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4625" yWindow="-15" windowWidth="14205" windowHeight="12780"/>
  </bookViews>
  <sheets>
    <sheet name="Газ" sheetId="5" r:id="rId1"/>
    <sheet name="Передача эл эн" sheetId="4" r:id="rId2"/>
    <sheet name="Вода нов" sheetId="3" r:id="rId3"/>
    <sheet name="Отвод и очистка нов" sheetId="2" r:id="rId4"/>
    <sheet name="Тепло нов" sheetId="1" r:id="rId5"/>
    <sheet name="ПП и маневров." sheetId="6" state="hidden" r:id="rId6"/>
    <sheet name="Лист1" sheetId="7" r:id="rId7"/>
  </sheets>
  <definedNames>
    <definedName name="_xlnm.Print_Area" localSheetId="2">'Вода нов'!$A$1:$G$213</definedName>
    <definedName name="_xlnm.Print_Area" localSheetId="0">Газ!$A$1:$G$9</definedName>
    <definedName name="_xlnm.Print_Area" localSheetId="3">'Отвод и очистка нов'!$A$1:$G$72</definedName>
    <definedName name="_xlnm.Print_Area" localSheetId="1">'Передача эл эн'!$A$1:$H$21</definedName>
    <definedName name="_xlnm.Print_Area" localSheetId="4">'Тепло нов'!$A$1:$G$339</definedName>
  </definedNames>
  <calcPr calcId="144525"/>
</workbook>
</file>

<file path=xl/calcChain.xml><?xml version="1.0" encoding="utf-8"?>
<calcChain xmlns="http://schemas.openxmlformats.org/spreadsheetml/2006/main">
  <c r="P236" i="1" l="1"/>
  <c r="N200" i="3"/>
  <c r="N201" i="3"/>
  <c r="N202" i="3"/>
  <c r="N203" i="3"/>
  <c r="N204" i="3"/>
  <c r="C265" i="1" l="1"/>
  <c r="C264" i="1"/>
  <c r="C263" i="1"/>
  <c r="C262" i="1"/>
  <c r="C261" i="1"/>
  <c r="C260" i="1"/>
  <c r="P339" i="1" l="1"/>
  <c r="P338" i="1"/>
  <c r="P333" i="1"/>
  <c r="P332" i="1"/>
  <c r="P331" i="1"/>
  <c r="P330" i="1"/>
  <c r="P329" i="1"/>
  <c r="P328" i="1"/>
  <c r="P327" i="1"/>
  <c r="P326" i="1"/>
  <c r="P324" i="1"/>
  <c r="P323" i="1"/>
  <c r="P321" i="1"/>
  <c r="I321" i="1"/>
  <c r="P317" i="1"/>
  <c r="P316" i="1"/>
  <c r="P315" i="1"/>
  <c r="P314" i="1"/>
  <c r="P313" i="1"/>
  <c r="P312" i="1"/>
  <c r="P311" i="1"/>
  <c r="I311" i="1"/>
  <c r="F311" i="1"/>
  <c r="P309" i="1"/>
  <c r="I309" i="1"/>
  <c r="P308" i="1"/>
  <c r="I308" i="1"/>
  <c r="P307" i="1"/>
  <c r="P306" i="1"/>
  <c r="P305" i="1"/>
  <c r="P302" i="1"/>
  <c r="I302" i="1"/>
  <c r="P300" i="1"/>
  <c r="P299" i="1"/>
  <c r="P298" i="1"/>
  <c r="P296" i="1"/>
  <c r="P295" i="1"/>
  <c r="P293" i="1"/>
  <c r="I293" i="1"/>
  <c r="P291" i="1"/>
  <c r="P290" i="1"/>
  <c r="P289" i="1"/>
  <c r="P288" i="1"/>
  <c r="P287" i="1"/>
  <c r="P286" i="1"/>
  <c r="P285" i="1"/>
  <c r="P284" i="1"/>
  <c r="I284" i="1"/>
  <c r="P283" i="1"/>
  <c r="I283" i="1"/>
  <c r="P282" i="1"/>
  <c r="I282" i="1"/>
  <c r="P281" i="1"/>
  <c r="P280" i="1"/>
  <c r="P279" i="1"/>
  <c r="P272" i="1"/>
  <c r="P271" i="1"/>
  <c r="L271" i="1"/>
  <c r="F271" i="1"/>
  <c r="P270" i="1"/>
  <c r="L270" i="1"/>
  <c r="F270" i="1"/>
  <c r="P268" i="1"/>
  <c r="L268" i="1"/>
  <c r="I268" i="1"/>
  <c r="F268" i="1"/>
  <c r="P266" i="1"/>
  <c r="L266" i="1"/>
  <c r="I266" i="1"/>
  <c r="F266" i="1"/>
  <c r="P265" i="1"/>
  <c r="L265" i="1"/>
  <c r="P261" i="1"/>
  <c r="L261" i="1"/>
  <c r="F261" i="1"/>
  <c r="P260" i="1"/>
  <c r="L260" i="1"/>
  <c r="F260" i="1"/>
  <c r="P258" i="1"/>
  <c r="L258" i="1"/>
  <c r="I258" i="1"/>
  <c r="F258" i="1"/>
  <c r="P257" i="1"/>
  <c r="L257" i="1"/>
  <c r="I257" i="1"/>
  <c r="F257" i="1"/>
  <c r="P255" i="1"/>
  <c r="P253" i="1"/>
  <c r="P250" i="1"/>
  <c r="P242" i="1"/>
  <c r="F242" i="1"/>
  <c r="P241" i="1"/>
  <c r="F241" i="1"/>
  <c r="P239" i="1"/>
  <c r="F239" i="1"/>
  <c r="P238" i="1"/>
  <c r="F238" i="1"/>
  <c r="P235" i="1"/>
  <c r="I235" i="1"/>
  <c r="F235" i="1"/>
  <c r="P234" i="1"/>
  <c r="I234" i="1"/>
  <c r="F234" i="1"/>
  <c r="P233" i="1"/>
  <c r="F233" i="1"/>
  <c r="P232" i="1"/>
  <c r="P231" i="1"/>
  <c r="P230" i="1"/>
  <c r="I230" i="1"/>
  <c r="P229" i="1"/>
  <c r="P207" i="1"/>
  <c r="P206" i="1"/>
  <c r="P203" i="1"/>
  <c r="I203" i="1"/>
  <c r="P202" i="1"/>
  <c r="I202" i="1"/>
  <c r="P200" i="1"/>
  <c r="P199" i="1"/>
  <c r="P197" i="1"/>
  <c r="P196" i="1"/>
  <c r="P195" i="1"/>
  <c r="P194" i="1"/>
  <c r="P193" i="1"/>
  <c r="P191" i="1"/>
  <c r="I191" i="1"/>
  <c r="P190" i="1"/>
  <c r="I190" i="1"/>
  <c r="F190" i="1"/>
  <c r="P189" i="1"/>
  <c r="I189" i="1"/>
  <c r="P188" i="1"/>
  <c r="P187" i="1"/>
  <c r="P186" i="1"/>
  <c r="P184" i="1"/>
  <c r="P183" i="1"/>
  <c r="P182" i="1"/>
  <c r="F182" i="1"/>
  <c r="P180" i="1"/>
  <c r="I180" i="1"/>
  <c r="F180" i="1"/>
  <c r="P179" i="1"/>
  <c r="P177" i="1"/>
  <c r="P176" i="1"/>
  <c r="P175" i="1"/>
  <c r="P174" i="1"/>
  <c r="P173" i="1"/>
  <c r="P172" i="1"/>
  <c r="P171" i="1"/>
  <c r="P170" i="1"/>
  <c r="P169" i="1"/>
  <c r="P168" i="1"/>
  <c r="P167" i="1"/>
  <c r="P166" i="1"/>
  <c r="P165" i="1"/>
  <c r="P164" i="1"/>
  <c r="P163" i="1"/>
  <c r="P162" i="1"/>
  <c r="P161" i="1"/>
  <c r="P143" i="1"/>
  <c r="I143" i="1"/>
  <c r="F143" i="1"/>
  <c r="P142" i="1"/>
  <c r="P141" i="1"/>
  <c r="F141" i="1"/>
  <c r="P140" i="1"/>
  <c r="P117" i="1"/>
  <c r="P116" i="1"/>
  <c r="C116" i="1"/>
  <c r="P115" i="1"/>
  <c r="C115" i="1"/>
  <c r="P110" i="1"/>
  <c r="I110" i="1"/>
  <c r="P109" i="1"/>
  <c r="I109" i="1"/>
  <c r="P108" i="1"/>
  <c r="I108" i="1"/>
  <c r="P107" i="1"/>
  <c r="P106" i="1"/>
  <c r="P102" i="1"/>
  <c r="F102" i="1"/>
  <c r="P101" i="1"/>
  <c r="P100" i="1"/>
  <c r="P99" i="1"/>
  <c r="P98" i="1"/>
  <c r="P97" i="1"/>
  <c r="F97" i="1"/>
  <c r="P96" i="1"/>
  <c r="I96" i="1"/>
  <c r="F96" i="1"/>
  <c r="P95" i="1"/>
  <c r="P94" i="1"/>
  <c r="I94" i="1"/>
  <c r="F94" i="1"/>
  <c r="P93" i="1"/>
  <c r="P89" i="1"/>
  <c r="P88" i="1"/>
  <c r="P85" i="1"/>
  <c r="I85" i="1"/>
  <c r="F85" i="1"/>
  <c r="P84" i="1"/>
  <c r="I84" i="1"/>
  <c r="F84" i="1"/>
  <c r="P82" i="1"/>
  <c r="P72" i="1"/>
  <c r="I72" i="1"/>
  <c r="P71" i="1"/>
  <c r="P70" i="1"/>
  <c r="P69" i="1"/>
  <c r="P68" i="1"/>
  <c r="P67" i="1"/>
  <c r="F67" i="1"/>
  <c r="P66" i="1"/>
  <c r="F66" i="1"/>
  <c r="P65" i="1"/>
  <c r="P64" i="1"/>
  <c r="L64" i="1"/>
  <c r="K64" i="1"/>
  <c r="I64" i="1"/>
  <c r="F64" i="1"/>
  <c r="P63" i="1"/>
  <c r="L63" i="1"/>
  <c r="K63" i="1"/>
  <c r="I63" i="1"/>
  <c r="F63" i="1"/>
  <c r="P58" i="1"/>
  <c r="P49" i="1"/>
  <c r="I49" i="1"/>
  <c r="P48" i="1"/>
  <c r="P47" i="1"/>
  <c r="P43" i="1"/>
  <c r="P42" i="1"/>
  <c r="F42" i="1"/>
  <c r="P41" i="1"/>
  <c r="F41" i="1"/>
  <c r="P40" i="1"/>
  <c r="I40" i="1"/>
  <c r="F40" i="1"/>
  <c r="P39" i="1"/>
  <c r="I39" i="1"/>
  <c r="F39" i="1"/>
  <c r="P37" i="1"/>
  <c r="P36" i="1"/>
  <c r="P35" i="1"/>
  <c r="P34" i="1"/>
  <c r="P33" i="1"/>
  <c r="P32" i="1"/>
  <c r="P31" i="1"/>
  <c r="P30" i="1"/>
  <c r="P29" i="1"/>
  <c r="P28" i="1"/>
  <c r="P18" i="1"/>
  <c r="P10" i="1"/>
  <c r="I10" i="1"/>
  <c r="P9" i="1"/>
  <c r="I9" i="1"/>
  <c r="P8" i="1"/>
  <c r="I8" i="1"/>
  <c r="P7" i="1"/>
  <c r="N72" i="2"/>
  <c r="N71" i="2"/>
  <c r="N70" i="2"/>
  <c r="N69" i="2"/>
  <c r="N68" i="2"/>
  <c r="H68" i="2"/>
  <c r="N67" i="2"/>
  <c r="N66" i="2"/>
  <c r="N65" i="2"/>
  <c r="N64" i="2"/>
  <c r="N63" i="2"/>
  <c r="H63" i="2"/>
  <c r="N62" i="2"/>
  <c r="N58" i="2"/>
  <c r="N57" i="2"/>
  <c r="N56" i="2"/>
  <c r="N55" i="2"/>
  <c r="N54" i="2"/>
  <c r="H54" i="2"/>
  <c r="N53" i="2"/>
  <c r="N52" i="2"/>
  <c r="N51" i="2"/>
  <c r="N50" i="2"/>
  <c r="N49" i="2"/>
  <c r="H49" i="2"/>
  <c r="N48" i="2"/>
  <c r="N37" i="2"/>
  <c r="N36" i="2"/>
  <c r="N35" i="2"/>
  <c r="N34" i="2"/>
  <c r="H34" i="2"/>
  <c r="N33" i="2"/>
  <c r="N32" i="2"/>
  <c r="N31" i="2"/>
  <c r="N30" i="2"/>
  <c r="N29" i="2"/>
  <c r="H29" i="2"/>
  <c r="N28" i="2"/>
  <c r="N24" i="2"/>
  <c r="N23" i="2"/>
  <c r="N22" i="2"/>
  <c r="N21" i="2"/>
  <c r="N20" i="2"/>
  <c r="H20" i="2"/>
  <c r="N19" i="2"/>
  <c r="N18" i="2"/>
  <c r="N17" i="2"/>
  <c r="N16" i="2"/>
  <c r="N15" i="2"/>
  <c r="H15" i="2"/>
  <c r="N14" i="2"/>
  <c r="N13" i="2"/>
  <c r="N12" i="2"/>
  <c r="N11" i="2"/>
  <c r="N10" i="2"/>
  <c r="N9" i="2"/>
  <c r="N8" i="2"/>
  <c r="H8" i="2"/>
  <c r="N7" i="2"/>
  <c r="C236" i="3"/>
  <c r="C235" i="3"/>
  <c r="N220" i="3"/>
  <c r="N219" i="3"/>
  <c r="N218" i="3"/>
  <c r="N217" i="3"/>
  <c r="N216" i="3"/>
  <c r="H216" i="3"/>
  <c r="N215" i="3"/>
  <c r="N213" i="3"/>
  <c r="N212" i="3"/>
  <c r="N211" i="3"/>
  <c r="N210" i="3"/>
  <c r="N209" i="3"/>
  <c r="N208" i="3"/>
  <c r="N207" i="3"/>
  <c r="N206" i="3"/>
  <c r="N205" i="3"/>
  <c r="N194" i="3"/>
  <c r="N193" i="3"/>
  <c r="N192" i="3"/>
  <c r="N191" i="3"/>
  <c r="H191" i="3"/>
  <c r="N190" i="3"/>
  <c r="N182" i="3"/>
  <c r="N181" i="3"/>
  <c r="N180" i="3"/>
  <c r="N179" i="3"/>
  <c r="N178" i="3"/>
  <c r="H178" i="3"/>
  <c r="N177" i="3"/>
  <c r="N174" i="3"/>
  <c r="H174" i="3"/>
  <c r="N173" i="3"/>
  <c r="N172" i="3"/>
  <c r="N171" i="3"/>
  <c r="N170" i="3"/>
  <c r="N169" i="3"/>
  <c r="N168" i="3"/>
  <c r="N167" i="3"/>
  <c r="H167" i="3"/>
  <c r="N166" i="3"/>
  <c r="N165" i="3"/>
  <c r="N164" i="3"/>
  <c r="N163" i="3"/>
  <c r="N162" i="3"/>
  <c r="H162" i="3"/>
  <c r="N161" i="3"/>
  <c r="N155" i="3"/>
  <c r="N154" i="3"/>
  <c r="N153" i="3"/>
  <c r="H153" i="3"/>
  <c r="N152" i="3"/>
  <c r="N151" i="3"/>
  <c r="N150" i="3"/>
  <c r="N149" i="3"/>
  <c r="N148" i="3"/>
  <c r="H148" i="3"/>
  <c r="N147" i="3"/>
  <c r="N146" i="3"/>
  <c r="N145" i="3"/>
  <c r="N144" i="3"/>
  <c r="N143" i="3"/>
  <c r="H143" i="3"/>
  <c r="N142" i="3"/>
  <c r="N141" i="3"/>
  <c r="N140" i="3"/>
  <c r="N139" i="3"/>
  <c r="N138" i="3"/>
  <c r="H138" i="3"/>
  <c r="N137" i="3"/>
  <c r="N136" i="3"/>
  <c r="N135" i="3"/>
  <c r="N134" i="3"/>
  <c r="N133" i="3"/>
  <c r="N132" i="3"/>
  <c r="N131" i="3"/>
  <c r="N129" i="3"/>
  <c r="N128" i="3"/>
  <c r="H128" i="3"/>
  <c r="N127" i="3"/>
  <c r="N126" i="3"/>
  <c r="N125" i="3"/>
  <c r="N124" i="3"/>
  <c r="H124" i="3"/>
  <c r="N123" i="3"/>
  <c r="N122" i="3"/>
  <c r="N121" i="3"/>
  <c r="N120" i="3"/>
  <c r="N119" i="3"/>
  <c r="H119" i="3"/>
  <c r="N118" i="3"/>
  <c r="N117" i="3"/>
  <c r="N116" i="3"/>
  <c r="N115" i="3"/>
  <c r="N114" i="3"/>
  <c r="H114" i="3"/>
  <c r="N113" i="3"/>
  <c r="N112" i="3"/>
  <c r="N111" i="3"/>
  <c r="N110" i="3"/>
  <c r="N109" i="3"/>
  <c r="H109" i="3"/>
  <c r="N108" i="3"/>
  <c r="N104" i="3"/>
  <c r="N103" i="3"/>
  <c r="N102" i="3"/>
  <c r="N101" i="3"/>
  <c r="H101" i="3"/>
  <c r="N100" i="3"/>
  <c r="N81" i="3"/>
  <c r="N80" i="3"/>
  <c r="N79" i="3"/>
  <c r="N78" i="3"/>
  <c r="N77" i="3"/>
  <c r="N76" i="3"/>
  <c r="N75" i="3"/>
  <c r="N74" i="3"/>
  <c r="N73" i="3"/>
  <c r="N72" i="3"/>
  <c r="N71" i="3"/>
  <c r="N70" i="3"/>
  <c r="N69" i="3"/>
  <c r="N68" i="3"/>
  <c r="N67" i="3"/>
  <c r="H67" i="3"/>
  <c r="N66" i="3"/>
  <c r="N65" i="3"/>
  <c r="N64" i="3"/>
  <c r="N63" i="3"/>
  <c r="N62" i="3"/>
  <c r="H62" i="3"/>
  <c r="N61" i="3"/>
  <c r="N60" i="3"/>
  <c r="N59" i="3"/>
  <c r="N58" i="3"/>
  <c r="N57" i="3"/>
  <c r="N56" i="3"/>
  <c r="N55" i="3"/>
  <c r="N54" i="3"/>
  <c r="N53" i="3"/>
  <c r="H53" i="3"/>
  <c r="N52" i="3"/>
  <c r="N47" i="3"/>
  <c r="N46" i="3"/>
  <c r="H46" i="3"/>
  <c r="N45" i="3"/>
  <c r="H45" i="3"/>
  <c r="N44" i="3"/>
  <c r="N43" i="3"/>
  <c r="N42" i="3"/>
  <c r="N41" i="3"/>
  <c r="N40" i="3"/>
  <c r="H40" i="3"/>
  <c r="N39" i="3"/>
  <c r="N38" i="3"/>
  <c r="N37" i="3"/>
  <c r="H37" i="3"/>
  <c r="N36" i="3"/>
  <c r="N35" i="3"/>
  <c r="H35" i="3"/>
  <c r="N34" i="3"/>
  <c r="N33" i="3"/>
  <c r="N32" i="3"/>
  <c r="N31" i="3"/>
  <c r="N30" i="3"/>
  <c r="H30" i="3"/>
  <c r="N29" i="3"/>
  <c r="N28" i="3"/>
  <c r="N27" i="3"/>
  <c r="N26" i="3"/>
  <c r="H26" i="3"/>
  <c r="N25" i="3"/>
  <c r="N24" i="3"/>
  <c r="N23" i="3"/>
  <c r="N22" i="3"/>
  <c r="N21" i="3"/>
  <c r="H21" i="3"/>
  <c r="N20" i="3"/>
  <c r="N19" i="3"/>
  <c r="N18" i="3"/>
  <c r="N17" i="3"/>
  <c r="H17" i="3"/>
  <c r="N16" i="3"/>
  <c r="N15" i="3"/>
  <c r="N14" i="3"/>
  <c r="N13" i="3"/>
  <c r="N8" i="3"/>
  <c r="H8" i="3"/>
  <c r="N7" i="3"/>
</calcChain>
</file>

<file path=xl/sharedStrings.xml><?xml version="1.0" encoding="utf-8"?>
<sst xmlns="http://schemas.openxmlformats.org/spreadsheetml/2006/main" count="1845" uniqueCount="722">
  <si>
    <t>Информация о тарифах субъектов естественных монополий, включенных в местный раздел</t>
  </si>
  <si>
    <t xml:space="preserve">Государственного регистра субъектов естественных монополий по Акмолинской области, </t>
  </si>
  <si>
    <t>№ п/п</t>
  </si>
  <si>
    <t xml:space="preserve">Наименование субъекта </t>
  </si>
  <si>
    <t>Вид регулируемых услуг (товаров, работ)</t>
  </si>
  <si>
    <t>Тарифы на 01 января 2022 года</t>
  </si>
  <si>
    <t>Тарифы на 01 декабря 2021 года</t>
  </si>
  <si>
    <t>Тарифы на 01ноября 2021 года</t>
  </si>
  <si>
    <t>Тарифы на 01 октября 2021 года</t>
  </si>
  <si>
    <t>Тарифы на 01 февраля 2022 года</t>
  </si>
  <si>
    <t>Утвержденный тариф без НДС</t>
  </si>
  <si>
    <t>производство, передача, распределение и снабжение тепловой энергией</t>
  </si>
  <si>
    <t>с 01.04.2020 г. (дифференцированные тарифы на период ЧП)</t>
  </si>
  <si>
    <t>средневзв. 4 213,9 тнг/Гкал</t>
  </si>
  <si>
    <t>ПРИКАЗ ДКРЕМ 223-ОД от 25 ноября 2020 года, предельный  тариф на 2021 год</t>
  </si>
  <si>
    <t>средневзв. 4100,22 тнг/Гкал</t>
  </si>
  <si>
    <t>население</t>
  </si>
  <si>
    <t xml:space="preserve">с 01.01.2019 г. </t>
  </si>
  <si>
    <t xml:space="preserve">2,79 тнг. кВт./час </t>
  </si>
  <si>
    <t>с 01.01.2019 г</t>
  </si>
  <si>
    <t>подача воды по распределительным сетям</t>
  </si>
  <si>
    <t>средневзв. 105,82 тнг/м3</t>
  </si>
  <si>
    <t>тепловики</t>
  </si>
  <si>
    <t xml:space="preserve">прочие </t>
  </si>
  <si>
    <t>бюджетные</t>
  </si>
  <si>
    <t>средневзв. 70,99 тнг/м3</t>
  </si>
  <si>
    <t>с 01.01.2019 г.</t>
  </si>
  <si>
    <t>183,50 тнг/м3</t>
  </si>
  <si>
    <t>с 01.01.2017 г. (предельный уровень тарифа 01.12.2016 г. - 2021 г.)</t>
  </si>
  <si>
    <t>212,68 тнг/м3</t>
  </si>
  <si>
    <t>с 01.12.2019 г. (упрощенный порядок)</t>
  </si>
  <si>
    <t>вновь созданный субъект</t>
  </si>
  <si>
    <t xml:space="preserve">предоставление подъездного пути для проезда подвижного состава при условии отсутствия конкурентного подъездного пути </t>
  </si>
  <si>
    <t>с 01.05.2017 г. (упрощенный порядок)</t>
  </si>
  <si>
    <t>2,16 тнг.кВт./час</t>
  </si>
  <si>
    <t>2,47 тнг.кВт./час</t>
  </si>
  <si>
    <t>с 01.12.2019 г. (ВКТ 01.07.2015 г. -30.06.2020 г.)</t>
  </si>
  <si>
    <t>2990,08 тнг/Гкал</t>
  </si>
  <si>
    <t>ПРИКАЗ ДКРЕМ 116-ОД от 02августа 2021 года, предельный  тариф на 2021 год</t>
  </si>
  <si>
    <t>3125,89 тнг/Гкал</t>
  </si>
  <si>
    <t>3 823,5 тнг/Гкал</t>
  </si>
  <si>
    <t>с 1 января 2021 года, ПРИКАЗ ДКРЕМ 225-ОД от 25 ноября 2020 года, предельный  тариф на 2021 год</t>
  </si>
  <si>
    <t>3823,5 тнг/Гкал</t>
  </si>
  <si>
    <t xml:space="preserve">0,96 тнг.кВт./час </t>
  </si>
  <si>
    <t xml:space="preserve">   -  </t>
  </si>
  <si>
    <t>609,71 тнг/м3</t>
  </si>
  <si>
    <t xml:space="preserve">с 01.10.2015 г. </t>
  </si>
  <si>
    <t>отвод сточных вод</t>
  </si>
  <si>
    <t>с 01.10.2015 г.</t>
  </si>
  <si>
    <t>2,92 тнг/кВатч</t>
  </si>
  <si>
    <t>средневзв. 171,34тнг/м3</t>
  </si>
  <si>
    <t>с 01.04.2020 г (дифференцированные тарифы на период ЧП, дифф предельные уровни тарифов)</t>
  </si>
  <si>
    <t>средневзв. 51,73 тнг/куб.м</t>
  </si>
  <si>
    <t>54,46 тнг/куб.м</t>
  </si>
  <si>
    <t>72,9 тнг/куб.м</t>
  </si>
  <si>
    <t>246,54 тен/куб.м.</t>
  </si>
  <si>
    <t>-</t>
  </si>
  <si>
    <t>1,159 тнг/кВтч</t>
  </si>
  <si>
    <t>1,39 тнг/кВтч</t>
  </si>
  <si>
    <t>средневзв. 101,88 тнг./м3</t>
  </si>
  <si>
    <t>средневзв. 122,31 тнг./м3</t>
  </si>
  <si>
    <t>средневзв. 122,31 тнг/м3</t>
  </si>
  <si>
    <t>средневзв. 127,0 тнг/м3</t>
  </si>
  <si>
    <t>средневзв. 169,77 тнг/м3</t>
  </si>
  <si>
    <t>средневзв. 154,92 тнг/м3</t>
  </si>
  <si>
    <t>129,22 тнг/м3</t>
  </si>
  <si>
    <t>с 01.11.2016 г</t>
  </si>
  <si>
    <t>средневзв. 5605,52 тнг/Гкал</t>
  </si>
  <si>
    <t xml:space="preserve"> с 01.05.2019 г. (Самостоятельное снижение по 91-ОД)</t>
  </si>
  <si>
    <t xml:space="preserve"> с 01.05.2019 г. Приказ 68-ОД от 28.05.2019 года (самостоятельное снижение на индекс по 91-ОД )</t>
  </si>
  <si>
    <t>средневзв. 5758,78 тнг/Гкал</t>
  </si>
  <si>
    <t xml:space="preserve"> с 01.05.2019 г. Приказ 67-ОД от 28.05.2019 года (самостоятельное снижение на индекс по 91-ОД )</t>
  </si>
  <si>
    <t xml:space="preserve">средневзв.6098,89 тнг/Гкал </t>
  </si>
  <si>
    <t>с 01.10.2019 г. (временный компенсирующий тариф)</t>
  </si>
  <si>
    <t xml:space="preserve"> 
Приказ 162-ОД от 19.10.2020, ВКТ, период   01.11.2020-01.10.2021 </t>
  </si>
  <si>
    <t>средневзв. 144,95 тнг/м3</t>
  </si>
  <si>
    <t>средневзв. 170,86 тнг/м3</t>
  </si>
  <si>
    <t>с 01.07.2017 г. (временный компенсирующий тариф)</t>
  </si>
  <si>
    <t>среднвзв. 4684,41 тнг/Гкал</t>
  </si>
  <si>
    <t>ВКТ до 01.08.20
73-ОД от 11.06.19</t>
  </si>
  <si>
    <t xml:space="preserve"> среднвзв.1673,99 тнг./м3</t>
  </si>
  <si>
    <t>средневзв. 118,15 тнг./м3</t>
  </si>
  <si>
    <t>отвод сточных вод с.Жалтыр</t>
  </si>
  <si>
    <t>76,24 тнг./м3</t>
  </si>
  <si>
    <t>средневзв. 110,03 тнг./м3</t>
  </si>
  <si>
    <t>средневзв. 4712,87 тнг/Гкал</t>
  </si>
  <si>
    <t>приказ ВКТ от 19 октября 155-ОД</t>
  </si>
  <si>
    <t>средневзв. 180,72 тнг/м3</t>
  </si>
  <si>
    <t>51,70 тнг/м3</t>
  </si>
  <si>
    <t>52,67тнг/м3</t>
  </si>
  <si>
    <t>предельный тариф на 2020 год №193-ОД от 25.11.2016</t>
  </si>
  <si>
    <t xml:space="preserve">производство, передача, распределение и снабжение тепловой энергией                                  </t>
  </si>
  <si>
    <t>с 01.01.2017 г.</t>
  </si>
  <si>
    <t>на индекс инфля Приказ №254-ОД  от 28 декабря 2020 года, с 1 января 2021</t>
  </si>
  <si>
    <t>средневзв. 5811,82 тнг/Гкал</t>
  </si>
  <si>
    <t>с 01.12.2016 г. (ВКТ)</t>
  </si>
  <si>
    <t>с 01.11.2019 г.  (ВСС по 80-ке)</t>
  </si>
  <si>
    <t>Окончание срока действия тарифа в упрощенном порядке. ПРИКАЗ ДКРЕМ 154-ОД от 19.10..2020 с вводом в действие с 1 января 2021</t>
  </si>
  <si>
    <t>средневзв. 7650,27 тнг/Гкал</t>
  </si>
  <si>
    <t>средневзв. 15777,34 тнг/Гкал</t>
  </si>
  <si>
    <t>Приказ 138-Од от28.09.2020 года (упрощенный порядок) с 1 ноября 2020 года</t>
  </si>
  <si>
    <t>средневзв.6079,46 тнг/Гкал</t>
  </si>
  <si>
    <t>01.10.2019 г. (ВСС по 80-ке)</t>
  </si>
  <si>
    <t>средневзв.4261,54 тнг/Гкал</t>
  </si>
  <si>
    <t>ВСС, в упрощенном порядке по 80-ке № 121-ОД от 16.09.2019 года</t>
  </si>
  <si>
    <t>с 01.01.2020 г.</t>
  </si>
  <si>
    <t>очистка сточных вод</t>
  </si>
  <si>
    <t>с 01.07.2019 г.</t>
  </si>
  <si>
    <t>ввод с 1января 2021, ПРИКАЗ 176-ОД от 29 октября 2020</t>
  </si>
  <si>
    <t>средневзв. 137,11 тнг/м3</t>
  </si>
  <si>
    <t>среднвз. 243,11 тнг/м3</t>
  </si>
  <si>
    <t>средневзв. 5843,37 тнг/Гкал</t>
  </si>
  <si>
    <t>с 15.01.2017 г. (упрощенный порядок)</t>
  </si>
  <si>
    <t>средневзв. 5080,33 тнг/Гкал</t>
  </si>
  <si>
    <t>приказ 257-ОД от 31 декабря 2020 года</t>
  </si>
  <si>
    <t>средневзв. 215,25 тнг/м3</t>
  </si>
  <si>
    <t>средневзв. 215,25 тнг/м4</t>
  </si>
  <si>
    <t>средневзв. 215,25 тнг/м5</t>
  </si>
  <si>
    <t>средневзв. 190,35тнг/м3</t>
  </si>
  <si>
    <t>средневзв. 190,35тнг/м4</t>
  </si>
  <si>
    <t>средневзв. 190,35тнг/м5</t>
  </si>
  <si>
    <t>средневзв. 7524,78 тнг/Гкал</t>
  </si>
  <si>
    <t>приказ №253-ОД от 25 декабря 2020, ввод с 01.02-2021 года</t>
  </si>
  <si>
    <t>средневзв. 170,6 тнг/м3</t>
  </si>
  <si>
    <t>122,2  тнг/м3</t>
  </si>
  <si>
    <t>производство,передача, распределение и снабжение тепловой энергией (котельная №5)</t>
  </si>
  <si>
    <t>производство,передача, распределение и снабжение тепловой энергией (котельная №5,8,10,1)</t>
  </si>
  <si>
    <t>приказ от 8 января 2021 года № 1-ОД, в общем порядке пересмотр тарифа (после упрощенки)</t>
  </si>
  <si>
    <t>средний</t>
  </si>
  <si>
    <t>производство,передача, распределение и снабжение тепловой энергией                          (котельная №8)</t>
  </si>
  <si>
    <t>средневзв. 111,51 тнг/м3</t>
  </si>
  <si>
    <t xml:space="preserve"> с 01.01.2019 г. </t>
  </si>
  <si>
    <t>отвод сточных вод ( объект канализацинной насосной станции находящийся по адресу г.Есиль ул.К.Мунайтпасова 1)</t>
  </si>
  <si>
    <t>93,63 тнг/м3</t>
  </si>
  <si>
    <t>средневзв. 98,98 тнг/м3</t>
  </si>
  <si>
    <t>с 01.01.19г</t>
  </si>
  <si>
    <t>средневзв. 148,57 тнг/м3</t>
  </si>
  <si>
    <t>средневзв. 317,50 тнг/м3</t>
  </si>
  <si>
    <t>средневзв. 143,18 тнг/м3</t>
  </si>
  <si>
    <t>средневзв. 5245,49 тнг/Гкал</t>
  </si>
  <si>
    <t>с 25.10.2018 г. (ЧРМ)</t>
  </si>
  <si>
    <t>средневзв.5245,49 тнг/Гкал</t>
  </si>
  <si>
    <t>Приказ ДКРЕМ 165-ОД от 19.10.2020 с вводом в действие с 1 ноября 2020</t>
  </si>
  <si>
    <t>средневзв. 200,28 тнг/м3</t>
  </si>
  <si>
    <t>с 01.01.2016 г.</t>
  </si>
  <si>
    <t>ВКТ 
52-ОД от 30.04.2019</t>
  </si>
  <si>
    <t>средневзв. 5171,29 тнг/Гкал</t>
  </si>
  <si>
    <t>с 10.11.2017 г. (ЧРМ)</t>
  </si>
  <si>
    <t>средневзв. 6623,26 тнг/Гкал</t>
  </si>
  <si>
    <t>158-ОД от 27.10.17 (утвреж 176)</t>
  </si>
  <si>
    <t>с 01.05.2018 г. (упрощенный порядок)</t>
  </si>
  <si>
    <t>средневзв. 5596,83 тнг/Гкал</t>
  </si>
  <si>
    <t>54-ОД от 12.04.18 (утверж 80-ОД ) в упрощенном порядке</t>
  </si>
  <si>
    <t>80,16 тнг/м3</t>
  </si>
  <si>
    <t>617,16 тнг/вагоно-км</t>
  </si>
  <si>
    <t>с 01.02.2015 г.</t>
  </si>
  <si>
    <t>средневзв. 4363,47 тнг/Гкал</t>
  </si>
  <si>
    <t>с 01.06.2019 г. (по 80-ке)</t>
  </si>
  <si>
    <t>Приказ ДКРЕМ 136-ОД от 28.09.2020 с вводом в действие с 1 ноября 2020</t>
  </si>
  <si>
    <t>средневзв. 104,06 тнг/м3</t>
  </si>
  <si>
    <t>с 01.04.2015 года</t>
  </si>
  <si>
    <t>средневзв. 209,37 тнг/м3</t>
  </si>
  <si>
    <t>средневзв. 104,06 тнг/м4</t>
  </si>
  <si>
    <t>средневзв. 104,06 тнг/м5</t>
  </si>
  <si>
    <t>70,22 тнг/м3</t>
  </si>
  <si>
    <t>79,93 тнг/м3</t>
  </si>
  <si>
    <t>70,22 тнг/м4</t>
  </si>
  <si>
    <t>70,22 тнг/м5</t>
  </si>
  <si>
    <t>средневзв. 154,76 тнг/м3</t>
  </si>
  <si>
    <t>01.01.2019г</t>
  </si>
  <si>
    <t>средневзв. 7777,82 тнг/Гкал</t>
  </si>
  <si>
    <t>ПРИКАЗ ВКТ от 1 сентября 2020 года № 110-ОД</t>
  </si>
  <si>
    <t>средневзв. 7464,73 тнг/Гкал</t>
  </si>
  <si>
    <t>ВСС, в упрощенном порядке 137-ОД от 28.09..2020 с вводом в действие с 1 ноября 2020</t>
  </si>
  <si>
    <t xml:space="preserve"> №4-ОД от 13 января 2021 года (в общем порядке после упрощенки), с 1 февраля 2021 года</t>
  </si>
  <si>
    <t>средневзв. 206,37 тнг/м3</t>
  </si>
  <si>
    <t>средн. 197,05 тнг/м3</t>
  </si>
  <si>
    <t>197,05 тнг/м3</t>
  </si>
  <si>
    <t>средневзв. 189,7 тнг/м3</t>
  </si>
  <si>
    <t>с 10.01.2019 г.</t>
  </si>
  <si>
    <t>средн.85,88 тнг/м3</t>
  </si>
  <si>
    <t>№63-ОД от 23.05.2019г. (снижение по 91-ОД )</t>
  </si>
  <si>
    <t>Ранее действующий тариф</t>
  </si>
  <si>
    <t xml:space="preserve">Действующий в настоящее время тариф </t>
  </si>
  <si>
    <t>Дата ввода</t>
  </si>
  <si>
    <t xml:space="preserve">средневзв. 13788,41, тг/Гкал      </t>
  </si>
  <si>
    <t>с 01.01.2019</t>
  </si>
  <si>
    <t xml:space="preserve">средневзв. 13313 тг/Гкал      </t>
  </si>
  <si>
    <t xml:space="preserve">Приказ 45-ОД от 30 марта 2021 года ВКТ </t>
  </si>
  <si>
    <t xml:space="preserve">средневзв. 290,94 тг/м3 </t>
  </si>
  <si>
    <t>221,96 тг/м3</t>
  </si>
  <si>
    <t>5,77 тг/кВтч</t>
  </si>
  <si>
    <t>115,83 тг/м3</t>
  </si>
  <si>
    <t xml:space="preserve">с 01.07.2015 г. </t>
  </si>
  <si>
    <t>3,80 тнг. кВт.час</t>
  </si>
  <si>
    <t>с 01.01.2018 г. (предельный уровень тарифа 2016-2020 гг.)</t>
  </si>
  <si>
    <t>ТОО "Костанайская теплораспределительная компания"</t>
  </si>
  <si>
    <t>с 10.11.2018 г. (упрощенный порядок)</t>
  </si>
  <si>
    <t xml:space="preserve">средневзв. 15430,0 тг/Гкал      </t>
  </si>
  <si>
    <t>19-ОД от 3 февраля 2020 года</t>
  </si>
  <si>
    <t>ВСС</t>
  </si>
  <si>
    <t>Егиндыколь су арнасы</t>
  </si>
  <si>
    <t>средневзв.15344,96 тенге/Гкал</t>
  </si>
  <si>
    <t xml:space="preserve">средневзв. 15344,96 тг/Гкал      </t>
  </si>
  <si>
    <t>40-ОД от 12.03.2021</t>
  </si>
  <si>
    <t xml:space="preserve">Приложение </t>
  </si>
  <si>
    <t>Тарифы на 01 ноября 2021 года</t>
  </si>
  <si>
    <t>среднеотпускной 72,90</t>
  </si>
  <si>
    <t>среднеотпускной 67,97</t>
  </si>
  <si>
    <t xml:space="preserve">1,28 тнг.кВт./час </t>
  </si>
  <si>
    <t>128,76 тнг/м3</t>
  </si>
  <si>
    <t>ЧРМ 74-ОД от 31.05 2021</t>
  </si>
  <si>
    <t>511,85 тнг/м3</t>
  </si>
  <si>
    <t>ЧРМ 76-ОД от 31.05 2021</t>
  </si>
  <si>
    <t>57,24 тнг/куб.м</t>
  </si>
  <si>
    <t>57,59 тнг/куб.м</t>
  </si>
  <si>
    <t>83,43 тнг/куб.м</t>
  </si>
  <si>
    <t>86,77тнг/куб.м</t>
  </si>
  <si>
    <t>135,90 тнг/м3</t>
  </si>
  <si>
    <t xml:space="preserve"> утв. 158-ОД  19 октября 2020 года</t>
  </si>
  <si>
    <t>135,90 тнг/м4</t>
  </si>
  <si>
    <t>135,90 тнг/м5</t>
  </si>
  <si>
    <t>от 7 сентября 2018 года № 101-ОД  по 176 Правилам, с 1 ноября 2018 года</t>
  </si>
  <si>
    <t>упрощенка по 80-ке №1157  П311-ОД от 10.11.10</t>
  </si>
  <si>
    <t>утв. 176-ОД  Приказ 136-ОД от 20.09.17</t>
  </si>
  <si>
    <t>54,3тнг/м3</t>
  </si>
  <si>
    <t>средневзв. 6447,78 тнг/Гкал</t>
  </si>
  <si>
    <t>средневзв. 6970,05 тнг/Гкал</t>
  </si>
  <si>
    <t>средневзв. 6919,35 тнг/Гкал</t>
  </si>
  <si>
    <t>с 15.03.2017 г. (упрощенный порядок)</t>
  </si>
  <si>
    <t>средневзв. 7648,98 тнг/Гкал</t>
  </si>
  <si>
    <t>утверж. 176 (45-ОД от 20.03.18)</t>
  </si>
  <si>
    <t xml:space="preserve"> на индекс инфляции  внутренний приказ СЕМ №80/1 от 15.12.2015 г (Письмо-согласование №04-14/3457 от 28.12.2015)</t>
  </si>
  <si>
    <t>утверж. 176 (№ 83 ОД от 29.06.2017 г)</t>
  </si>
  <si>
    <t>148,07  тнг/м3</t>
  </si>
  <si>
    <t xml:space="preserve"> с 01.01.2020 г.</t>
  </si>
  <si>
    <t xml:space="preserve"> утвержден по 176-ОД (181-ОД от 22.11.2017)</t>
  </si>
  <si>
    <t>средневзв. 195,1 тнг/м3</t>
  </si>
  <si>
    <t>80,48 тнг/м3</t>
  </si>
  <si>
    <t>ВКТ (№161-ОД от 19.10.2020)</t>
  </si>
  <si>
    <t>средн. 141,54 тнг/м3</t>
  </si>
  <si>
    <t xml:space="preserve">ЧРМ от 1 июня 2021 года №77-ОД </t>
  </si>
  <si>
    <t>85,11 тнг/м3</t>
  </si>
  <si>
    <t>108,5 тнг/м3</t>
  </si>
  <si>
    <t>135,27 тнг/м3</t>
  </si>
  <si>
    <t>436,06 тнг/м3</t>
  </si>
  <si>
    <t>107,17 тнг/м3</t>
  </si>
  <si>
    <t>средневзв.12335,65 тенге/Гкал</t>
  </si>
  <si>
    <t>120-ОД от 7 сентября 2020 ВКТ с вводом в действие с 01.01.2021</t>
  </si>
  <si>
    <t>230,84 тг/м3</t>
  </si>
  <si>
    <t>Приказ 125-ОД от 18 сентября 2020 года на индекс</t>
  </si>
  <si>
    <t>6,10 тг/кВтч</t>
  </si>
  <si>
    <t>с 01.09.2020-01.12.2020 г.ЧРМ</t>
  </si>
  <si>
    <t>244,35 тг/м3</t>
  </si>
  <si>
    <t>4,85 тнг/кВт.час</t>
  </si>
  <si>
    <t>с 01.01.2020 г. предельный тариф на 2020</t>
  </si>
  <si>
    <t>Аршалы су 2030</t>
  </si>
  <si>
    <t>среднеотпускной 100,41</t>
  </si>
  <si>
    <t>среднеотпускной 101,69</t>
  </si>
  <si>
    <t>средневзв. 142,03тнг/м3</t>
  </si>
  <si>
    <t>ПРИКАЗ ДКРЕМ 31-ОД от 22 февраля 2021 года</t>
  </si>
  <si>
    <t>средневзв. 140,36тнг/м3</t>
  </si>
  <si>
    <t>средневзв. 66,43 тнг/куб.м</t>
  </si>
  <si>
    <t>средневзв. 69,38 тнг/куб.м</t>
  </si>
  <si>
    <t>средневзв. 226,90 тнг/м3</t>
  </si>
  <si>
    <t xml:space="preserve">Приказ ДКРЕМ 48-ОД от 30.03.2021 </t>
  </si>
  <si>
    <t>средневзв. 100,10 тнг./м3</t>
  </si>
  <si>
    <t>Приказ от 12 января 2021 года № 3-ОД</t>
  </si>
  <si>
    <t>Приказ 66-ОД от 28.05.19 утвер. по Правилам 91-ОД</t>
  </si>
  <si>
    <t>418-ОД от 28.12.2009</t>
  </si>
  <si>
    <t>утвер. 176 от 17.07.18 №80-ОД</t>
  </si>
  <si>
    <t>средневзв. 150,51 тнг/м3</t>
  </si>
  <si>
    <t>Приказ 162-ОД от 19.10.2020 ВКТ</t>
  </si>
  <si>
    <t>средневзв. 192,99 тнг./м3</t>
  </si>
  <si>
    <t>Дифференциация тарифов, отмена ВКТ, возврат к приказу СЕМ</t>
  </si>
  <si>
    <t>средневзв. 108,70 тнг/м3</t>
  </si>
  <si>
    <t xml:space="preserve">малой мощности №84-Од от 9.06.2021 года </t>
  </si>
  <si>
    <t>средневзв. 209,95 тнг/м3</t>
  </si>
  <si>
    <t xml:space="preserve"> Отмена ВКТ, возврат к предельному тарифу с дифференциацией на уровне 2020-г, без повышения населению и прочим</t>
  </si>
  <si>
    <t>средневзв. 105,12 тнг/м3</t>
  </si>
  <si>
    <t xml:space="preserve">ПРИКАЗ 87-ОД от 17 июня 2021 ЧРМ </t>
  </si>
  <si>
    <t>средневзв. 196,42 тнг/м3</t>
  </si>
  <si>
    <t xml:space="preserve">ЧРМ приказ от 28.05.2021 №71-ОД года </t>
  </si>
  <si>
    <t>36-од от 04.03.2021 (отмена ВКТ)</t>
  </si>
  <si>
    <t>утвержден по 80-ке (59-ОД от  28.04.2018) Субсидируется  с.Знаменка с.Курское с.Интернациональное</t>
  </si>
  <si>
    <t>утвержден по 80-ке (115-ОД от 24.09.2018)</t>
  </si>
  <si>
    <t>средневзв. 274,72 тнг/м3</t>
  </si>
  <si>
    <t>149-ОД от 19 октября 2020 ВКТ с вводом в действие с 01.01.2021</t>
  </si>
  <si>
    <t>приказ ГКП на ПХВ «Жаксы Су Арнасы» № 135 от 15.09.2017 г. на индекс потребительских цен (письмо-согласование 05-14/2470   от: 29.09.2017)</t>
  </si>
  <si>
    <t>средневзв. 184,41 тнг/м3</t>
  </si>
  <si>
    <t>от 07 сентября 2020  года № 114-ОД, с вводом в действие  01.01.2021 г.</t>
  </si>
  <si>
    <t>средневзв. 188,75 тнг/м3</t>
  </si>
  <si>
    <t>156-ОД от 28.10.2016 года малой мощности</t>
  </si>
  <si>
    <t>средневзв. 220,82 тнг/м3</t>
  </si>
  <si>
    <t>ВКТ (№148-ОД от 15.04.2020)</t>
  </si>
  <si>
    <t>средневзв. 120,70 тнг/м3</t>
  </si>
  <si>
    <t>157-ОД от 19.10.2020 ВКТ с вводом в действие с 01.01.2021</t>
  </si>
  <si>
    <t>средневзв. 150,31 тнг/м3</t>
  </si>
  <si>
    <t>средневзв. 867,02 тнг/м3</t>
  </si>
  <si>
    <t>246-ОД от 21.12.2020 ВСС приказ в упрощенном порядке</t>
  </si>
  <si>
    <t>средневзв. 192,11 тнг/м3</t>
  </si>
  <si>
    <t>Дифференциация тарифов, недопущение роста населению245-ОД от 20 декабря 2020 года</t>
  </si>
  <si>
    <t>средневзв. 195тнг/м3</t>
  </si>
  <si>
    <t xml:space="preserve">средневзв. 302,58 тг/м3 </t>
  </si>
  <si>
    <t xml:space="preserve">№ 46-ОД от 30 марта 2021 года  ВКТ  </t>
  </si>
  <si>
    <t>241,96 тг/м3</t>
  </si>
  <si>
    <t>предельный тариф на 2020-2024 годы, с 1 октября 2020 года</t>
  </si>
  <si>
    <t>185 тг/м3</t>
  </si>
  <si>
    <t>Приказ №170-ОД (упрощенный порядок)</t>
  </si>
  <si>
    <t>180,3 тг/м3</t>
  </si>
  <si>
    <t>ТОО Гранджол</t>
  </si>
  <si>
    <t>Приказ №171-ОД (упрощенный порядок)</t>
  </si>
  <si>
    <t>Тарифы на 31 декабря 2021 года</t>
  </si>
  <si>
    <t xml:space="preserve">2,90 тнг. кВт./час </t>
  </si>
  <si>
    <t>приказ 59-ОД от 22 апреля 2021 года на 2021-2025 годы  ЧРМ  ввод в действия с 1 мая 2021 года</t>
  </si>
  <si>
    <t>приказ 58-ОД от 22 апреля 2021 года на 2021-2025 годы ЧРМ  ввод в действия с 1 мая 2021 года</t>
  </si>
  <si>
    <t>приказ 57-ОД от 22 апреля 2021 года на 2021-2025 годы  ЧРМ  ввод в действия с 1 мая 2021 года</t>
  </si>
  <si>
    <t>3,59  тнг/кВтч</t>
  </si>
  <si>
    <t>№102-ОД от 19.07.2021</t>
  </si>
  <si>
    <t>Приказ ДКРЕМ №56-ОД от 22 апреля 2021 года ввод в действие с 1 мая 2021 года ЧРМ</t>
  </si>
  <si>
    <t>приказ 61-ОД от 22 апреля 2021 года на 2021-2025 годы ЧРМ ввод вдействие с 1 мая 2021 года</t>
  </si>
  <si>
    <t xml:space="preserve">приказ ДКРЕМ 62-ОД от 22 апреля 2021 года на 2021-2025 годы  ЧРМ  ввод в действие с 1 мая 2021 года </t>
  </si>
  <si>
    <t>175,53 тнг/м4</t>
  </si>
  <si>
    <t>175,53 тнг/м5</t>
  </si>
  <si>
    <t>175,53 тнг/м6</t>
  </si>
  <si>
    <t>233,62 тнг/м4</t>
  </si>
  <si>
    <t>233,62 тнг/м5</t>
  </si>
  <si>
    <t>233,62 тнг/м6</t>
  </si>
  <si>
    <t>94,41 тнг/м3</t>
  </si>
  <si>
    <t>94,41 тнг/м4</t>
  </si>
  <si>
    <t>94,41 тнг/м5</t>
  </si>
  <si>
    <t>94,41 тнг/м6</t>
  </si>
  <si>
    <t>ё</t>
  </si>
  <si>
    <t>288,87 тг/м3</t>
  </si>
  <si>
    <t>средневзв. 23,90 тнг/м3</t>
  </si>
  <si>
    <t>производство,передача, распределение и снабжение тепловой энергией (котельная №1)</t>
  </si>
  <si>
    <t>Тарифы на 01 декабря 2022 года</t>
  </si>
  <si>
    <t>ТОО "Max Gas company"</t>
  </si>
  <si>
    <t>78,42 тнг/м3</t>
  </si>
  <si>
    <t>188,1 тнг/м3</t>
  </si>
  <si>
    <t>Приказ 94-ОД от 01 августа 2021 года</t>
  </si>
  <si>
    <t>Тарифы на 01 ноября 2024 года</t>
  </si>
  <si>
    <t>на регулируемые услуги (товары, работы) по состоянию на 01 ноября  2024 года</t>
  </si>
  <si>
    <t>170,86 тнг/м3</t>
  </si>
  <si>
    <t>106,85 тнг./м3</t>
  </si>
  <si>
    <t>174,4 тнг./м3</t>
  </si>
  <si>
    <t>86,1 тнг./м3</t>
  </si>
  <si>
    <t>203,00 тнг./м3</t>
  </si>
  <si>
    <t>2695,93 тнг/Гкал</t>
  </si>
  <si>
    <t>Жеке тұлғалар</t>
  </si>
  <si>
    <t>тенге/Гкал</t>
  </si>
  <si>
    <t>есептеу аспаптары жоқ</t>
  </si>
  <si>
    <t>Бюджеттік ұйымдар</t>
  </si>
  <si>
    <t>Басқа заңды тұлғалар</t>
  </si>
  <si>
    <t>84,96 тнг/м3</t>
  </si>
  <si>
    <t>60,86тнг/м3</t>
  </si>
  <si>
    <t xml:space="preserve">Субъектінің атауы </t>
  </si>
  <si>
    <t>Көкшетау-ТрансГаз ЖШС</t>
  </si>
  <si>
    <t>ЖК Джуркин М. В.</t>
  </si>
  <si>
    <t>Газ -Қызмет ЖШС</t>
  </si>
  <si>
    <t>Реттеліп көрсетілетін қызметтердің (тауарлардың, жұмыстардың)түрі</t>
  </si>
  <si>
    <t>сұйытылған газды газ құбырлары арқылы топтық резервуарлық қондырғыдан тұтынушының кіреберісіндегі кранға дейін тасымалдау</t>
  </si>
  <si>
    <t>2022 жылғы 01 қаңтарға арналған тарифтер</t>
  </si>
  <si>
    <t>ҚҚС-сыз бекітілген тариф</t>
  </si>
  <si>
    <t>ЭнергоПромКомпани ЖШС</t>
  </si>
  <si>
    <t>Степногорск Энерготранзит ЖШС</t>
  </si>
  <si>
    <t>Лайтэк ЖШС</t>
  </si>
  <si>
    <t>Энерговодсервис ЖШС</t>
  </si>
  <si>
    <t>Транзит-СТ ЖШС</t>
  </si>
  <si>
    <t>Көкшетау ЭнергоЖШС</t>
  </si>
  <si>
    <t>Ақмола Электржелілік Тарату Компаниясы АҚ</t>
  </si>
  <si>
    <t>Шантөбе-энергокешен ЖШС</t>
  </si>
  <si>
    <t>электр энергиясын беру және тарату</t>
  </si>
  <si>
    <t>2022 жылғы 01 желтоқсанға арналған тарифтер</t>
  </si>
  <si>
    <t>мемлекеттік тіркелімінің жергілікті бөліміне енгізілген табиғи монополиялар субъектілерінің реттеліп көрсетілетін қызметтерге (Тауарларға, жұмыстарға) тарифтері туралы ақпарат</t>
  </si>
  <si>
    <t>Субъектінің атауы</t>
  </si>
  <si>
    <t>Көкшетау қаласы әкімдігі жанындағы "Көкшетау Су Арнасы" ШЖҚ МКК</t>
  </si>
  <si>
    <t>тарату желілері арқылы су беру</t>
  </si>
  <si>
    <t>халық</t>
  </si>
  <si>
    <t>1 кіші топ</t>
  </si>
  <si>
    <t>2 кіші топ</t>
  </si>
  <si>
    <t>3 кіші топ</t>
  </si>
  <si>
    <t>4 кіші топ</t>
  </si>
  <si>
    <t>тепловиктер</t>
  </si>
  <si>
    <t xml:space="preserve">басқалар </t>
  </si>
  <si>
    <t>бюджеттік</t>
  </si>
  <si>
    <t>орташа түсім 100,41</t>
  </si>
  <si>
    <t>ҚҚС-сыз өзгертілген тарифтер</t>
  </si>
  <si>
    <t>"Степногорск қаласының тұрғын үй-коммуналдық шаруашылық, жолаушылар көлігі және автомобиль жолдары бөлімі "ММ жанындағы" Степногорск-водоканал " ШЖҚ МКК</t>
  </si>
  <si>
    <t>тарату желілері арқылы су беру (шаруашылық суы)</t>
  </si>
  <si>
    <t>орташа түсім 142,03тнг/м3</t>
  </si>
  <si>
    <t>жылу берушілер</t>
  </si>
  <si>
    <t>тарату желілері бойынша су беру (тех. су)</t>
  </si>
  <si>
    <t>Бестөбе кентінің тарату желілері бойынша су беру</t>
  </si>
  <si>
    <t xml:space="preserve">Малый Барап а., Домбыралы а., кеңес а., Новорыбинка а., Қараөзек а., Тастыадыр А., Искра а. тарату желілері бойынша су беру </t>
  </si>
  <si>
    <t>Қырық құдық, Рамазан, Еңбек, Наумовка, өрнек, Виноградовка, Красный Бор, Азат, Малоалександровка ауылдарының тарату желілері бойынша су беру</t>
  </si>
  <si>
    <t>Урюпинск ауылының тарату желілері бойынша су беру</t>
  </si>
  <si>
    <t>Ақкөл ауданы әкімдігі жанындағы "Ақкөл-Горкомхоз" ШЖҚ МКК</t>
  </si>
  <si>
    <t>Аршалы ауданы әкімдігі жанындағы" Аршалы Су - 2030 " ШЖҚ МКК</t>
  </si>
  <si>
    <t>Қазшпал АҚ</t>
  </si>
  <si>
    <t>тарату арқылы су беру.желілер Жаңатұрмыс ауылы, ескі Колутон, Жаңа Колутон</t>
  </si>
  <si>
    <t xml:space="preserve">Астраханка а., Новочеркасское А. және Ондирис А. Жалтыр а., Колутон а., Жарсуат а., Ақбейіт а., Зеленое А. және Петровка а. тарату желілері бойынша су беру </t>
  </si>
  <si>
    <t>Астрахан ауданының тұрғын үй-коммуналдық шаруашылық, жолаушылар көлігі және автомобиль жолдары бөлімі жанындағы "Комхоз" ШЖҚ МКК</t>
  </si>
  <si>
    <t xml:space="preserve">Каменка ауылына тарату желілері бойынша су беру </t>
  </si>
  <si>
    <t>Атбасар қаласының тарату желілері бойынша су беру</t>
  </si>
  <si>
    <t xml:space="preserve">Бейсхазрет ауылының тарату желілері бойынша су беру </t>
  </si>
  <si>
    <t>Атбасар ауданы әкімдігі жанындағы "Атбасар Су" ШЖҚ МКК</t>
  </si>
  <si>
    <t>Бурабай ауданының тұрғын үй-коммуналдық шаруашылық, жолаушылар көлігі және автомобиль жолдары бөлімі жанындағы "Бурабай Су Арнасы" ШЖҚ МКК</t>
  </si>
  <si>
    <t>Сепе ауылының тарату желілері бойынша су беру</t>
  </si>
  <si>
    <t>Щучинск қаласының тарату желілері бойынша су беру</t>
  </si>
  <si>
    <t>Атамекен ауылы, Қаражар ауылы, Успено-Юрьевка ауылы, Жаңажол ауылы, Веденовка ауылы, Первомайское ауылы, Қызылағаш ауылы, Катаркөл ауылы Жаңа объектілері бойынша тарату желілері бойынша су беру</t>
  </si>
  <si>
    <t>тарату желілері бойынша су беру (Степгеология кенті, Каменный Карьер кенті, Макинск қ.)</t>
  </si>
  <si>
    <t>Бұланды ауданы әкімдігі жанындағы "Макинск Жылу" ШЖҚ МКК</t>
  </si>
  <si>
    <t>Егіндікөл ауданы әкімдігі жанындағы "Егіндікөл Су Арнасы" ШЖҚ МКК</t>
  </si>
  <si>
    <t>тарату желілері бойынша су беру (Байсуат, Алакөл, Боярка, Новокиевка кенті)</t>
  </si>
  <si>
    <t>Журавлев ауылдық округінің тарату желілері бойынша су беру</t>
  </si>
  <si>
    <t>Капитоновка а. тарату желілері бойынша су беру</t>
  </si>
  <si>
    <t>Бауман ауылы мен Қоржынкөл ауылына тарату желілері арқылы су беру</t>
  </si>
  <si>
    <t>Еңбекшілдер ауданы әкімдігі жанындағы "Степняк Су" ШЖҚ МКК</t>
  </si>
  <si>
    <t>Макинка ауылы, Андықожа батыр ауылы, Невский ауылы, Еңбекшілдер ауылы тарату желілері бойынша су беру</t>
  </si>
  <si>
    <t>Ерейментау ауданы әкімдігі жанындағы "Ерейментау Су Арнасы" ШЖҚ КМК</t>
  </si>
  <si>
    <t>Ақмола облысы Есіл ауданы Есіл қаласы әкімінің аппараты жанындағы "Есіл қалалық шаруашылық" ШЖҚ МКК</t>
  </si>
  <si>
    <t xml:space="preserve">тарату желілері арқылы су беру </t>
  </si>
  <si>
    <t xml:space="preserve">Есіл қаласы, Біртал ауылы, Еое ауылы, Жаңыспай ауылы, Знаменка ауылы, Интернациональное ауылы, Красивое ауылы, Курское ауылы, Ярославка ауылы, Ленин ауылы тарату желілері бойынша су беру </t>
  </si>
  <si>
    <t>Ковыльное ауылы, Бузулук ауылы, Ақсай ауылы, Двуречное ауылы, Заречное ауылы, Қаракөл ауылы, Орловка ауылы, Юбилейное ауылы, Приишимка ауылы, Раздольное ауылы тарату желілері бойынша су беру</t>
  </si>
  <si>
    <t>с. Сургановтың тарату желілері бойынша су беру</t>
  </si>
  <si>
    <t xml:space="preserve"> ЖК Шагинян Самвел Айрикович</t>
  </si>
  <si>
    <t>Жақсы ауданы әкімдігі жанындағы "Жақсы Су Арнасы" ШЖҚ МКК</t>
  </si>
  <si>
    <t>Калачи ауылының тарату желілері бойынша су беру</t>
  </si>
  <si>
    <t>Калининское ауылының тарату желілері бойынша су беру</t>
  </si>
  <si>
    <t>басқалар</t>
  </si>
  <si>
    <t>Терсақан ауылының тарату желілері бойынша су беру</t>
  </si>
  <si>
    <t>Лозовое а. тарату желілері бойынша су беру</t>
  </si>
  <si>
    <t>Державинск қ., Львов а., Костычево-Донское а., Пригородный а., Гастелло а., Уәлиханово-Достық а., Зерноград, Пятигорск а., Далабай а., Тассуат а., Тасөткел а., Тасты-Талды а. және Үшқарасу а. тарату желілері бойынша су беру</t>
  </si>
  <si>
    <t>Жарқайың ауданының тұрғын үй-коммуналдық шаруашылық, жолаушылар көлігі және автомобиль жолдары бөлімі жанындағы "Коммуналдық қызмет" ШЖҚ МКК</t>
  </si>
  <si>
    <t>Зеренді ауданының тұрғын үй-коммуналдық шаруашылық, жолаушылар көлігі және автомобиль жолдары бөлімі жанындағы "Зеренді-Сервис" ШЖҚ МКК</t>
  </si>
  <si>
    <t>"Шантөбе энергокешені" ЖШС</t>
  </si>
  <si>
    <t>Балкашино, Новоникольское, Веселое, Құмдыкөл, Приозерное, Максимовка, Сандықтау, Лесхоз (Хуторок), Жыланды, Қызыл Қазақстан, Владимировка, Лесное, Петровка, Чашке ауылдарындағы тарату желілері бойынша су беру</t>
  </si>
  <si>
    <t>Сандықтау ауданының ТКШ, ЖМ және АҚ бөлімі жанындағы "Сандықтау Су" ШЖҚ КМК</t>
  </si>
  <si>
    <t>Целиноград ауданының тұрғын үй-коммуналдық шаруашылық, жолаушылар көлігі және автомобиль жолдары бөлімі жанындағы "Целиноград Су Арнасы" ШЖҚ МКК</t>
  </si>
  <si>
    <t>КБМ стационарлық құрылғыларынан су беру</t>
  </si>
  <si>
    <t>стационарлық құрылғылардан су беру (Нұресіл, Раздольное, Жаңа Жайнақ ауылдары)</t>
  </si>
  <si>
    <t>Шортанды ауданы әкімдігі жанындағы "Шортанды Су" ШЖҚ МКК</t>
  </si>
  <si>
    <t>Жолымбет кенті, Новоселовка ауылы, Новопервомайское ауылы, Пригородное ауылы, Конкрынка ауылы, Мықтыкөл ауылы, Қаражар ауылы, Алтай ауылы, ошақ ауылы тарату желілері бойынша су беру</t>
  </si>
  <si>
    <t>Қазақстан Республикасы Ауыл шаруашылығы министрлігі Су ресурстары комитетінің "Қазсушар" ШЖҚ РМК Ақмола филиалы</t>
  </si>
  <si>
    <t>ДК Ижевск тарату желілері бойынша су беру</t>
  </si>
  <si>
    <t>магистральдық құбырлар бойынша</t>
  </si>
  <si>
    <t>тарату желілері бойынша су беру бойынша (ауыз су)</t>
  </si>
  <si>
    <t>тарату желілері бойынша су беру (техникалық су)</t>
  </si>
  <si>
    <t>тарату желілері бойынша су беру бойынша (тех. су)</t>
  </si>
  <si>
    <t>ТОО "Теміржолсу- Көкшетау"ЖШС</t>
  </si>
  <si>
    <t>Сабынды "Нұр топтық су құбыры" ШЖҚ РМК Нұр филиалы</t>
  </si>
  <si>
    <t>"Ишим" филиалы "Нұр топтық су құбыры" ШЖҚ РМК (КГВ)</t>
  </si>
  <si>
    <t>"Ишим  Су "филиалының" Көкшетау "филиалы"Нұр топтық су құбыры" ШЖҚ РМК</t>
  </si>
  <si>
    <t>"Нұр топтық су құбыры" ШЖҚ РМК ИГВ ӨК</t>
  </si>
  <si>
    <t xml:space="preserve"> Агрофирма "Родина"ЖШС</t>
  </si>
  <si>
    <t xml:space="preserve"> "Жаңа Тұрмыс 2020" ЖШС</t>
  </si>
  <si>
    <t>магистральдық құбырлар арқылы су беру</t>
  </si>
  <si>
    <t xml:space="preserve">тарату желілері бойынша су беру бойынша </t>
  </si>
  <si>
    <t>Бурабай ауданы Бурабай кенті мен Оқжетпес ауылының тарату желілері бойынша су беру бойынша</t>
  </si>
  <si>
    <t>Бурабай ауданының Зеленый Бор ауылының тарату желілері бойынша су беру бойынша</t>
  </si>
  <si>
    <t>Қосшы қаласы әкімдігі жанындағы "Қосшы Су" ШЖҚ МКК</t>
  </si>
  <si>
    <t>орташа түсім 120,70 тнг/м3</t>
  </si>
  <si>
    <t>орташа түсім 220,82 тнг/м3</t>
  </si>
  <si>
    <t>орташа түсім184,41 тнг/м3</t>
  </si>
  <si>
    <t>орташа түсім 184,41 тнг/м3</t>
  </si>
  <si>
    <t>орташа түсім 143,18 тнг/м3</t>
  </si>
  <si>
    <t>орташа түсім274,72 тнг/м3</t>
  </si>
  <si>
    <t>орташа түсім 274,72 тнг/м3</t>
  </si>
  <si>
    <t>орташа түсім 148,57 тнг/м3</t>
  </si>
  <si>
    <t>орташа түсім 98,98 тнг/м3</t>
  </si>
  <si>
    <t>орташа түсім196,42 тнг/м3</t>
  </si>
  <si>
    <t>орташа түсім. 190,35тнг/м3</t>
  </si>
  <si>
    <t>орташа түсім190,35тнг/м3</t>
  </si>
  <si>
    <t>орташа түсім215,25 тнг/м3</t>
  </si>
  <si>
    <t>орташа түсім243,11 тнг/м3</t>
  </si>
  <si>
    <t>орташа түсім 243,11 тнг/м3</t>
  </si>
  <si>
    <t>орташа түсім105,12 тнг/м3</t>
  </si>
  <si>
    <t>орташа түсім 169,76тнг/м3</t>
  </si>
  <si>
    <t>орташа түсім209,95 тнг/м3</t>
  </si>
  <si>
    <t>орташа түсім 108,70 тнг/м3</t>
  </si>
  <si>
    <t>орташа түсім 192,99 тнг./м3</t>
  </si>
  <si>
    <t xml:space="preserve"> орташа түсім1673,99 тнг./м3</t>
  </si>
  <si>
    <t>орташа түсім 150,51 тнг/м3</t>
  </si>
  <si>
    <t>орташа түсім154,92 тнг/м3</t>
  </si>
  <si>
    <t>орташа түсім 122,31 тнг/м3</t>
  </si>
  <si>
    <t>орташа түсім 100,10 тнг./м3</t>
  </si>
  <si>
    <t>орташа түсім 226,90 тнг/м3</t>
  </si>
  <si>
    <t>орташа түсім. 66,43 тнг/куб.м</t>
  </si>
  <si>
    <t xml:space="preserve"> орташа түсім.1673,99 тнг./м3</t>
  </si>
  <si>
    <t>орташа түсім 232,83 тнг./м3</t>
  </si>
  <si>
    <t>орташа түсім. 148,57 тнг/м3</t>
  </si>
  <si>
    <t>орташа түсім 867,02 тнг/м3</t>
  </si>
  <si>
    <t xml:space="preserve">орташа түсім 302,58 тг/м3 </t>
  </si>
  <si>
    <t xml:space="preserve">орташа түсім. 346,33 тг/м3 </t>
  </si>
  <si>
    <t>Ағынды суларды бұру</t>
  </si>
  <si>
    <t xml:space="preserve">бюджеттік </t>
  </si>
  <si>
    <t xml:space="preserve">Ағынды суларды бұру </t>
  </si>
  <si>
    <t>Жолымбет кентінің ағынды суларын бұру</t>
  </si>
  <si>
    <t>сарқынды суларды бұру (Есіл қ. Қ. Мұнайтпасов к-сі 1 мекенжайындағы кәріз сорғы станциясының объектісі)</t>
  </si>
  <si>
    <t>Ағынды суларды тазарту</t>
  </si>
  <si>
    <t>Жалтыр ауылының ағынды суларын бұру</t>
  </si>
  <si>
    <t xml:space="preserve">Ағынды суларды тазарту </t>
  </si>
  <si>
    <t>су бұру</t>
  </si>
  <si>
    <t>орташа түсім 72,90</t>
  </si>
  <si>
    <t xml:space="preserve"> "Энерговодсервис"ЖШС</t>
  </si>
  <si>
    <t xml:space="preserve"> "Теміржолсу- Көкшетау" ЖШС</t>
  </si>
  <si>
    <t xml:space="preserve"> "Макинск Жылу"ШЖҚ МКК</t>
  </si>
  <si>
    <t xml:space="preserve"> "Жаңа Тұрмыс 2020"ЖШС</t>
  </si>
  <si>
    <t xml:space="preserve"> </t>
  </si>
  <si>
    <t>Көкшетау қаласы әкімдігі жанындағы "Көкшетау Жылу" ШЖҚ МКК</t>
  </si>
  <si>
    <t>жылу энергиясын өндіру, беру, тарату және жабдықтау</t>
  </si>
  <si>
    <t>халық саны (ЕА-мен)</t>
  </si>
  <si>
    <t>халық саны (ЕА жоқ)</t>
  </si>
  <si>
    <t>тұрғын алаңның 1 м2 үшін төлем мөлшері</t>
  </si>
  <si>
    <t>жылу энергиясын өндіру , беру, тарату және жабдықтау бойынша</t>
  </si>
  <si>
    <t xml:space="preserve">халық </t>
  </si>
  <si>
    <t>бюджеттік ұйымдар</t>
  </si>
  <si>
    <t>бюджеттік органдар. (ЕА  жоқ)</t>
  </si>
  <si>
    <t>басқа тұтынушылар</t>
  </si>
  <si>
    <t>басқалары (ЕА жоқ)</t>
  </si>
  <si>
    <t xml:space="preserve">халық                           </t>
  </si>
  <si>
    <t xml:space="preserve">халық саны (ЕА жоқ)                                 </t>
  </si>
  <si>
    <t xml:space="preserve">басқалар                                            </t>
  </si>
  <si>
    <t xml:space="preserve">басқалары (ЕА жоқ)                                          </t>
  </si>
  <si>
    <t>бюджеттік органдар. (ЕА жоқ)</t>
  </si>
  <si>
    <t xml:space="preserve">халық саны (ЕА-мен)                                 </t>
  </si>
  <si>
    <t>өзгелері (ЕА-мен)</t>
  </si>
  <si>
    <t>бірінші және үшінші топқа жатпайтын бюджеттік ұйымдар</t>
  </si>
  <si>
    <t>ЕА жоқ бірінші және үшінші топқа жатпайтын бюджеттік ұйымдар</t>
  </si>
  <si>
    <t>жылыту үшін төлемақы мөлшері, ҚҚС-сыз теңге</t>
  </si>
  <si>
    <t>жылу энергиясын өндіру, беру және (немесе) жабдықтау (қазандықтар бойынша: Шортанды орталық кенті, Шортанды кентіндегі Пушкин к-сі, ғылыми кентіндегі Бараев к-сі бойынша)</t>
  </si>
  <si>
    <t xml:space="preserve">өзгелері (ЕА-мен)                                          </t>
  </si>
  <si>
    <t xml:space="preserve">басқалары (ЕА жоқ)                                      </t>
  </si>
  <si>
    <t>бюджеттік органдар. (ЕА-мен)</t>
  </si>
  <si>
    <t>Балкашино ауылында жылу энергиясын өндіру, беру, тарату және жабдықтау</t>
  </si>
  <si>
    <t>орташа</t>
  </si>
  <si>
    <t>бюджет.орг. (ЕА-мен)</t>
  </si>
  <si>
    <t>бюджет.орг. (ЕА жоқ)</t>
  </si>
  <si>
    <t xml:space="preserve">жылу энергиясын беру және тарату жөніндегі қызметтер </t>
  </si>
  <si>
    <t>жылу энергиясын өндіру жөніндегі қызметтер</t>
  </si>
  <si>
    <t>ЖЭО коллекторларынан заңды тұлғалар</t>
  </si>
  <si>
    <t>есептеу аспаптарымен</t>
  </si>
  <si>
    <t>Степногорск Энергосбыт ЖШС</t>
  </si>
  <si>
    <t>басқалары (ПУ жоқ)</t>
  </si>
  <si>
    <t xml:space="preserve">Новорыбинка а. қазандығын өндіру, беру, тарату және жылу энергиясымен жабдықтау </t>
  </si>
  <si>
    <t>халық саны (Еа жоқ)</t>
  </si>
  <si>
    <t xml:space="preserve">жылу энергиясын өндіру, беру, тарату және жабдықтау; </t>
  </si>
  <si>
    <t>жылу энергиясын өндіру, беру, тарату және жеткізу</t>
  </si>
  <si>
    <t xml:space="preserve">жылу энергиясын өндіру, беру, тарату және жабдықтау                                  </t>
  </si>
  <si>
    <t>бюджеттік ұйымдар.</t>
  </si>
  <si>
    <t xml:space="preserve">Зеленый Бор а. жылу энергиясын өндіру, беру, тарату және жабдықтау </t>
  </si>
  <si>
    <t>жылу энергиясын өндіру, беру және (немесе) жабдықтау (гранит кенті)</t>
  </si>
  <si>
    <t xml:space="preserve">басқалар  </t>
  </si>
  <si>
    <t>жылыту үшін төлемақы мөлшері, ҚҚС-сыз теңге жылу энергиясын өндіру, беру, тарату және жабдықтау халық халық саны (ЕА-мен) халық саны (ЕА жоқ)</t>
  </si>
  <si>
    <t>халық (ЕА мен)</t>
  </si>
  <si>
    <t>халық (ЕА жоқ)</t>
  </si>
  <si>
    <t>жылу энергиясын өндіру, беру және (немесе) жабдықтау</t>
  </si>
  <si>
    <t>жылу энергиясын өндіру,беру, тарату және жабдықтау (№1 қазандық)</t>
  </si>
  <si>
    <t>жылу энергиясын өндіру,беру, тарату және жабдықтау (№5 қазандық)</t>
  </si>
  <si>
    <t>жылу энергиясын өндіру,беру, тарату және жабдықтау (№5,8,10,1 қазандық)</t>
  </si>
  <si>
    <t>жылу энергиясын өндіру, беру, тарату және жабдықтау халық саны (ЕА-мен) халық саны (ЕА жоқ) өзгелері (ЕА-мен) басқалары (ЕА жоқ)</t>
  </si>
  <si>
    <t>халық саны ЕА-мен</t>
  </si>
  <si>
    <t>өзгелері(ЕА -мен)</t>
  </si>
  <si>
    <t xml:space="preserve">жылу энергиясын өндіру, беру, тарату және жабдықтау (№2 БМК) </t>
  </si>
  <si>
    <t>жылу энергиясын өндіру, беру, тарату және жеткізу (Степгеология және тас карьері кенті)</t>
  </si>
  <si>
    <t>Бурабай кентіндегі Оқжетпес ауылын өндіру, беру, бөлу және жылу энергиясымен жабдықтау</t>
  </si>
  <si>
    <t>орташа түсім 5605,52 тнг/Гкал</t>
  </si>
  <si>
    <t>орташа түсім 5758,78 тнг/Гкал</t>
  </si>
  <si>
    <t>орташа түсім5758,78 тнг/Гкал</t>
  </si>
  <si>
    <t>орташа түсім 4712,87 тнг/Гкал</t>
  </si>
  <si>
    <t>орташа түсім 15777,34 тнг/Гкал</t>
  </si>
  <si>
    <t>орташа түсім.3318,72тнг/Гкал</t>
  </si>
  <si>
    <t>орташа түсім5843,37 тнг/Гкал</t>
  </si>
  <si>
    <t>орташа түсім. 5843,37 тнг/Гкал</t>
  </si>
  <si>
    <t>орташа түсім 5245,49 тнг/Гкал</t>
  </si>
  <si>
    <t>орташа түсім5245,49 тнг/Гкал</t>
  </si>
  <si>
    <t xml:space="preserve">орташа түсім 13788,41, тг/Гкал      </t>
  </si>
  <si>
    <t>орташа түсім15344,96 тенге/Гкал</t>
  </si>
  <si>
    <t>"Қосшы Су" ШЖҚ МКК</t>
  </si>
  <si>
    <t>Ақмола облысы Басқармасы жанындағы "агробизнес және сервис колледжі" МКҚК</t>
  </si>
  <si>
    <t>"Шортанбай-2019"ЖШС</t>
  </si>
  <si>
    <t>"ҚР ҚМ Щучье аудандық пайдалану бөлімі" РММ</t>
  </si>
  <si>
    <t xml:space="preserve"> "Al An LTD COM"ЖШС</t>
  </si>
  <si>
    <t xml:space="preserve"> "River Park Теплосервис"ЖШС</t>
  </si>
  <si>
    <t>Егіндікөл ауданы әкімдігі жанындағы "Егіндікөл су арнасы" ШЖҚ МКК</t>
  </si>
  <si>
    <t xml:space="preserve"> "Теміржолсу- Көкшетау"ЖШС</t>
  </si>
  <si>
    <t>"Қостанай жылу тарату компаниясы" ЖШС</t>
  </si>
  <si>
    <t>"Сандықтау ауылы, қиын өмірдегі балаларды қолдау облыстық орталығы" КММ</t>
  </si>
  <si>
    <t>Ерейментау ауданы әкімдігі жанындағы" Теплосервис " ШЖҚ КМК</t>
  </si>
  <si>
    <t xml:space="preserve">  "Жаңа Тұрмыс 2020" ЖШС</t>
  </si>
  <si>
    <t>"ШУЙСКОЕ ХХІ" ЖШС</t>
  </si>
  <si>
    <t xml:space="preserve"> "Алтындан"ЖШС</t>
  </si>
  <si>
    <t xml:space="preserve"> "Жастар Атбасар"ЖШС</t>
  </si>
  <si>
    <t>"Степногорск Теплотранзит"ЖШС</t>
  </si>
  <si>
    <t>"Степногорск ЖЭО" ЖШС</t>
  </si>
  <si>
    <t xml:space="preserve">жылу энергиясын өндіру, беру және (немесе) жабдықтау (Пушкин, Бигельдинов, Кирдищев көшелеріндегі қазандықтар, әкімдік, КРМЗ, Нұрмағамбетов, Ново-Рудная көшесі, ш / а. "Восточный", Парковая, Моншахтинская көшесі 31/1 "а", Нұрмағамбетов </t>
  </si>
  <si>
    <t xml:space="preserve"> "Айтерм "ЖШС</t>
  </si>
  <si>
    <t>Атбасар ауданы, Мариновка ауылы, Атбасар қаласы жылу энергиясын өндіру , беру, бөлу және жабдықтау</t>
  </si>
  <si>
    <t xml:space="preserve">басқалар                   </t>
  </si>
  <si>
    <t>Өркендеу ауылының тарату желілері бойынша су беру</t>
  </si>
  <si>
    <t xml:space="preserve"> Агрофирма "Родина "ЖШС</t>
  </si>
  <si>
    <t xml:space="preserve">Свободное ауылын жылу энергиясын өндіру,беру, тарату және жабдықтау </t>
  </si>
  <si>
    <t>140,53 тнг/м3</t>
  </si>
  <si>
    <t>басқалары  (ЕА-мен)</t>
  </si>
  <si>
    <t xml:space="preserve">өзгелері </t>
  </si>
  <si>
    <t>Родина ауылының газ қазандығын жылу энергиясымен өндіру , беру, бөлу және өткізу</t>
  </si>
  <si>
    <t xml:space="preserve">бюджеттік органдар. (ЕА -мен) </t>
  </si>
  <si>
    <t>289,42тнг/м3</t>
  </si>
  <si>
    <t>121,02 тнг/м3</t>
  </si>
  <si>
    <t>108,76 тнг/м3</t>
  </si>
  <si>
    <t>242,95 тнг/м3</t>
  </si>
  <si>
    <t>279,76 тнг/м3</t>
  </si>
  <si>
    <t>155,66 тнг/м3</t>
  </si>
  <si>
    <t>7794,01  тнг/Гкал</t>
  </si>
  <si>
    <t xml:space="preserve">Целиноград ауданы әкімдігі жанындағы "Целиноград коммуналдық қызметі" ШЖҚ МКК
</t>
  </si>
  <si>
    <t>5924,66  тнг/Гкал</t>
  </si>
  <si>
    <t>13265,53  тнг/Гкал</t>
  </si>
  <si>
    <t>169,19 тнг./м3</t>
  </si>
  <si>
    <t>746,73 тнг/м3</t>
  </si>
  <si>
    <t>267,67 тнг/м3</t>
  </si>
  <si>
    <t>318,56 тнг/м3</t>
  </si>
  <si>
    <t>576,51 тнг/м3</t>
  </si>
  <si>
    <t>594,53 тнг/м3</t>
  </si>
  <si>
    <t>155,21 тнг/м3</t>
  </si>
  <si>
    <t>7890,78  тнг/Гкал</t>
  </si>
  <si>
    <t>7977,56 тнг/Гкал</t>
  </si>
  <si>
    <t>5766,82 тнг/Гкал</t>
  </si>
  <si>
    <t>13978,93 тнг/Гкал</t>
  </si>
  <si>
    <t xml:space="preserve">халық саны (ЕА-жоқ)                               </t>
  </si>
  <si>
    <t>1м2 жылыту үшін төлем мөлшері, ҚҚС-сыз теңге</t>
  </si>
  <si>
    <t xml:space="preserve">өзгелері (ЕА-жоқ) </t>
  </si>
  <si>
    <t>тұрғын алаңның 1 м2</t>
  </si>
  <si>
    <t>средневзв. 181,37 тнг./м3</t>
  </si>
  <si>
    <t>346,41 тнг./м3</t>
  </si>
  <si>
    <t>126,94 тнг./м3</t>
  </si>
  <si>
    <t>289,47 тнг./м3</t>
  </si>
  <si>
    <t>365,39 тнг./м3</t>
  </si>
  <si>
    <t>123,76 тнг./м3</t>
  </si>
  <si>
    <t>157,47 тнг./м3</t>
  </si>
  <si>
    <t xml:space="preserve"> 400,36 тнг./м3</t>
  </si>
  <si>
    <t>311,29 тнг./м3</t>
  </si>
  <si>
    <t>231,34тнг/м3</t>
  </si>
  <si>
    <t xml:space="preserve"> 227,51 тнг/м3</t>
  </si>
  <si>
    <t xml:space="preserve">Тарату желілері арқылы су беру </t>
  </si>
  <si>
    <t>Ақмешіт ауылының стационарлық құрылғыларынан су беру</t>
  </si>
  <si>
    <t xml:space="preserve"> 7737,65 тнг/Гкал</t>
  </si>
  <si>
    <t>басқалары (ЕА-мен)</t>
  </si>
  <si>
    <t>халық ЕА-мен</t>
  </si>
  <si>
    <t>халық ЕА-сыз</t>
  </si>
  <si>
    <t>7650,27  тнг/Гкал</t>
  </si>
  <si>
    <t>8458,57  тнг/Гкал</t>
  </si>
  <si>
    <t>басқа тұт. (ЕА-мен)</t>
  </si>
  <si>
    <t>басқа тұт. (ЕА-сыз)</t>
  </si>
  <si>
    <t>бюджеттік органдар (ЕА-мен)</t>
  </si>
  <si>
    <t>бюджеттік органдар (ЕА-сыз)</t>
  </si>
  <si>
    <t xml:space="preserve">жылу энергиясын өндіру, беру, тарату және жабдықтау </t>
  </si>
  <si>
    <t>басқа тұт. (ЕА жоқ)</t>
  </si>
  <si>
    <t>бюджеттік органдар. (ЕА-сыз)</t>
  </si>
  <si>
    <t>халық саны (ЕА-сыз)</t>
  </si>
  <si>
    <t>халық (ЕА-сыз)</t>
  </si>
  <si>
    <t>бюджеттік органдар (ЕА жоқ)</t>
  </si>
  <si>
    <t xml:space="preserve"> 5245,49 тнг/Гкал</t>
  </si>
  <si>
    <t>№2,7.13 қазандықтар бойынша жылу энергиясын өндіру, беру, тарату және жабдықтау</t>
  </si>
  <si>
    <t>12319,64  тнг/Гкал</t>
  </si>
  <si>
    <t>1м2 үшін төлем мөлшері</t>
  </si>
  <si>
    <t xml:space="preserve">жылу энергиясын өндіру, беру және (немесе) жабдықтау </t>
  </si>
  <si>
    <t xml:space="preserve">бюджеттік органдар (ЕА-сыз) </t>
  </si>
  <si>
    <t>7382,41  тнг/Гкал</t>
  </si>
  <si>
    <t>халық (ЕА-мен)</t>
  </si>
  <si>
    <t>11196,19  тнг/Гкал</t>
  </si>
  <si>
    <t>4675,96  тнг/Гкал</t>
  </si>
  <si>
    <t>8242,89  тнг/Гкал</t>
  </si>
  <si>
    <t>13811,75  тнг/Гкал</t>
  </si>
  <si>
    <t>170,74 тнг/м3</t>
  </si>
  <si>
    <t>8 347,50  тнг/Гкал</t>
  </si>
  <si>
    <t>223,82 тнг/м3</t>
  </si>
  <si>
    <t>16583,28 тнг/Гкал</t>
  </si>
  <si>
    <t>Жамбул, Камышенка, Лозовое, Первомайка а.тарату арқылы су беру.желілер</t>
  </si>
  <si>
    <t>9342,53 тнг/Гкал</t>
  </si>
  <si>
    <t>5766,82  тнг/Гкал</t>
  </si>
  <si>
    <t>8663,87 тнг/Гкал</t>
  </si>
  <si>
    <t>ГКП на ПХВ "Степногорск-водоканал"</t>
  </si>
  <si>
    <t>12087,50  тнг/Гкал</t>
  </si>
  <si>
    <t>Разъезд 42» станциясының тарату желілері арқылы су беру</t>
  </si>
  <si>
    <t>Костомар ауылыныңтарату желілері арқылы су беру</t>
  </si>
  <si>
    <t>348,28тнг/м3</t>
  </si>
  <si>
    <t>607,07 тнг/м3</t>
  </si>
  <si>
    <t>227,01 тнг/м3</t>
  </si>
  <si>
    <t>318,55 тнг./м3</t>
  </si>
  <si>
    <t>329,96 тнг./м3</t>
  </si>
  <si>
    <t>528,06 тнг./м3</t>
  </si>
  <si>
    <t xml:space="preserve">134,83 тнг/Гкал </t>
  </si>
  <si>
    <t xml:space="preserve">106,59 тнг/Гкал </t>
  </si>
  <si>
    <t>344,23 тнг./м3</t>
  </si>
  <si>
    <t>234,00 тнг/м3</t>
  </si>
  <si>
    <t>ГКП на ПХВ "Орлеу"</t>
  </si>
  <si>
    <t xml:space="preserve">29,05 тг/м3 </t>
  </si>
  <si>
    <t>445,80 тнг/м3</t>
  </si>
  <si>
    <t>453,95 тнг/м3</t>
  </si>
  <si>
    <t>330,56 тнг/м3</t>
  </si>
  <si>
    <t>1778,12 тнг/м3</t>
  </si>
  <si>
    <t>262,05 тнг/м3</t>
  </si>
  <si>
    <t>8228,11тнг/Гкал</t>
  </si>
  <si>
    <t>6307,34  тнг/Гкал</t>
  </si>
  <si>
    <t>3022,60 тнг/Гкал</t>
  </si>
  <si>
    <t>7107,14  тнг/Гкал</t>
  </si>
  <si>
    <t>6326,64  тнг/Гкал</t>
  </si>
  <si>
    <t>1121,22  тнг/Гкал</t>
  </si>
  <si>
    <t>3835,80  тнг/Гкал</t>
  </si>
  <si>
    <t>155,21  тнг/Гкал</t>
  </si>
  <si>
    <t>11879,03 тнг/Гкал</t>
  </si>
  <si>
    <t>"Косшы Жылу " ЩЖҚ МКК
Жаңадан құрылған субъект</t>
  </si>
  <si>
    <t>бюджеттік органдар. (ЕА мен)</t>
  </si>
  <si>
    <t>бюджеттік органдар</t>
  </si>
  <si>
    <t>8062,61  тнг/Гкал</t>
  </si>
  <si>
    <t>14550,20 тенге/Гкал</t>
  </si>
  <si>
    <t>11149,58 тг/Гкал</t>
  </si>
  <si>
    <t xml:space="preserve"> "Тик КЗ" ЖШС
Жаңадан құрылған субъект</t>
  </si>
  <si>
    <t>2026 жылғы  01 қарашаға  арналған тарифтер</t>
  </si>
  <si>
    <t>2026 жылғы 01 қарашадағы  жағдай бойынша Ақмола облысы бойынша табиғи монополиялар субъектілерінің мемлекеттік тіркелімінің жергілікті бөліміне енгізілген табиғи монополиялар субъектілерінің реттеліп көрсетілетін қызметтерге (Тауарларға, жұмыстарға) тарифтері туралы ақпарат</t>
  </si>
  <si>
    <t>2026 жылғы 01 қарашадағы жағдай бойынша Ақмола облысы бойынша табиғи монополиялар субъектілерінің мемлекеттік тіркелімінің жергілікті бөліміне енгізілген табиғи монополиялар субъектілерінің реттеліп көрсетілетін қызметтерге (Тауарларға, жұмыстарға) тарифтері туралы ақпарат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</si>
</sst>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3" formatCode="_-* #,##0.00\ _₽_-;\-* #,##0.00\ _₽_-;_-* &quot;-&quot;??\ _₽_-;_-@_-"/>
    <numFmt numFmtId="164" formatCode="_-* #,##0.00\ _₸_-;\-* #,##0.00\ _₸_-;_-* &quot;-&quot;??\ _₸_-;_-@_-"/>
    <numFmt numFmtId="165" formatCode="_-* #,##0.00_р_._-;\-* #,##0.00_р_._-;_-* &quot;-&quot;??_р_._-;_-@_-"/>
    <numFmt numFmtId="166" formatCode="#,##0.0000"/>
    <numFmt numFmtId="167" formatCode="_-* #,##0.0_р_._-;\-* #,##0.0_р_._-;_-* &quot;-&quot;??_р_._-;_-@_-"/>
    <numFmt numFmtId="168" formatCode="0.0000000"/>
    <numFmt numFmtId="169" formatCode="#,##0.000"/>
    <numFmt numFmtId="170" formatCode="_-* #,##0.00_т_г_._-;\-* #,##0.00_т_г_._-;_-* &quot;-&quot;??_т_г_._-;_-@_-"/>
    <numFmt numFmtId="171" formatCode="&quot;$&quot;#,##0_);[Red]\(&quot;$&quot;#,##0\)"/>
    <numFmt numFmtId="172" formatCode="_(* #,##0.00_);_(* \(#,##0.00\);_(* &quot;-&quot;??_);_(@_)"/>
  </numFmts>
  <fonts count="37" x14ac:knownFonts="1"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4"/>
      <name val="Arial"/>
      <family val="2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i/>
      <sz val="12"/>
      <name val="Times New Roman"/>
      <family val="1"/>
      <charset val="204"/>
    </font>
    <font>
      <sz val="18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8"/>
      <name val="Arial"/>
      <family val="2"/>
    </font>
    <font>
      <b/>
      <sz val="11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353">
    <xf numFmtId="0" fontId="0" fillId="0" borderId="0"/>
    <xf numFmtId="165" fontId="12" fillId="0" borderId="0" applyFont="0" applyFill="0" applyBorder="0" applyAlignment="0" applyProtection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20" fillId="0" borderId="0"/>
    <xf numFmtId="0" fontId="11" fillId="0" borderId="0"/>
    <xf numFmtId="0" fontId="20" fillId="0" borderId="0"/>
    <xf numFmtId="0" fontId="12" fillId="0" borderId="0"/>
    <xf numFmtId="0" fontId="20" fillId="0" borderId="0"/>
    <xf numFmtId="0" fontId="12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165" fontId="21" fillId="0" borderId="0" applyFont="0" applyFill="0" applyBorder="0" applyAlignment="0" applyProtection="0"/>
    <xf numFmtId="166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65" fontId="9" fillId="0" borderId="0" applyFont="0" applyFill="0" applyBorder="0" applyAlignment="0" applyProtection="0"/>
    <xf numFmtId="0" fontId="19" fillId="0" borderId="0"/>
    <xf numFmtId="165" fontId="31" fillId="0" borderId="0" applyFont="0" applyFill="0" applyBorder="0" applyAlignment="0" applyProtection="0"/>
    <xf numFmtId="0" fontId="31" fillId="0" borderId="0"/>
    <xf numFmtId="170" fontId="31" fillId="0" borderId="0" applyFont="0" applyFill="0" applyBorder="0" applyAlignment="0" applyProtection="0"/>
    <xf numFmtId="0" fontId="32" fillId="0" borderId="0"/>
    <xf numFmtId="165" fontId="21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8" borderId="0" applyNumberFormat="0" applyBorder="0" applyAlignment="0" applyProtection="0"/>
    <xf numFmtId="0" fontId="21" fillId="11" borderId="0" applyNumberFormat="0" applyBorder="0" applyAlignment="0" applyProtection="0"/>
    <xf numFmtId="0" fontId="21" fillId="14" borderId="0" applyNumberFormat="0" applyBorder="0" applyAlignment="0" applyProtection="0"/>
    <xf numFmtId="0" fontId="33" fillId="15" borderId="0" applyNumberFormat="0" applyBorder="0" applyAlignment="0" applyProtection="0"/>
    <xf numFmtId="0" fontId="33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1" fillId="0" borderId="0"/>
    <xf numFmtId="43" fontId="20" fillId="0" borderId="0" applyFont="0" applyFill="0" applyBorder="0" applyAlignment="0" applyProtection="0"/>
    <xf numFmtId="0" fontId="31" fillId="0" borderId="0"/>
    <xf numFmtId="0" fontId="34" fillId="0" borderId="0"/>
    <xf numFmtId="164" fontId="20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5" fontId="8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5" fontId="7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5" fontId="5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165" fontId="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5" fontId="1" fillId="0" borderId="0" applyFont="0" applyFill="0" applyBorder="0" applyAlignment="0" applyProtection="0"/>
  </cellStyleXfs>
  <cellXfs count="483">
    <xf numFmtId="0" fontId="0" fillId="0" borderId="0" xfId="0"/>
    <xf numFmtId="0" fontId="13" fillId="2" borderId="0" xfId="0" applyFont="1" applyFill="1" applyAlignment="1">
      <alignment horizontal="center" vertical="center"/>
    </xf>
    <xf numFmtId="0" fontId="0" fillId="2" borderId="0" xfId="0" applyFont="1" applyFill="1"/>
    <xf numFmtId="4" fontId="14" fillId="0" borderId="2" xfId="2" applyNumberFormat="1" applyFont="1" applyFill="1" applyBorder="1" applyAlignment="1">
      <alignment horizontal="center" vertical="center" wrapText="1"/>
    </xf>
    <xf numFmtId="4" fontId="0" fillId="2" borderId="0" xfId="0" applyNumberFormat="1" applyFont="1" applyFill="1"/>
    <xf numFmtId="4" fontId="14" fillId="2" borderId="2" xfId="2" applyNumberFormat="1" applyFont="1" applyFill="1" applyBorder="1" applyAlignment="1">
      <alignment horizontal="center" vertical="center" wrapText="1"/>
    </xf>
    <xf numFmtId="0" fontId="0" fillId="0" borderId="0" xfId="0" applyFont="1" applyFill="1"/>
    <xf numFmtId="0" fontId="0" fillId="2" borderId="0" xfId="0" applyFont="1" applyFill="1" applyAlignment="1">
      <alignment horizontal="center"/>
    </xf>
    <xf numFmtId="0" fontId="15" fillId="2" borderId="0" xfId="0" applyFont="1" applyFill="1"/>
    <xf numFmtId="0" fontId="0" fillId="2" borderId="0" xfId="0" applyFill="1"/>
    <xf numFmtId="0" fontId="0" fillId="2" borderId="0" xfId="0" applyFill="1" applyAlignment="1">
      <alignment horizontal="center"/>
    </xf>
    <xf numFmtId="0" fontId="22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/>
    </xf>
    <xf numFmtId="0" fontId="0" fillId="2" borderId="2" xfId="0" applyFont="1" applyFill="1" applyBorder="1"/>
    <xf numFmtId="0" fontId="15" fillId="2" borderId="2" xfId="0" applyFont="1" applyFill="1" applyBorder="1"/>
    <xf numFmtId="4" fontId="14" fillId="2" borderId="2" xfId="15" applyNumberFormat="1" applyFont="1" applyFill="1" applyBorder="1" applyAlignment="1">
      <alignment horizontal="center" vertical="center" wrapText="1"/>
    </xf>
    <xf numFmtId="4" fontId="18" fillId="2" borderId="2" xfId="165" applyNumberFormat="1" applyFont="1" applyFill="1" applyBorder="1" applyAlignment="1">
      <alignment horizontal="center" vertical="center" wrapText="1"/>
    </xf>
    <xf numFmtId="4" fontId="18" fillId="2" borderId="5" xfId="165" applyNumberFormat="1" applyFont="1" applyFill="1" applyBorder="1" applyAlignment="1">
      <alignment horizontal="center" vertical="center" wrapText="1"/>
    </xf>
    <xf numFmtId="4" fontId="16" fillId="2" borderId="2" xfId="34" applyNumberFormat="1" applyFont="1" applyFill="1" applyBorder="1" applyAlignment="1">
      <alignment horizontal="center" vertical="center" wrapText="1"/>
    </xf>
    <xf numFmtId="4" fontId="14" fillId="3" borderId="2" xfId="2" applyNumberFormat="1" applyFont="1" applyFill="1" applyBorder="1" applyAlignment="1">
      <alignment horizontal="center" vertical="center" wrapText="1"/>
    </xf>
    <xf numFmtId="2" fontId="13" fillId="2" borderId="2" xfId="2" applyNumberFormat="1" applyFont="1" applyFill="1" applyBorder="1" applyAlignment="1">
      <alignment horizontal="center" vertical="center" wrapText="1"/>
    </xf>
    <xf numFmtId="0" fontId="24" fillId="2" borderId="2" xfId="198" applyFont="1" applyFill="1" applyBorder="1" applyAlignment="1">
      <alignment horizontal="center" vertical="center" wrapText="1"/>
    </xf>
    <xf numFmtId="0" fontId="26" fillId="2" borderId="0" xfId="0" applyFont="1" applyFill="1" applyBorder="1" applyAlignment="1">
      <alignment vertical="center"/>
    </xf>
    <xf numFmtId="0" fontId="26" fillId="2" borderId="1" xfId="0" applyFont="1" applyFill="1" applyBorder="1" applyAlignment="1">
      <alignment vertical="center"/>
    </xf>
    <xf numFmtId="0" fontId="14" fillId="2" borderId="2" xfId="0" applyFont="1" applyFill="1" applyBorder="1" applyAlignment="1">
      <alignment horizontal="center" vertical="center"/>
    </xf>
    <xf numFmtId="0" fontId="25" fillId="2" borderId="0" xfId="0" applyFont="1" applyFill="1" applyBorder="1" applyAlignment="1">
      <alignment horizontal="center" vertical="center"/>
    </xf>
    <xf numFmtId="0" fontId="0" fillId="2" borderId="0" xfId="0" applyFont="1" applyFill="1"/>
    <xf numFmtId="0" fontId="0" fillId="0" borderId="0" xfId="0" applyFont="1" applyFill="1" applyBorder="1"/>
    <xf numFmtId="169" fontId="14" fillId="2" borderId="2" xfId="2" applyNumberFormat="1" applyFont="1" applyFill="1" applyBorder="1" applyAlignment="1">
      <alignment horizontal="center" vertical="center" wrapText="1"/>
    </xf>
    <xf numFmtId="4" fontId="14" fillId="2" borderId="3" xfId="2" applyNumberFormat="1" applyFont="1" applyFill="1" applyBorder="1" applyAlignment="1">
      <alignment horizontal="center" vertical="center" wrapText="1"/>
    </xf>
    <xf numFmtId="0" fontId="0" fillId="2" borderId="0" xfId="0" applyFont="1" applyFill="1" applyBorder="1"/>
    <xf numFmtId="4" fontId="14" fillId="0" borderId="3" xfId="2" applyNumberFormat="1" applyFont="1" applyFill="1" applyBorder="1" applyAlignment="1">
      <alignment horizontal="center" vertical="center" wrapText="1"/>
    </xf>
    <xf numFmtId="0" fontId="0" fillId="2" borderId="2" xfId="0" applyFont="1" applyFill="1" applyBorder="1" applyAlignment="1">
      <alignment horizontal="center"/>
    </xf>
    <xf numFmtId="4" fontId="14" fillId="2" borderId="2" xfId="2" applyNumberFormat="1" applyFont="1" applyFill="1" applyBorder="1" applyAlignment="1">
      <alignment horizontal="center" vertical="center" wrapText="1"/>
    </xf>
    <xf numFmtId="4" fontId="16" fillId="2" borderId="2" xfId="2" applyNumberFormat="1" applyFont="1" applyFill="1" applyBorder="1" applyAlignment="1">
      <alignment horizontal="center" vertical="center" wrapText="1"/>
    </xf>
    <xf numFmtId="4" fontId="14" fillId="2" borderId="2" xfId="0" applyNumberFormat="1" applyFont="1" applyFill="1" applyBorder="1" applyAlignment="1">
      <alignment horizontal="center" vertical="center" wrapText="1"/>
    </xf>
    <xf numFmtId="4" fontId="14" fillId="2" borderId="3" xfId="2" applyNumberFormat="1" applyFont="1" applyFill="1" applyBorder="1" applyAlignment="1">
      <alignment horizontal="center" vertical="center" wrapText="1"/>
    </xf>
    <xf numFmtId="4" fontId="16" fillId="2" borderId="2" xfId="0" applyNumberFormat="1" applyFont="1" applyFill="1" applyBorder="1" applyAlignment="1">
      <alignment horizontal="center" vertical="center" wrapText="1"/>
    </xf>
    <xf numFmtId="4" fontId="14" fillId="2" borderId="7" xfId="2" applyNumberFormat="1" applyFont="1" applyFill="1" applyBorder="1" applyAlignment="1">
      <alignment horizontal="center" vertical="center" wrapText="1"/>
    </xf>
    <xf numFmtId="4" fontId="14" fillId="2" borderId="2" xfId="2" applyNumberFormat="1" applyFont="1" applyFill="1" applyBorder="1" applyAlignment="1">
      <alignment horizontal="center" vertical="center" wrapText="1"/>
    </xf>
    <xf numFmtId="4" fontId="16" fillId="2" borderId="6" xfId="2" applyNumberFormat="1" applyFont="1" applyFill="1" applyBorder="1" applyAlignment="1">
      <alignment horizontal="center" vertical="center" wrapText="1"/>
    </xf>
    <xf numFmtId="4" fontId="14" fillId="2" borderId="3" xfId="2" applyNumberFormat="1" applyFont="1" applyFill="1" applyBorder="1" applyAlignment="1">
      <alignment horizontal="center" vertical="center" wrapText="1"/>
    </xf>
    <xf numFmtId="4" fontId="16" fillId="2" borderId="7" xfId="2" applyNumberFormat="1" applyFont="1" applyFill="1" applyBorder="1" applyAlignment="1">
      <alignment horizontal="center" vertical="center" wrapText="1"/>
    </xf>
    <xf numFmtId="4" fontId="16" fillId="2" borderId="2" xfId="2" applyNumberFormat="1" applyFont="1" applyFill="1" applyBorder="1" applyAlignment="1">
      <alignment horizontal="center" vertical="center" wrapText="1"/>
    </xf>
    <xf numFmtId="4" fontId="16" fillId="2" borderId="2" xfId="0" applyNumberFormat="1" applyFont="1" applyFill="1" applyBorder="1" applyAlignment="1">
      <alignment horizontal="center" vertical="center" wrapText="1"/>
    </xf>
    <xf numFmtId="4" fontId="14" fillId="2" borderId="0" xfId="0" applyNumberFormat="1" applyFont="1" applyFill="1" applyBorder="1" applyAlignment="1">
      <alignment vertical="center" wrapText="1"/>
    </xf>
    <xf numFmtId="0" fontId="0" fillId="0" borderId="2" xfId="0" applyBorder="1"/>
    <xf numFmtId="0" fontId="16" fillId="2" borderId="0" xfId="0" applyFont="1" applyFill="1" applyAlignment="1">
      <alignment horizontal="center" vertical="center"/>
    </xf>
    <xf numFmtId="0" fontId="16" fillId="2" borderId="0" xfId="0" applyFont="1" applyFill="1"/>
    <xf numFmtId="0" fontId="16" fillId="2" borderId="0" xfId="0" applyFont="1" applyFill="1" applyAlignment="1">
      <alignment horizontal="left"/>
    </xf>
    <xf numFmtId="4" fontId="16" fillId="2" borderId="0" xfId="0" applyNumberFormat="1" applyFont="1" applyFill="1"/>
    <xf numFmtId="0" fontId="16" fillId="2" borderId="0" xfId="0" applyFont="1" applyFill="1" applyAlignment="1">
      <alignment horizontal="center"/>
    </xf>
    <xf numFmtId="0" fontId="23" fillId="2" borderId="2" xfId="198" applyFont="1" applyFill="1" applyBorder="1" applyAlignment="1">
      <alignment horizontal="left" vertical="center" wrapText="1"/>
    </xf>
    <xf numFmtId="4" fontId="14" fillId="4" borderId="2" xfId="2" applyNumberFormat="1" applyFont="1" applyFill="1" applyBorder="1" applyAlignment="1">
      <alignment horizontal="center" vertical="center" wrapText="1"/>
    </xf>
    <xf numFmtId="4" fontId="16" fillId="4" borderId="2" xfId="2" applyNumberFormat="1" applyFont="1" applyFill="1" applyBorder="1" applyAlignment="1">
      <alignment horizontal="center" vertical="center" wrapText="1"/>
    </xf>
    <xf numFmtId="0" fontId="30" fillId="2" borderId="0" xfId="0" applyFont="1" applyFill="1"/>
    <xf numFmtId="4" fontId="0" fillId="4" borderId="0" xfId="0" applyNumberFormat="1" applyFont="1" applyFill="1"/>
    <xf numFmtId="4" fontId="14" fillId="2" borderId="2" xfId="2" applyNumberFormat="1" applyFont="1" applyFill="1" applyBorder="1" applyAlignment="1">
      <alignment horizontal="center" vertical="center" wrapText="1"/>
    </xf>
    <xf numFmtId="4" fontId="14" fillId="2" borderId="2" xfId="2" applyNumberFormat="1" applyFont="1" applyFill="1" applyBorder="1" applyAlignment="1">
      <alignment horizontal="center" vertical="center" wrapText="1"/>
    </xf>
    <xf numFmtId="4" fontId="16" fillId="2" borderId="2" xfId="2" applyNumberFormat="1" applyFont="1" applyFill="1" applyBorder="1" applyAlignment="1">
      <alignment horizontal="center" vertical="center" wrapText="1"/>
    </xf>
    <xf numFmtId="4" fontId="16" fillId="2" borderId="5" xfId="2" applyNumberFormat="1" applyFont="1" applyFill="1" applyBorder="1" applyAlignment="1">
      <alignment horizontal="center" vertical="center" wrapText="1"/>
    </xf>
    <xf numFmtId="4" fontId="16" fillId="2" borderId="2" xfId="0" applyNumberFormat="1" applyFont="1" applyFill="1" applyBorder="1" applyAlignment="1">
      <alignment horizontal="center" vertical="center" wrapText="1"/>
    </xf>
    <xf numFmtId="4" fontId="14" fillId="2" borderId="5" xfId="2" applyNumberFormat="1" applyFont="1" applyFill="1" applyBorder="1" applyAlignment="1">
      <alignment horizontal="center" vertical="center" wrapText="1"/>
    </xf>
    <xf numFmtId="4" fontId="18" fillId="2" borderId="2" xfId="0" applyNumberFormat="1" applyFont="1" applyFill="1" applyBorder="1" applyAlignment="1">
      <alignment horizontal="center" vertical="center" wrapText="1"/>
    </xf>
    <xf numFmtId="0" fontId="16" fillId="2" borderId="9" xfId="0" applyFont="1" applyFill="1" applyBorder="1"/>
    <xf numFmtId="0" fontId="16" fillId="2" borderId="4" xfId="0" applyFont="1" applyFill="1" applyBorder="1"/>
    <xf numFmtId="0" fontId="16" fillId="2" borderId="0" xfId="0" applyFont="1" applyFill="1" applyAlignment="1">
      <alignment wrapText="1"/>
    </xf>
    <xf numFmtId="4" fontId="14" fillId="2" borderId="2" xfId="2" applyNumberFormat="1" applyFont="1" applyFill="1" applyBorder="1" applyAlignment="1">
      <alignment horizontal="center" vertical="center" wrapText="1"/>
    </xf>
    <xf numFmtId="4" fontId="16" fillId="2" borderId="2" xfId="2" applyNumberFormat="1" applyFont="1" applyFill="1" applyBorder="1" applyAlignment="1">
      <alignment horizontal="center" vertical="center" wrapText="1"/>
    </xf>
    <xf numFmtId="4" fontId="16" fillId="2" borderId="2" xfId="2" applyNumberFormat="1" applyFont="1" applyFill="1" applyBorder="1" applyAlignment="1">
      <alignment horizontal="center" vertical="center" wrapText="1"/>
    </xf>
    <xf numFmtId="4" fontId="16" fillId="2" borderId="6" xfId="2" applyNumberFormat="1" applyFont="1" applyFill="1" applyBorder="1" applyAlignment="1">
      <alignment horizontal="center" vertical="center" wrapText="1"/>
    </xf>
    <xf numFmtId="4" fontId="16" fillId="2" borderId="7" xfId="2" applyNumberFormat="1" applyFont="1" applyFill="1" applyBorder="1" applyAlignment="1">
      <alignment horizontal="center" vertical="center" wrapText="1"/>
    </xf>
    <xf numFmtId="0" fontId="0" fillId="19" borderId="0" xfId="0" applyFont="1" applyFill="1"/>
    <xf numFmtId="0" fontId="0" fillId="22" borderId="0" xfId="0" applyFont="1" applyFill="1"/>
    <xf numFmtId="4" fontId="0" fillId="22" borderId="0" xfId="0" applyNumberFormat="1" applyFont="1" applyFill="1"/>
    <xf numFmtId="4" fontId="16" fillId="23" borderId="2" xfId="2" applyNumberFormat="1" applyFont="1" applyFill="1" applyBorder="1" applyAlignment="1">
      <alignment horizontal="center" vertical="center" wrapText="1"/>
    </xf>
    <xf numFmtId="0" fontId="0" fillId="23" borderId="0" xfId="0" applyFont="1" applyFill="1"/>
    <xf numFmtId="0" fontId="0" fillId="24" borderId="0" xfId="0" applyFont="1" applyFill="1"/>
    <xf numFmtId="0" fontId="16" fillId="24" borderId="0" xfId="0" applyFont="1" applyFill="1"/>
    <xf numFmtId="0" fontId="16" fillId="21" borderId="0" xfId="0" applyFont="1" applyFill="1"/>
    <xf numFmtId="0" fontId="16" fillId="23" borderId="0" xfId="0" applyFont="1" applyFill="1"/>
    <xf numFmtId="0" fontId="16" fillId="20" borderId="0" xfId="0" applyFont="1" applyFill="1" applyAlignment="1">
      <alignment horizontal="left"/>
    </xf>
    <xf numFmtId="0" fontId="13" fillId="2" borderId="2" xfId="2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/>
    </xf>
    <xf numFmtId="0" fontId="25" fillId="2" borderId="3" xfId="0" applyFont="1" applyFill="1" applyBorder="1" applyAlignment="1"/>
    <xf numFmtId="0" fontId="25" fillId="2" borderId="4" xfId="0" applyFont="1" applyFill="1" applyBorder="1" applyAlignment="1"/>
    <xf numFmtId="0" fontId="25" fillId="2" borderId="14" xfId="0" applyFont="1" applyFill="1" applyBorder="1" applyAlignment="1"/>
    <xf numFmtId="2" fontId="13" fillId="2" borderId="3" xfId="2" applyNumberFormat="1" applyFont="1" applyFill="1" applyBorder="1" applyAlignment="1">
      <alignment vertical="center" wrapText="1"/>
    </xf>
    <xf numFmtId="2" fontId="13" fillId="2" borderId="4" xfId="2" applyNumberFormat="1" applyFont="1" applyFill="1" applyBorder="1" applyAlignment="1">
      <alignment vertical="center" wrapText="1"/>
    </xf>
    <xf numFmtId="2" fontId="13" fillId="2" borderId="14" xfId="2" applyNumberFormat="1" applyFont="1" applyFill="1" applyBorder="1" applyAlignment="1">
      <alignment vertical="center" wrapText="1"/>
    </xf>
    <xf numFmtId="0" fontId="13" fillId="2" borderId="5" xfId="2" applyFont="1" applyFill="1" applyBorder="1" applyAlignment="1">
      <alignment vertical="center" wrapText="1"/>
    </xf>
    <xf numFmtId="0" fontId="13" fillId="2" borderId="8" xfId="2" applyFont="1" applyFill="1" applyBorder="1" applyAlignment="1">
      <alignment vertical="center" wrapText="1"/>
    </xf>
    <xf numFmtId="0" fontId="13" fillId="2" borderId="9" xfId="2" applyFont="1" applyFill="1" applyBorder="1" applyAlignment="1">
      <alignment vertical="center" wrapText="1"/>
    </xf>
    <xf numFmtId="0" fontId="13" fillId="2" borderId="12" xfId="2" applyFont="1" applyFill="1" applyBorder="1" applyAlignment="1">
      <alignment vertical="center" wrapText="1"/>
    </xf>
    <xf numFmtId="0" fontId="13" fillId="2" borderId="7" xfId="2" applyFont="1" applyFill="1" applyBorder="1" applyAlignment="1">
      <alignment vertical="center" wrapText="1"/>
    </xf>
    <xf numFmtId="0" fontId="13" fillId="2" borderId="11" xfId="2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3" fillId="2" borderId="15" xfId="2" applyFont="1" applyFill="1" applyBorder="1" applyAlignment="1">
      <alignment vertical="center" wrapText="1"/>
    </xf>
    <xf numFmtId="0" fontId="13" fillId="2" borderId="3" xfId="2" applyFont="1" applyFill="1" applyBorder="1" applyAlignment="1">
      <alignment vertical="center" wrapText="1"/>
    </xf>
    <xf numFmtId="0" fontId="13" fillId="2" borderId="4" xfId="2" applyFont="1" applyFill="1" applyBorder="1" applyAlignment="1">
      <alignment vertical="center" wrapText="1"/>
    </xf>
    <xf numFmtId="0" fontId="13" fillId="2" borderId="14" xfId="2" applyFont="1" applyFill="1" applyBorder="1" applyAlignment="1">
      <alignment vertical="center" wrapText="1"/>
    </xf>
    <xf numFmtId="4" fontId="14" fillId="0" borderId="2" xfId="2" applyNumberFormat="1" applyFont="1" applyFill="1" applyBorder="1" applyAlignment="1">
      <alignment horizontal="center" vertical="center" wrapText="1"/>
    </xf>
    <xf numFmtId="4" fontId="14" fillId="2" borderId="5" xfId="2" applyNumberFormat="1" applyFont="1" applyFill="1" applyBorder="1" applyAlignment="1">
      <alignment horizontal="center" vertical="center" wrapText="1"/>
    </xf>
    <xf numFmtId="4" fontId="0" fillId="2" borderId="0" xfId="0" applyNumberFormat="1" applyFont="1" applyFill="1"/>
    <xf numFmtId="0" fontId="0" fillId="2" borderId="0" xfId="0" applyFont="1" applyFill="1"/>
    <xf numFmtId="169" fontId="14" fillId="2" borderId="2" xfId="2" applyNumberFormat="1" applyFont="1" applyFill="1" applyBorder="1" applyAlignment="1">
      <alignment horizontal="center" vertical="center" wrapText="1"/>
    </xf>
    <xf numFmtId="4" fontId="14" fillId="2" borderId="2" xfId="2" applyNumberFormat="1" applyFont="1" applyFill="1" applyBorder="1" applyAlignment="1">
      <alignment horizontal="center" vertical="center" wrapText="1"/>
    </xf>
    <xf numFmtId="4" fontId="16" fillId="2" borderId="2" xfId="2" applyNumberFormat="1" applyFont="1" applyFill="1" applyBorder="1" applyAlignment="1">
      <alignment horizontal="center" vertical="center" wrapText="1"/>
    </xf>
    <xf numFmtId="0" fontId="0" fillId="2" borderId="0" xfId="0" applyFont="1" applyFill="1"/>
    <xf numFmtId="4" fontId="0" fillId="2" borderId="0" xfId="0" applyNumberFormat="1" applyFont="1" applyFill="1"/>
    <xf numFmtId="4" fontId="16" fillId="2" borderId="2" xfId="2" applyNumberFormat="1" applyFont="1" applyFill="1" applyBorder="1" applyAlignment="1">
      <alignment horizontal="center" vertical="center" wrapText="1"/>
    </xf>
    <xf numFmtId="4" fontId="16" fillId="2" borderId="7" xfId="2" applyNumberFormat="1" applyFont="1" applyFill="1" applyBorder="1" applyAlignment="1">
      <alignment horizontal="center" vertical="center" wrapText="1"/>
    </xf>
    <xf numFmtId="0" fontId="0" fillId="2" borderId="0" xfId="0" applyFont="1" applyFill="1"/>
    <xf numFmtId="4" fontId="14" fillId="2" borderId="2" xfId="2" applyNumberFormat="1" applyFont="1" applyFill="1" applyBorder="1" applyAlignment="1">
      <alignment horizontal="center" vertical="center" wrapText="1"/>
    </xf>
    <xf numFmtId="4" fontId="16" fillId="2" borderId="2" xfId="2" applyNumberFormat="1" applyFont="1" applyFill="1" applyBorder="1" applyAlignment="1">
      <alignment horizontal="center" vertical="center" wrapText="1"/>
    </xf>
    <xf numFmtId="4" fontId="16" fillId="2" borderId="5" xfId="0" applyNumberFormat="1" applyFont="1" applyFill="1" applyBorder="1" applyAlignment="1">
      <alignment horizontal="center" vertical="center" wrapText="1"/>
    </xf>
    <xf numFmtId="4" fontId="16" fillId="2" borderId="6" xfId="2" applyNumberFormat="1" applyFont="1" applyFill="1" applyBorder="1" applyAlignment="1">
      <alignment horizontal="center" vertical="center" wrapText="1"/>
    </xf>
    <xf numFmtId="4" fontId="14" fillId="2" borderId="7" xfId="2" applyNumberFormat="1" applyFont="1" applyFill="1" applyBorder="1" applyAlignment="1">
      <alignment horizontal="center" vertical="center" wrapText="1"/>
    </xf>
    <xf numFmtId="0" fontId="16" fillId="2" borderId="0" xfId="0" applyFont="1" applyFill="1"/>
    <xf numFmtId="0" fontId="16" fillId="2" borderId="0" xfId="0" applyFont="1" applyFill="1" applyAlignment="1">
      <alignment horizontal="left"/>
    </xf>
    <xf numFmtId="4" fontId="16" fillId="2" borderId="0" xfId="0" applyNumberFormat="1" applyFont="1" applyFill="1"/>
    <xf numFmtId="4" fontId="16" fillId="2" borderId="6" xfId="2" applyNumberFormat="1" applyFont="1" applyFill="1" applyBorder="1" applyAlignment="1">
      <alignment horizontal="center" vertical="center" wrapText="1"/>
    </xf>
    <xf numFmtId="0" fontId="16" fillId="2" borderId="0" xfId="0" applyFont="1" applyFill="1"/>
    <xf numFmtId="4" fontId="16" fillId="2" borderId="0" xfId="0" applyNumberFormat="1" applyFont="1" applyFill="1"/>
    <xf numFmtId="4" fontId="16" fillId="2" borderId="6" xfId="2" applyNumberFormat="1" applyFont="1" applyFill="1" applyBorder="1" applyAlignment="1">
      <alignment horizontal="center" vertical="center" wrapText="1"/>
    </xf>
    <xf numFmtId="4" fontId="16" fillId="2" borderId="2" xfId="2" applyNumberFormat="1" applyFont="1" applyFill="1" applyBorder="1" applyAlignment="1">
      <alignment horizontal="center" vertical="center" wrapText="1"/>
    </xf>
    <xf numFmtId="4" fontId="16" fillId="2" borderId="0" xfId="2" applyNumberFormat="1" applyFont="1" applyFill="1" applyBorder="1" applyAlignment="1">
      <alignment horizontal="center" vertical="center" wrapText="1"/>
    </xf>
    <xf numFmtId="4" fontId="16" fillId="23" borderId="5" xfId="2" applyNumberFormat="1" applyFont="1" applyFill="1" applyBorder="1" applyAlignment="1">
      <alignment horizontal="center" vertical="center" wrapText="1"/>
    </xf>
    <xf numFmtId="0" fontId="0" fillId="2" borderId="0" xfId="0" applyFont="1" applyFill="1"/>
    <xf numFmtId="4" fontId="0" fillId="2" borderId="0" xfId="0" applyNumberFormat="1" applyFont="1" applyFill="1"/>
    <xf numFmtId="4" fontId="16" fillId="2" borderId="2" xfId="2" applyNumberFormat="1" applyFont="1" applyFill="1" applyBorder="1" applyAlignment="1">
      <alignment horizontal="center" vertical="center" wrapText="1"/>
    </xf>
    <xf numFmtId="0" fontId="0" fillId="19" borderId="0" xfId="0" applyFont="1" applyFill="1"/>
    <xf numFmtId="4" fontId="16" fillId="2" borderId="0" xfId="0" applyNumberFormat="1" applyFont="1" applyFill="1"/>
    <xf numFmtId="0" fontId="16" fillId="2" borderId="0" xfId="0" applyFont="1" applyFill="1"/>
    <xf numFmtId="4" fontId="16" fillId="2" borderId="7" xfId="2" applyNumberFormat="1" applyFont="1" applyFill="1" applyBorder="1" applyAlignment="1">
      <alignment horizontal="center" vertical="center" wrapText="1"/>
    </xf>
    <xf numFmtId="4" fontId="16" fillId="2" borderId="0" xfId="0" applyNumberFormat="1" applyFont="1" applyFill="1"/>
    <xf numFmtId="0" fontId="16" fillId="2" borderId="0" xfId="0" applyFont="1" applyFill="1"/>
    <xf numFmtId="0" fontId="16" fillId="2" borderId="0" xfId="0" applyFont="1" applyFill="1" applyAlignment="1">
      <alignment horizontal="left"/>
    </xf>
    <xf numFmtId="4" fontId="16" fillId="2" borderId="0" xfId="0" applyNumberFormat="1" applyFont="1" applyFill="1"/>
    <xf numFmtId="4" fontId="16" fillId="2" borderId="6" xfId="2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horizontal="left"/>
    </xf>
    <xf numFmtId="4" fontId="16" fillId="2" borderId="0" xfId="0" applyNumberFormat="1" applyFont="1" applyFill="1"/>
    <xf numFmtId="4" fontId="16" fillId="2" borderId="6" xfId="2" applyNumberFormat="1" applyFont="1" applyFill="1" applyBorder="1" applyAlignment="1">
      <alignment horizontal="center" vertical="center" wrapText="1"/>
    </xf>
    <xf numFmtId="4" fontId="16" fillId="2" borderId="0" xfId="0" applyNumberFormat="1" applyFont="1" applyFill="1"/>
    <xf numFmtId="0" fontId="16" fillId="2" borderId="0" xfId="0" applyFont="1" applyFill="1"/>
    <xf numFmtId="4" fontId="16" fillId="2" borderId="6" xfId="2" applyNumberFormat="1" applyFont="1" applyFill="1" applyBorder="1" applyAlignment="1">
      <alignment horizontal="center" vertical="center" wrapText="1"/>
    </xf>
    <xf numFmtId="4" fontId="16" fillId="2" borderId="0" xfId="0" applyNumberFormat="1" applyFont="1" applyFill="1"/>
    <xf numFmtId="0" fontId="16" fillId="2" borderId="0" xfId="0" applyFont="1" applyFill="1"/>
    <xf numFmtId="4" fontId="16" fillId="0" borderId="2" xfId="2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/>
    </xf>
    <xf numFmtId="4" fontId="14" fillId="0" borderId="2" xfId="276" applyNumberFormat="1" applyFont="1" applyFill="1" applyBorder="1" applyAlignment="1">
      <alignment horizontal="center" vertical="center" wrapText="1"/>
    </xf>
    <xf numFmtId="4" fontId="16" fillId="0" borderId="2" xfId="3" applyNumberFormat="1" applyFont="1" applyFill="1" applyBorder="1" applyAlignment="1">
      <alignment horizontal="center" vertical="center" wrapText="1"/>
    </xf>
    <xf numFmtId="4" fontId="16" fillId="0" borderId="2" xfId="276" applyNumberFormat="1" applyFont="1" applyFill="1" applyBorder="1" applyAlignment="1">
      <alignment horizontal="center" vertical="center" wrapText="1"/>
    </xf>
    <xf numFmtId="4" fontId="16" fillId="0" borderId="2" xfId="363" applyNumberFormat="1" applyFont="1" applyFill="1" applyBorder="1" applyAlignment="1">
      <alignment horizontal="center" vertical="center" wrapText="1"/>
    </xf>
    <xf numFmtId="4" fontId="16" fillId="0" borderId="2" xfId="5" applyNumberFormat="1" applyFont="1" applyFill="1" applyBorder="1" applyAlignment="1">
      <alignment horizontal="center" vertical="center" wrapText="1"/>
    </xf>
    <xf numFmtId="4" fontId="16" fillId="0" borderId="5" xfId="5" applyNumberFormat="1" applyFont="1" applyFill="1" applyBorder="1" applyAlignment="1">
      <alignment horizontal="center" vertical="center" wrapText="1"/>
    </xf>
    <xf numFmtId="4" fontId="14" fillId="0" borderId="5" xfId="2" applyNumberFormat="1" applyFont="1" applyFill="1" applyBorder="1" applyAlignment="1">
      <alignment horizontal="center" vertical="center" wrapText="1"/>
    </xf>
    <xf numFmtId="4" fontId="14" fillId="0" borderId="7" xfId="2" applyNumberFormat="1" applyFont="1" applyFill="1" applyBorder="1" applyAlignment="1">
      <alignment horizontal="center" vertical="center" wrapText="1"/>
    </xf>
    <xf numFmtId="4" fontId="16" fillId="0" borderId="2" xfId="7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4" fontId="18" fillId="0" borderId="2" xfId="0" applyNumberFormat="1" applyFont="1" applyFill="1" applyBorder="1" applyAlignment="1">
      <alignment horizontal="center" vertical="center" wrapText="1"/>
    </xf>
    <xf numFmtId="4" fontId="16" fillId="0" borderId="5" xfId="2" applyNumberFormat="1" applyFont="1" applyFill="1" applyBorder="1" applyAlignment="1">
      <alignment horizontal="center" vertical="center" wrapText="1"/>
    </xf>
    <xf numFmtId="4" fontId="14" fillId="0" borderId="7" xfId="0" applyNumberFormat="1" applyFont="1" applyFill="1" applyBorder="1" applyAlignment="1">
      <alignment horizontal="center" vertical="center" wrapText="1"/>
    </xf>
    <xf numFmtId="4" fontId="14" fillId="0" borderId="6" xfId="0" applyNumberFormat="1" applyFont="1" applyFill="1" applyBorder="1" applyAlignment="1">
      <alignment horizontal="center" vertical="center" wrapText="1"/>
    </xf>
    <xf numFmtId="4" fontId="16" fillId="0" borderId="12" xfId="2" applyNumberFormat="1" applyFont="1" applyFill="1" applyBorder="1" applyAlignment="1">
      <alignment horizontal="center" vertical="center" wrapText="1"/>
    </xf>
    <xf numFmtId="0" fontId="16" fillId="0" borderId="2" xfId="0" applyFont="1" applyFill="1" applyBorder="1"/>
    <xf numFmtId="0" fontId="16" fillId="0" borderId="2" xfId="0" applyFont="1" applyFill="1" applyBorder="1" applyAlignment="1">
      <alignment horizontal="center"/>
    </xf>
    <xf numFmtId="4" fontId="16" fillId="0" borderId="4" xfId="2" applyNumberFormat="1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/>
    </xf>
    <xf numFmtId="4" fontId="18" fillId="0" borderId="14" xfId="0" applyNumberFormat="1" applyFont="1" applyFill="1" applyBorder="1" applyAlignment="1">
      <alignment horizontal="center" vertical="center" wrapText="1"/>
    </xf>
    <xf numFmtId="4" fontId="18" fillId="0" borderId="2" xfId="1" applyNumberFormat="1" applyFont="1" applyFill="1" applyBorder="1" applyAlignment="1">
      <alignment horizontal="center" vertical="center" wrapText="1"/>
    </xf>
    <xf numFmtId="4" fontId="29" fillId="0" borderId="2" xfId="2" applyNumberFormat="1" applyFont="1" applyFill="1" applyBorder="1" applyAlignment="1">
      <alignment horizontal="center" vertical="center" wrapText="1"/>
    </xf>
    <xf numFmtId="0" fontId="18" fillId="0" borderId="0" xfId="0" applyFont="1" applyFill="1" applyAlignment="1">
      <alignment horizontal="left"/>
    </xf>
    <xf numFmtId="0" fontId="29" fillId="0" borderId="2" xfId="0" applyFont="1" applyFill="1" applyBorder="1" applyAlignment="1">
      <alignment horizontal="center" vertical="center"/>
    </xf>
    <xf numFmtId="4" fontId="18" fillId="0" borderId="2" xfId="8" applyNumberFormat="1" applyFont="1" applyFill="1" applyBorder="1" applyAlignment="1">
      <alignment horizontal="center" vertical="center" wrapText="1"/>
    </xf>
    <xf numFmtId="4" fontId="18" fillId="0" borderId="2" xfId="3" applyNumberFormat="1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/>
    </xf>
    <xf numFmtId="4" fontId="16" fillId="0" borderId="2" xfId="207" applyNumberFormat="1" applyFont="1" applyFill="1" applyBorder="1" applyAlignment="1">
      <alignment horizontal="center" vertical="center" wrapText="1"/>
    </xf>
    <xf numFmtId="0" fontId="18" fillId="0" borderId="0" xfId="0" applyFont="1" applyFill="1"/>
    <xf numFmtId="4" fontId="18" fillId="0" borderId="14" xfId="2" applyNumberFormat="1" applyFont="1" applyFill="1" applyBorder="1" applyAlignment="1">
      <alignment horizontal="center" vertical="center" wrapText="1"/>
    </xf>
    <xf numFmtId="0" fontId="16" fillId="0" borderId="3" xfId="0" applyFont="1" applyFill="1" applyBorder="1"/>
    <xf numFmtId="4" fontId="14" fillId="0" borderId="12" xfId="2" applyNumberFormat="1" applyFont="1" applyFill="1" applyBorder="1" applyAlignment="1">
      <alignment horizontal="center" vertical="center" wrapText="1"/>
    </xf>
    <xf numFmtId="4" fontId="14" fillId="0" borderId="13" xfId="2" applyNumberFormat="1" applyFont="1" applyFill="1" applyBorder="1" applyAlignment="1">
      <alignment horizontal="center" vertical="center" wrapText="1"/>
    </xf>
    <xf numFmtId="4" fontId="16" fillId="0" borderId="14" xfId="5" applyNumberFormat="1" applyFont="1" applyFill="1" applyBorder="1" applyAlignment="1">
      <alignment horizontal="center" vertical="center" wrapText="1"/>
    </xf>
    <xf numFmtId="4" fontId="16" fillId="0" borderId="1" xfId="2" applyNumberFormat="1" applyFont="1" applyFill="1" applyBorder="1" applyAlignment="1">
      <alignment horizontal="center" vertical="center" wrapText="1"/>
    </xf>
    <xf numFmtId="4" fontId="16" fillId="0" borderId="4" xfId="5" applyNumberFormat="1" applyFont="1" applyFill="1" applyBorder="1" applyAlignment="1">
      <alignment horizontal="center" vertical="center" wrapText="1"/>
    </xf>
    <xf numFmtId="4" fontId="16" fillId="0" borderId="14" xfId="3" applyNumberFormat="1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4" fontId="29" fillId="0" borderId="2" xfId="0" applyNumberFormat="1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 vertical="center"/>
    </xf>
    <xf numFmtId="4" fontId="14" fillId="0" borderId="2" xfId="2" applyNumberFormat="1" applyFont="1" applyFill="1" applyBorder="1" applyAlignment="1">
      <alignment horizontal="center" vertical="top" wrapText="1"/>
    </xf>
    <xf numFmtId="4" fontId="14" fillId="0" borderId="2" xfId="8" applyNumberFormat="1" applyFont="1" applyFill="1" applyBorder="1" applyAlignment="1">
      <alignment horizontal="center" vertical="center" wrapText="1"/>
    </xf>
    <xf numFmtId="4" fontId="17" fillId="0" borderId="2" xfId="2" applyNumberFormat="1" applyFont="1" applyFill="1" applyBorder="1" applyAlignment="1">
      <alignment horizontal="center" vertical="center" wrapText="1"/>
    </xf>
    <xf numFmtId="0" fontId="16" fillId="0" borderId="0" xfId="0" applyFont="1" applyFill="1" applyBorder="1"/>
    <xf numFmtId="4" fontId="14" fillId="0" borderId="14" xfId="8" applyNumberFormat="1" applyFont="1" applyFill="1" applyBorder="1" applyAlignment="1">
      <alignment horizontal="center" vertical="center" wrapText="1"/>
    </xf>
    <xf numFmtId="4" fontId="16" fillId="0" borderId="14" xfId="8" applyNumberFormat="1" applyFont="1" applyFill="1" applyBorder="1" applyAlignment="1">
      <alignment horizontal="center" vertical="center" wrapText="1"/>
    </xf>
    <xf numFmtId="4" fontId="16" fillId="0" borderId="0" xfId="8" applyNumberFormat="1" applyFont="1" applyFill="1" applyBorder="1" applyAlignment="1">
      <alignment horizontal="center" vertical="center" wrapText="1"/>
    </xf>
    <xf numFmtId="4" fontId="18" fillId="0" borderId="12" xfId="0" applyNumberFormat="1" applyFont="1" applyFill="1" applyBorder="1" applyAlignment="1">
      <alignment horizontal="center" vertical="center" wrapText="1"/>
    </xf>
    <xf numFmtId="4" fontId="14" fillId="0" borderId="2" xfId="5" applyNumberFormat="1" applyFont="1" applyFill="1" applyBorder="1" applyAlignment="1">
      <alignment horizontal="center" vertical="center" wrapText="1"/>
    </xf>
    <xf numFmtId="0" fontId="14" fillId="0" borderId="0" xfId="0" applyFont="1" applyFill="1"/>
    <xf numFmtId="4" fontId="14" fillId="0" borderId="2" xfId="3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left"/>
    </xf>
    <xf numFmtId="0" fontId="16" fillId="0" borderId="0" xfId="0" applyFont="1" applyFill="1" applyAlignment="1">
      <alignment horizontal="left"/>
    </xf>
    <xf numFmtId="4" fontId="14" fillId="0" borderId="0" xfId="2" applyNumberFormat="1" applyFont="1" applyFill="1" applyBorder="1" applyAlignment="1">
      <alignment horizontal="center" vertical="center" wrapText="1"/>
    </xf>
    <xf numFmtId="4" fontId="14" fillId="0" borderId="2" xfId="0" applyNumberFormat="1" applyFont="1" applyFill="1" applyBorder="1" applyAlignment="1">
      <alignment horizontal="center" vertical="center" wrapText="1"/>
    </xf>
    <xf numFmtId="4" fontId="16" fillId="0" borderId="2" xfId="0" applyNumberFormat="1" applyFont="1" applyFill="1" applyBorder="1" applyAlignment="1">
      <alignment horizontal="center" vertical="center" wrapText="1"/>
    </xf>
    <xf numFmtId="0" fontId="16" fillId="0" borderId="2" xfId="5" applyFont="1" applyFill="1" applyBorder="1" applyAlignment="1">
      <alignment horizontal="center" vertical="center" wrapText="1"/>
    </xf>
    <xf numFmtId="0" fontId="29" fillId="0" borderId="5" xfId="213" applyFont="1" applyFill="1" applyBorder="1" applyAlignment="1">
      <alignment horizontal="center" vertical="center" wrapText="1"/>
    </xf>
    <xf numFmtId="2" fontId="29" fillId="0" borderId="5" xfId="213" applyNumberFormat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wrapText="1"/>
    </xf>
    <xf numFmtId="0" fontId="29" fillId="0" borderId="2" xfId="213" applyFont="1" applyFill="1" applyBorder="1" applyAlignment="1">
      <alignment horizontal="center" vertical="center"/>
    </xf>
    <xf numFmtId="0" fontId="18" fillId="0" borderId="2" xfId="213" applyFont="1" applyFill="1" applyBorder="1" applyAlignment="1">
      <alignment horizontal="center" vertical="center"/>
    </xf>
    <xf numFmtId="2" fontId="18" fillId="0" borderId="2" xfId="213" applyNumberFormat="1" applyFont="1" applyFill="1" applyBorder="1" applyAlignment="1">
      <alignment horizontal="center" vertical="center"/>
    </xf>
    <xf numFmtId="2" fontId="29" fillId="0" borderId="2" xfId="213" applyNumberFormat="1" applyFont="1" applyFill="1" applyBorder="1" applyAlignment="1">
      <alignment horizontal="center" vertical="center"/>
    </xf>
    <xf numFmtId="0" fontId="29" fillId="0" borderId="2" xfId="213" applyFont="1" applyFill="1" applyBorder="1" applyAlignment="1">
      <alignment horizontal="center" vertical="center" wrapText="1"/>
    </xf>
    <xf numFmtId="4" fontId="16" fillId="0" borderId="14" xfId="213" applyNumberFormat="1" applyFont="1" applyFill="1" applyBorder="1" applyAlignment="1">
      <alignment horizontal="center" vertical="center" wrapText="1"/>
    </xf>
    <xf numFmtId="3" fontId="16" fillId="0" borderId="2" xfId="2" applyNumberFormat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15" fillId="0" borderId="0" xfId="0" applyFont="1" applyFill="1"/>
    <xf numFmtId="169" fontId="14" fillId="0" borderId="2" xfId="2" applyNumberFormat="1" applyFont="1" applyFill="1" applyBorder="1" applyAlignment="1">
      <alignment horizontal="center" vertical="center" wrapText="1"/>
    </xf>
    <xf numFmtId="4" fontId="18" fillId="0" borderId="2" xfId="12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vertical="center"/>
    </xf>
    <xf numFmtId="0" fontId="0" fillId="0" borderId="2" xfId="0" applyFont="1" applyFill="1" applyBorder="1"/>
    <xf numFmtId="4" fontId="14" fillId="0" borderId="2" xfId="15" applyNumberFormat="1" applyFont="1" applyFill="1" applyBorder="1" applyAlignment="1">
      <alignment horizontal="center" vertical="center" wrapText="1"/>
    </xf>
    <xf numFmtId="2" fontId="16" fillId="0" borderId="2" xfId="321" applyNumberFormat="1" applyFont="1" applyFill="1" applyBorder="1" applyAlignment="1">
      <alignment horizontal="center" vertical="center" wrapText="1"/>
    </xf>
    <xf numFmtId="0" fontId="16" fillId="0" borderId="2" xfId="321" applyFont="1" applyFill="1" applyBorder="1" applyAlignment="1">
      <alignment horizontal="center" vertical="center" wrapText="1"/>
    </xf>
    <xf numFmtId="2" fontId="16" fillId="0" borderId="2" xfId="321" applyNumberFormat="1" applyFont="1" applyFill="1" applyBorder="1" applyAlignment="1">
      <alignment horizontal="center" vertical="center"/>
    </xf>
    <xf numFmtId="2" fontId="16" fillId="0" borderId="2" xfId="2" applyNumberFormat="1" applyFont="1" applyFill="1" applyBorder="1" applyAlignment="1">
      <alignment horizontal="center" vertical="center" wrapText="1"/>
    </xf>
    <xf numFmtId="4" fontId="18" fillId="0" borderId="2" xfId="165" applyNumberFormat="1" applyFont="1" applyFill="1" applyBorder="1" applyAlignment="1">
      <alignment horizontal="center" vertical="center" wrapText="1"/>
    </xf>
    <xf numFmtId="4" fontId="18" fillId="0" borderId="2" xfId="363" applyNumberFormat="1" applyFont="1" applyFill="1" applyBorder="1" applyAlignment="1">
      <alignment horizontal="center" vertical="center" wrapText="1"/>
    </xf>
    <xf numFmtId="4" fontId="16" fillId="0" borderId="2" xfId="165" applyNumberFormat="1" applyFont="1" applyFill="1" applyBorder="1" applyAlignment="1">
      <alignment horizontal="center" vertical="center" wrapText="1"/>
    </xf>
    <xf numFmtId="4" fontId="18" fillId="0" borderId="5" xfId="165" applyNumberFormat="1" applyFont="1" applyFill="1" applyBorder="1" applyAlignment="1">
      <alignment horizontal="center" vertical="center" wrapText="1"/>
    </xf>
    <xf numFmtId="4" fontId="16" fillId="0" borderId="2" xfId="34" applyNumberFormat="1" applyFont="1" applyFill="1" applyBorder="1" applyAlignment="1">
      <alignment horizontal="center" vertical="center" wrapText="1"/>
    </xf>
    <xf numFmtId="4" fontId="16" fillId="0" borderId="2" xfId="233" applyNumberFormat="1" applyFont="1" applyFill="1" applyBorder="1" applyAlignment="1">
      <alignment horizontal="center" vertical="center" wrapText="1"/>
    </xf>
    <xf numFmtId="0" fontId="16" fillId="0" borderId="2" xfId="12" applyFont="1" applyFill="1" applyBorder="1" applyAlignment="1">
      <alignment horizontal="center" vertical="center" wrapText="1"/>
    </xf>
    <xf numFmtId="4" fontId="16" fillId="0" borderId="2" xfId="295" applyNumberFormat="1" applyFont="1" applyFill="1" applyBorder="1" applyAlignment="1">
      <alignment horizontal="center" vertical="center" wrapText="1"/>
    </xf>
    <xf numFmtId="4" fontId="16" fillId="0" borderId="5" xfId="295" applyNumberFormat="1" applyFont="1" applyFill="1" applyBorder="1" applyAlignment="1">
      <alignment horizontal="center" vertical="center" wrapText="1"/>
    </xf>
    <xf numFmtId="0" fontId="16" fillId="0" borderId="5" xfId="12" applyFont="1" applyFill="1" applyBorder="1" applyAlignment="1">
      <alignment horizontal="center" vertical="center" wrapText="1"/>
    </xf>
    <xf numFmtId="4" fontId="16" fillId="0" borderId="0" xfId="2" applyNumberFormat="1" applyFont="1" applyFill="1" applyBorder="1" applyAlignment="1">
      <alignment horizontal="center" vertical="center" wrapText="1"/>
    </xf>
    <xf numFmtId="0" fontId="14" fillId="0" borderId="2" xfId="12" applyFont="1" applyFill="1" applyBorder="1" applyAlignment="1">
      <alignment horizontal="center" vertical="center" wrapText="1"/>
    </xf>
    <xf numFmtId="2" fontId="16" fillId="0" borderId="2" xfId="0" applyNumberFormat="1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/>
    </xf>
    <xf numFmtId="2" fontId="0" fillId="0" borderId="12" xfId="0" applyNumberFormat="1" applyFont="1" applyFill="1" applyBorder="1"/>
    <xf numFmtId="0" fontId="15" fillId="0" borderId="2" xfId="0" applyFont="1" applyFill="1" applyBorder="1"/>
    <xf numFmtId="2" fontId="0" fillId="0" borderId="13" xfId="0" applyNumberFormat="1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 wrapText="1"/>
    </xf>
    <xf numFmtId="0" fontId="15" fillId="0" borderId="5" xfId="0" applyFont="1" applyFill="1" applyBorder="1"/>
    <xf numFmtId="2" fontId="0" fillId="0" borderId="13" xfId="0" applyNumberFormat="1" applyFont="1" applyFill="1" applyBorder="1"/>
    <xf numFmtId="0" fontId="17" fillId="0" borderId="2" xfId="0" applyFont="1" applyFill="1" applyBorder="1" applyAlignment="1">
      <alignment horizontal="center" vertical="center"/>
    </xf>
    <xf numFmtId="2" fontId="0" fillId="0" borderId="0" xfId="0" applyNumberFormat="1" applyFont="1" applyFill="1" applyBorder="1"/>
    <xf numFmtId="2" fontId="0" fillId="0" borderId="1" xfId="0" applyNumberFormat="1" applyFont="1" applyFill="1" applyBorder="1"/>
    <xf numFmtId="2" fontId="0" fillId="0" borderId="15" xfId="0" applyNumberFormat="1" applyFont="1" applyFill="1" applyBorder="1"/>
    <xf numFmtId="0" fontId="15" fillId="0" borderId="1" xfId="0" applyFont="1" applyFill="1" applyBorder="1"/>
    <xf numFmtId="0" fontId="0" fillId="0" borderId="1" xfId="0" applyFont="1" applyFill="1" applyBorder="1"/>
    <xf numFmtId="4" fontId="29" fillId="0" borderId="2" xfId="12" applyNumberFormat="1" applyFont="1" applyFill="1" applyBorder="1" applyAlignment="1">
      <alignment horizontal="center" vertical="center"/>
    </xf>
    <xf numFmtId="4" fontId="16" fillId="0" borderId="2" xfId="15" applyNumberFormat="1" applyFont="1" applyFill="1" applyBorder="1" applyAlignment="1">
      <alignment horizontal="center" vertical="center" wrapText="1"/>
    </xf>
    <xf numFmtId="4" fontId="18" fillId="0" borderId="2" xfId="12" applyNumberFormat="1" applyFont="1" applyFill="1" applyBorder="1" applyAlignment="1">
      <alignment horizontal="center" vertical="center"/>
    </xf>
    <xf numFmtId="4" fontId="18" fillId="0" borderId="5" xfId="0" applyNumberFormat="1" applyFont="1" applyFill="1" applyBorder="1" applyAlignment="1">
      <alignment horizontal="center" vertical="center" wrapText="1"/>
    </xf>
    <xf numFmtId="4" fontId="18" fillId="0" borderId="7" xfId="0" applyNumberFormat="1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center"/>
    </xf>
    <xf numFmtId="0" fontId="19" fillId="0" borderId="2" xfId="0" applyFont="1" applyFill="1" applyBorder="1"/>
    <xf numFmtId="0" fontId="0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center" vertical="center"/>
    </xf>
    <xf numFmtId="0" fontId="28" fillId="0" borderId="5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 wrapText="1"/>
    </xf>
    <xf numFmtId="0" fontId="15" fillId="0" borderId="9" xfId="0" applyFont="1" applyFill="1" applyBorder="1"/>
    <xf numFmtId="0" fontId="0" fillId="0" borderId="9" xfId="0" applyFont="1" applyFill="1" applyBorder="1"/>
    <xf numFmtId="0" fontId="0" fillId="0" borderId="9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center"/>
    </xf>
    <xf numFmtId="0" fontId="15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15" fillId="0" borderId="5" xfId="0" applyFont="1" applyFill="1" applyBorder="1" applyAlignment="1">
      <alignment horizontal="center"/>
    </xf>
    <xf numFmtId="4" fontId="14" fillId="2" borderId="2" xfId="2" applyNumberFormat="1" applyFont="1" applyFill="1" applyBorder="1" applyAlignment="1">
      <alignment horizontal="center" vertical="center" wrapText="1"/>
    </xf>
    <xf numFmtId="4" fontId="14" fillId="0" borderId="2" xfId="2" applyNumberFormat="1" applyFont="1" applyFill="1" applyBorder="1" applyAlignment="1">
      <alignment horizontal="center" vertical="center" wrapText="1"/>
    </xf>
    <xf numFmtId="4" fontId="14" fillId="0" borderId="2" xfId="2" applyNumberFormat="1" applyFont="1" applyFill="1" applyBorder="1" applyAlignment="1">
      <alignment horizontal="center" vertical="center" wrapText="1"/>
    </xf>
    <xf numFmtId="4" fontId="16" fillId="0" borderId="2" xfId="2" applyNumberFormat="1" applyFont="1" applyFill="1" applyBorder="1" applyAlignment="1">
      <alignment horizontal="center" vertical="center" wrapText="1"/>
    </xf>
    <xf numFmtId="4" fontId="16" fillId="0" borderId="2" xfId="0" applyNumberFormat="1" applyFont="1" applyFill="1" applyBorder="1" applyAlignment="1">
      <alignment horizontal="center" vertical="center" wrapText="1"/>
    </xf>
    <xf numFmtId="2" fontId="16" fillId="0" borderId="2" xfId="2" applyNumberFormat="1" applyFont="1" applyFill="1" applyBorder="1" applyAlignment="1">
      <alignment horizontal="center" vertical="center" wrapText="1"/>
    </xf>
    <xf numFmtId="2" fontId="16" fillId="0" borderId="7" xfId="2" applyNumberFormat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4" fontId="18" fillId="0" borderId="2" xfId="0" applyNumberFormat="1" applyFont="1" applyFill="1" applyBorder="1" applyAlignment="1">
      <alignment horizontal="center" vertical="center" wrapText="1"/>
    </xf>
    <xf numFmtId="4" fontId="14" fillId="0" borderId="6" xfId="2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4" fontId="16" fillId="0" borderId="6" xfId="0" applyNumberFormat="1" applyFont="1" applyFill="1" applyBorder="1" applyAlignment="1">
      <alignment horizontal="center" vertical="center" wrapText="1"/>
    </xf>
    <xf numFmtId="4" fontId="18" fillId="0" borderId="6" xfId="2" applyNumberFormat="1" applyFont="1" applyFill="1" applyBorder="1" applyAlignment="1">
      <alignment horizontal="center" vertical="center" wrapText="1"/>
    </xf>
    <xf numFmtId="4" fontId="14" fillId="0" borderId="5" xfId="2" applyNumberFormat="1" applyFont="1" applyFill="1" applyBorder="1" applyAlignment="1">
      <alignment horizontal="center" vertical="center" wrapText="1"/>
    </xf>
    <xf numFmtId="4" fontId="14" fillId="0" borderId="7" xfId="2" applyNumberFormat="1" applyFont="1" applyFill="1" applyBorder="1" applyAlignment="1">
      <alignment horizontal="center" vertical="center" wrapText="1"/>
    </xf>
    <xf numFmtId="4" fontId="18" fillId="0" borderId="2" xfId="2" applyNumberFormat="1" applyFont="1" applyFill="1" applyBorder="1" applyAlignment="1">
      <alignment horizontal="center" vertical="center" wrapText="1"/>
    </xf>
    <xf numFmtId="4" fontId="16" fillId="0" borderId="2" xfId="8" applyNumberFormat="1" applyFont="1" applyFill="1" applyBorder="1" applyAlignment="1">
      <alignment horizontal="center" vertical="center" wrapText="1"/>
    </xf>
    <xf numFmtId="4" fontId="16" fillId="0" borderId="6" xfId="8" applyNumberFormat="1" applyFont="1" applyFill="1" applyBorder="1" applyAlignment="1">
      <alignment horizontal="center" vertical="center" wrapText="1"/>
    </xf>
    <xf numFmtId="4" fontId="16" fillId="0" borderId="7" xfId="8" applyNumberFormat="1" applyFont="1" applyFill="1" applyBorder="1" applyAlignment="1">
      <alignment horizontal="center" vertical="center" wrapText="1"/>
    </xf>
    <xf numFmtId="4" fontId="14" fillId="0" borderId="15" xfId="0" applyNumberFormat="1" applyFont="1" applyFill="1" applyBorder="1" applyAlignment="1">
      <alignment horizontal="center" vertical="center" wrapText="1"/>
    </xf>
    <xf numFmtId="4" fontId="29" fillId="0" borderId="14" xfId="2" applyNumberFormat="1" applyFont="1" applyFill="1" applyBorder="1" applyAlignment="1">
      <alignment horizontal="center" vertical="center" wrapText="1"/>
    </xf>
    <xf numFmtId="4" fontId="16" fillId="0" borderId="14" xfId="0" applyNumberFormat="1" applyFont="1" applyFill="1" applyBorder="1" applyAlignment="1">
      <alignment horizontal="center" vertical="center"/>
    </xf>
    <xf numFmtId="4" fontId="16" fillId="0" borderId="2" xfId="2922" applyNumberFormat="1" applyFont="1" applyFill="1" applyBorder="1" applyAlignment="1">
      <alignment horizontal="center" vertical="center" wrapText="1"/>
    </xf>
    <xf numFmtId="4" fontId="16" fillId="0" borderId="14" xfId="2808" applyNumberFormat="1" applyFont="1" applyFill="1" applyBorder="1" applyAlignment="1">
      <alignment horizontal="center" vertical="center" wrapText="1"/>
    </xf>
    <xf numFmtId="0" fontId="19" fillId="0" borderId="2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>
      <alignment horizontal="center" vertical="center" wrapText="1"/>
    </xf>
    <xf numFmtId="0" fontId="14" fillId="0" borderId="2" xfId="12" applyFont="1" applyFill="1" applyBorder="1" applyAlignment="1">
      <alignment horizontal="center" vertical="center"/>
    </xf>
    <xf numFmtId="4" fontId="14" fillId="0" borderId="14" xfId="0" applyNumberFormat="1" applyFont="1" applyFill="1" applyBorder="1" applyAlignment="1">
      <alignment horizontal="center" vertical="center"/>
    </xf>
    <xf numFmtId="0" fontId="16" fillId="0" borderId="2" xfId="2622" applyFont="1" applyFill="1" applyBorder="1" applyAlignment="1">
      <alignment horizontal="center" vertical="center" wrapText="1"/>
    </xf>
    <xf numFmtId="4" fontId="14" fillId="0" borderId="14" xfId="5" applyNumberFormat="1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top"/>
    </xf>
    <xf numFmtId="4" fontId="14" fillId="0" borderId="5" xfId="0" applyNumberFormat="1" applyFont="1" applyFill="1" applyBorder="1" applyAlignment="1">
      <alignment horizontal="center" vertical="center" wrapText="1"/>
    </xf>
    <xf numFmtId="4" fontId="16" fillId="0" borderId="14" xfId="2624" applyNumberFormat="1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center"/>
    </xf>
    <xf numFmtId="4" fontId="36" fillId="0" borderId="2" xfId="2" applyNumberFormat="1" applyFont="1" applyFill="1" applyBorder="1" applyAlignment="1">
      <alignment horizontal="center" vertical="center" wrapText="1"/>
    </xf>
    <xf numFmtId="0" fontId="16" fillId="0" borderId="2" xfId="2" applyNumberFormat="1" applyFont="1" applyFill="1" applyBorder="1" applyAlignment="1">
      <alignment horizontal="center" vertical="center" wrapText="1"/>
    </xf>
    <xf numFmtId="4" fontId="16" fillId="0" borderId="2" xfId="0" applyNumberFormat="1" applyFont="1" applyFill="1" applyBorder="1" applyAlignment="1">
      <alignment horizontal="center" vertical="center"/>
    </xf>
    <xf numFmtId="4" fontId="16" fillId="0" borderId="2" xfId="2" applyNumberFormat="1" applyFont="1" applyFill="1" applyBorder="1" applyAlignment="1">
      <alignment horizontal="center" wrapText="1"/>
    </xf>
    <xf numFmtId="0" fontId="16" fillId="2" borderId="0" xfId="0" applyFont="1" applyFill="1" applyAlignment="1">
      <alignment vertical="center"/>
    </xf>
    <xf numFmtId="0" fontId="16" fillId="0" borderId="2" xfId="1821" applyFont="1" applyFill="1" applyBorder="1" applyAlignment="1">
      <alignment horizontal="center" vertical="center" wrapText="1"/>
    </xf>
    <xf numFmtId="0" fontId="16" fillId="0" borderId="2" xfId="2622" applyNumberFormat="1" applyFont="1" applyFill="1" applyBorder="1" applyAlignment="1">
      <alignment horizontal="center" vertical="center"/>
    </xf>
    <xf numFmtId="4" fontId="16" fillId="0" borderId="15" xfId="2" applyNumberFormat="1" applyFont="1" applyFill="1" applyBorder="1" applyAlignment="1">
      <alignment horizontal="center" vertical="center" wrapText="1"/>
    </xf>
    <xf numFmtId="4" fontId="16" fillId="0" borderId="2" xfId="2964" applyNumberFormat="1" applyFont="1" applyFill="1" applyBorder="1" applyAlignment="1">
      <alignment horizontal="center" vertical="center" wrapText="1"/>
    </xf>
    <xf numFmtId="2" fontId="16" fillId="0" borderId="2" xfId="2964" applyNumberFormat="1" applyFont="1" applyFill="1" applyBorder="1" applyAlignment="1">
      <alignment horizontal="center" vertical="center" wrapText="1"/>
    </xf>
    <xf numFmtId="4" fontId="14" fillId="0" borderId="14" xfId="2" applyNumberFormat="1" applyFont="1" applyFill="1" applyBorder="1" applyAlignment="1">
      <alignment horizontal="center" vertical="center" wrapText="1"/>
    </xf>
    <xf numFmtId="4" fontId="16" fillId="0" borderId="5" xfId="0" applyNumberFormat="1" applyFont="1" applyFill="1" applyBorder="1" applyAlignment="1">
      <alignment horizontal="center" vertical="center"/>
    </xf>
    <xf numFmtId="4" fontId="29" fillId="0" borderId="12" xfId="0" applyNumberFormat="1" applyFont="1" applyFill="1" applyBorder="1" applyAlignment="1">
      <alignment horizontal="center" vertical="center" wrapText="1"/>
    </xf>
    <xf numFmtId="0" fontId="14" fillId="0" borderId="7" xfId="12" applyFont="1" applyFill="1" applyBorder="1" applyAlignment="1">
      <alignment horizontal="center" vertical="center"/>
    </xf>
    <xf numFmtId="4" fontId="14" fillId="0" borderId="2" xfId="0" applyNumberFormat="1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4" fontId="16" fillId="0" borderId="2" xfId="2649" applyNumberFormat="1" applyFont="1" applyFill="1" applyBorder="1" applyAlignment="1">
      <alignment horizontal="center" vertical="center" wrapText="1"/>
    </xf>
    <xf numFmtId="4" fontId="16" fillId="0" borderId="14" xfId="2" applyNumberFormat="1" applyFont="1" applyFill="1" applyBorder="1" applyAlignment="1">
      <alignment horizontal="center" vertical="center" wrapText="1"/>
    </xf>
    <xf numFmtId="4" fontId="16" fillId="0" borderId="2" xfId="0" applyNumberFormat="1" applyFont="1" applyFill="1" applyBorder="1" applyAlignment="1">
      <alignment horizontal="center"/>
    </xf>
    <xf numFmtId="0" fontId="14" fillId="0" borderId="7" xfId="12" applyFont="1" applyFill="1" applyBorder="1" applyAlignment="1">
      <alignment horizontal="center" vertical="center" wrapText="1"/>
    </xf>
    <xf numFmtId="2" fontId="14" fillId="0" borderId="2" xfId="2622" applyNumberFormat="1" applyFont="1" applyFill="1" applyBorder="1" applyAlignment="1">
      <alignment horizontal="center" vertical="center" wrapText="1"/>
    </xf>
    <xf numFmtId="4" fontId="14" fillId="0" borderId="2" xfId="2964" applyNumberFormat="1" applyFont="1" applyFill="1" applyBorder="1" applyAlignment="1">
      <alignment horizontal="center" vertical="center" wrapText="1"/>
    </xf>
    <xf numFmtId="4" fontId="14" fillId="0" borderId="14" xfId="2624" applyNumberFormat="1" applyFont="1" applyFill="1" applyBorder="1" applyAlignment="1">
      <alignment horizontal="center" vertical="center" wrapText="1"/>
    </xf>
    <xf numFmtId="0" fontId="16" fillId="0" borderId="2" xfId="12" applyFont="1" applyFill="1" applyBorder="1" applyAlignment="1">
      <alignment horizontal="center" vertical="center"/>
    </xf>
    <xf numFmtId="4" fontId="29" fillId="0" borderId="2" xfId="8" applyNumberFormat="1" applyFont="1" applyFill="1" applyBorder="1" applyAlignment="1">
      <alignment horizontal="center" vertical="center" wrapText="1"/>
    </xf>
    <xf numFmtId="2" fontId="14" fillId="0" borderId="2" xfId="2" applyNumberFormat="1" applyFont="1" applyFill="1" applyBorder="1" applyAlignment="1">
      <alignment horizontal="center" vertical="center" wrapText="1"/>
    </xf>
    <xf numFmtId="0" fontId="14" fillId="0" borderId="2" xfId="1821" applyFont="1" applyFill="1" applyBorder="1" applyAlignment="1">
      <alignment horizontal="center" vertical="center" wrapText="1"/>
    </xf>
    <xf numFmtId="0" fontId="0" fillId="0" borderId="0" xfId="0" applyFill="1"/>
    <xf numFmtId="4" fontId="14" fillId="0" borderId="2" xfId="207" applyNumberFormat="1" applyFont="1" applyFill="1" applyBorder="1" applyAlignment="1">
      <alignment horizontal="center" vertical="center" wrapText="1"/>
    </xf>
    <xf numFmtId="4" fontId="16" fillId="0" borderId="2" xfId="2780" applyNumberFormat="1" applyFont="1" applyFill="1" applyBorder="1" applyAlignment="1">
      <alignment horizontal="center" vertical="center" wrapText="1"/>
    </xf>
    <xf numFmtId="4" fontId="16" fillId="0" borderId="7" xfId="2" applyNumberFormat="1" applyFont="1" applyFill="1" applyBorder="1" applyAlignment="1">
      <alignment horizontal="center" vertical="center" wrapText="1"/>
    </xf>
    <xf numFmtId="4" fontId="16" fillId="0" borderId="7" xfId="2" applyNumberFormat="1" applyFont="1" applyFill="1" applyBorder="1" applyAlignment="1">
      <alignment horizontal="center" vertical="center" wrapText="1"/>
    </xf>
    <xf numFmtId="4" fontId="14" fillId="2" borderId="2" xfId="2" applyNumberFormat="1" applyFont="1" applyFill="1" applyBorder="1" applyAlignment="1">
      <alignment horizontal="center" vertical="center" wrapText="1"/>
    </xf>
    <xf numFmtId="4" fontId="16" fillId="2" borderId="2" xfId="2" applyNumberFormat="1" applyFont="1" applyFill="1" applyBorder="1" applyAlignment="1">
      <alignment horizontal="center" vertical="center" wrapText="1"/>
    </xf>
    <xf numFmtId="4" fontId="16" fillId="2" borderId="2" xfId="2649" applyNumberFormat="1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/>
    </xf>
    <xf numFmtId="4" fontId="14" fillId="2" borderId="2" xfId="0" applyNumberFormat="1" applyFont="1" applyFill="1" applyBorder="1" applyAlignment="1">
      <alignment horizontal="center" vertical="center" wrapText="1"/>
    </xf>
    <xf numFmtId="4" fontId="16" fillId="2" borderId="2" xfId="0" applyNumberFormat="1" applyFont="1" applyFill="1" applyBorder="1" applyAlignment="1">
      <alignment horizontal="center" vertical="center" wrapText="1"/>
    </xf>
    <xf numFmtId="4" fontId="29" fillId="2" borderId="2" xfId="12" applyNumberFormat="1" applyFont="1" applyFill="1" applyBorder="1" applyAlignment="1">
      <alignment horizontal="center" vertical="center"/>
    </xf>
    <xf numFmtId="4" fontId="18" fillId="2" borderId="2" xfId="12" applyNumberFormat="1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/>
    </xf>
    <xf numFmtId="0" fontId="14" fillId="2" borderId="2" xfId="0" applyFont="1" applyFill="1" applyBorder="1" applyAlignment="1">
      <alignment horizontal="center"/>
    </xf>
    <xf numFmtId="0" fontId="19" fillId="2" borderId="2" xfId="0" applyFont="1" applyFill="1" applyBorder="1" applyAlignment="1">
      <alignment horizontal="center"/>
    </xf>
    <xf numFmtId="0" fontId="19" fillId="2" borderId="5" xfId="0" applyFont="1" applyFill="1" applyBorder="1" applyAlignment="1">
      <alignment horizontal="center"/>
    </xf>
    <xf numFmtId="2" fontId="27" fillId="2" borderId="2" xfId="0" applyNumberFormat="1" applyFont="1" applyFill="1" applyBorder="1" applyAlignment="1">
      <alignment horizontal="center"/>
    </xf>
    <xf numFmtId="4" fontId="16" fillId="2" borderId="0" xfId="0" applyNumberFormat="1" applyFont="1" applyFill="1"/>
    <xf numFmtId="0" fontId="16" fillId="2" borderId="0" xfId="0" applyFont="1" applyFill="1"/>
    <xf numFmtId="4" fontId="16" fillId="2" borderId="0" xfId="0" applyNumberFormat="1" applyFont="1" applyFill="1"/>
    <xf numFmtId="0" fontId="16" fillId="2" borderId="0" xfId="0" applyFont="1" applyFill="1"/>
    <xf numFmtId="4" fontId="14" fillId="0" borderId="5" xfId="0" applyNumberFormat="1" applyFont="1" applyFill="1" applyBorder="1" applyAlignment="1">
      <alignment horizontal="center" vertical="center"/>
    </xf>
    <xf numFmtId="4" fontId="14" fillId="0" borderId="2" xfId="2814" applyNumberFormat="1" applyFont="1" applyFill="1" applyBorder="1" applyAlignment="1">
      <alignment horizontal="center" vertical="center" wrapText="1"/>
    </xf>
    <xf numFmtId="4" fontId="14" fillId="0" borderId="2" xfId="2922" applyNumberFormat="1" applyFont="1" applyFill="1" applyBorder="1" applyAlignment="1">
      <alignment horizontal="center" vertical="center" wrapText="1"/>
    </xf>
    <xf numFmtId="4" fontId="35" fillId="0" borderId="2" xfId="2" applyNumberFormat="1" applyFont="1" applyFill="1" applyBorder="1" applyAlignment="1">
      <alignment horizontal="center" vertical="center" wrapText="1"/>
    </xf>
    <xf numFmtId="2" fontId="16" fillId="0" borderId="2" xfId="2622" applyNumberFormat="1" applyFont="1" applyFill="1" applyBorder="1" applyAlignment="1">
      <alignment horizontal="center" vertical="center"/>
    </xf>
    <xf numFmtId="2" fontId="16" fillId="0" borderId="2" xfId="2622" applyNumberFormat="1" applyFont="1" applyFill="1" applyBorder="1" applyAlignment="1">
      <alignment horizontal="center" vertical="center" wrapText="1"/>
    </xf>
    <xf numFmtId="4" fontId="16" fillId="2" borderId="2" xfId="2" applyNumberFormat="1" applyFont="1" applyFill="1" applyBorder="1" applyAlignment="1">
      <alignment horizontal="center" vertical="center" wrapText="1"/>
    </xf>
    <xf numFmtId="4" fontId="14" fillId="0" borderId="2" xfId="2" applyNumberFormat="1" applyFont="1" applyFill="1" applyBorder="1" applyAlignment="1">
      <alignment horizontal="center" vertical="center" wrapText="1"/>
    </xf>
    <xf numFmtId="4" fontId="16" fillId="0" borderId="2" xfId="2" applyNumberFormat="1" applyFont="1" applyFill="1" applyBorder="1" applyAlignment="1">
      <alignment horizontal="center" vertical="center" wrapText="1"/>
    </xf>
    <xf numFmtId="0" fontId="0" fillId="0" borderId="0" xfId="0" applyFont="1" applyFill="1"/>
    <xf numFmtId="0" fontId="16" fillId="0" borderId="0" xfId="0" applyFont="1" applyFill="1"/>
    <xf numFmtId="0" fontId="16" fillId="0" borderId="2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4" fontId="16" fillId="0" borderId="5" xfId="2" applyNumberFormat="1" applyFont="1" applyFill="1" applyBorder="1" applyAlignment="1">
      <alignment horizontal="center" vertical="center" wrapText="1"/>
    </xf>
    <xf numFmtId="4" fontId="16" fillId="0" borderId="6" xfId="2" applyNumberFormat="1" applyFont="1" applyFill="1" applyBorder="1" applyAlignment="1">
      <alignment horizontal="center" vertical="center" wrapText="1"/>
    </xf>
    <xf numFmtId="4" fontId="16" fillId="0" borderId="7" xfId="2" applyNumberFormat="1" applyFont="1" applyFill="1" applyBorder="1" applyAlignment="1">
      <alignment horizontal="center" vertical="center" wrapText="1"/>
    </xf>
    <xf numFmtId="4" fontId="14" fillId="2" borderId="2" xfId="2" applyNumberFormat="1" applyFont="1" applyFill="1" applyBorder="1" applyAlignment="1">
      <alignment horizontal="center" vertical="center" wrapText="1"/>
    </xf>
    <xf numFmtId="4" fontId="16" fillId="0" borderId="2" xfId="0" applyNumberFormat="1" applyFont="1" applyFill="1" applyBorder="1" applyAlignment="1">
      <alignment horizontal="center" vertical="center" wrapText="1"/>
    </xf>
    <xf numFmtId="0" fontId="16" fillId="2" borderId="0" xfId="0" applyFont="1" applyFill="1"/>
    <xf numFmtId="4" fontId="14" fillId="0" borderId="2" xfId="2" applyNumberFormat="1" applyFont="1" applyFill="1" applyBorder="1" applyAlignment="1">
      <alignment horizontal="center" vertical="center" wrapText="1"/>
    </xf>
    <xf numFmtId="4" fontId="16" fillId="0" borderId="2" xfId="2" applyNumberFormat="1" applyFont="1" applyFill="1" applyBorder="1" applyAlignment="1">
      <alignment horizontal="center" vertical="center" wrapText="1"/>
    </xf>
    <xf numFmtId="4" fontId="16" fillId="2" borderId="0" xfId="0" applyNumberFormat="1" applyFont="1" applyFill="1"/>
    <xf numFmtId="0" fontId="16" fillId="2" borderId="0" xfId="0" applyFont="1" applyFill="1"/>
    <xf numFmtId="4" fontId="16" fillId="2" borderId="0" xfId="2" applyNumberFormat="1" applyFont="1" applyFill="1" applyBorder="1" applyAlignment="1">
      <alignment horizontal="center" vertical="center" wrapText="1"/>
    </xf>
    <xf numFmtId="0" fontId="16" fillId="0" borderId="0" xfId="0" applyFont="1" applyFill="1"/>
    <xf numFmtId="0" fontId="16" fillId="0" borderId="2" xfId="0" applyFont="1" applyFill="1" applyBorder="1" applyAlignment="1">
      <alignment horizontal="center" vertical="center"/>
    </xf>
    <xf numFmtId="4" fontId="16" fillId="0" borderId="7" xfId="2" applyNumberFormat="1" applyFont="1" applyFill="1" applyBorder="1" applyAlignment="1">
      <alignment horizontal="center" vertical="center" wrapText="1"/>
    </xf>
    <xf numFmtId="4" fontId="14" fillId="0" borderId="0" xfId="2" applyNumberFormat="1" applyFont="1" applyFill="1" applyBorder="1" applyAlignment="1">
      <alignment horizontal="center" vertical="center" wrapText="1"/>
    </xf>
    <xf numFmtId="0" fontId="16" fillId="2" borderId="0" xfId="0" applyFont="1" applyFill="1"/>
    <xf numFmtId="0" fontId="16" fillId="0" borderId="2" xfId="0" applyFont="1" applyFill="1" applyBorder="1" applyAlignment="1">
      <alignment horizontal="center"/>
    </xf>
    <xf numFmtId="0" fontId="16" fillId="0" borderId="2" xfId="0" applyFont="1" applyFill="1" applyBorder="1"/>
    <xf numFmtId="4" fontId="14" fillId="0" borderId="2" xfId="2" applyNumberFormat="1" applyFont="1" applyFill="1" applyBorder="1" applyAlignment="1">
      <alignment horizontal="center" vertical="center" wrapText="1"/>
    </xf>
    <xf numFmtId="4" fontId="14" fillId="0" borderId="12" xfId="2" applyNumberFormat="1" applyFont="1" applyFill="1" applyBorder="1" applyAlignment="1">
      <alignment horizontal="center" vertical="center" wrapText="1"/>
    </xf>
    <xf numFmtId="4" fontId="14" fillId="2" borderId="0" xfId="0" applyNumberFormat="1" applyFont="1" applyFill="1" applyBorder="1" applyAlignment="1">
      <alignment horizontal="center" vertical="center" wrapText="1"/>
    </xf>
    <xf numFmtId="4" fontId="14" fillId="2" borderId="1" xfId="0" applyNumberFormat="1" applyFont="1" applyFill="1" applyBorder="1" applyAlignment="1">
      <alignment horizontal="center" vertical="center" wrapText="1"/>
    </xf>
    <xf numFmtId="4" fontId="14" fillId="0" borderId="2" xfId="2" applyNumberFormat="1" applyFont="1" applyFill="1" applyBorder="1" applyAlignment="1">
      <alignment horizontal="center" vertical="center" wrapText="1"/>
    </xf>
    <xf numFmtId="4" fontId="14" fillId="2" borderId="2" xfId="2" applyNumberFormat="1" applyFont="1" applyFill="1" applyBorder="1" applyAlignment="1">
      <alignment horizontal="center" vertical="center" wrapText="1"/>
    </xf>
    <xf numFmtId="4" fontId="14" fillId="3" borderId="2" xfId="2" applyNumberFormat="1" applyFont="1" applyFill="1" applyBorder="1" applyAlignment="1">
      <alignment horizontal="center" vertical="center" wrapText="1"/>
    </xf>
    <xf numFmtId="4" fontId="14" fillId="2" borderId="5" xfId="2" applyNumberFormat="1" applyFont="1" applyFill="1" applyBorder="1" applyAlignment="1">
      <alignment horizontal="center" vertical="center" wrapText="1"/>
    </xf>
    <xf numFmtId="4" fontId="14" fillId="2" borderId="7" xfId="2" applyNumberFormat="1" applyFont="1" applyFill="1" applyBorder="1" applyAlignment="1">
      <alignment horizontal="center" vertical="center" wrapText="1"/>
    </xf>
    <xf numFmtId="4" fontId="16" fillId="0" borderId="6" xfId="2" applyNumberFormat="1" applyFont="1" applyFill="1" applyBorder="1" applyAlignment="1">
      <alignment horizontal="center" vertical="center" wrapText="1"/>
    </xf>
    <xf numFmtId="4" fontId="16" fillId="0" borderId="7" xfId="2" applyNumberFormat="1" applyFont="1" applyFill="1" applyBorder="1" applyAlignment="1">
      <alignment horizontal="center" vertical="center" wrapText="1"/>
    </xf>
    <xf numFmtId="4" fontId="16" fillId="0" borderId="2" xfId="2" applyNumberFormat="1" applyFont="1" applyFill="1" applyBorder="1" applyAlignment="1">
      <alignment horizontal="center" vertical="center" wrapText="1"/>
    </xf>
    <xf numFmtId="4" fontId="16" fillId="0" borderId="5" xfId="2" applyNumberFormat="1" applyFont="1" applyFill="1" applyBorder="1" applyAlignment="1">
      <alignment horizontal="center" vertical="center" wrapText="1"/>
    </xf>
    <xf numFmtId="2" fontId="16" fillId="0" borderId="5" xfId="2" applyNumberFormat="1" applyFont="1" applyFill="1" applyBorder="1" applyAlignment="1">
      <alignment horizontal="center" vertical="center" wrapText="1"/>
    </xf>
    <xf numFmtId="2" fontId="16" fillId="0" borderId="6" xfId="2" applyNumberFormat="1" applyFont="1" applyFill="1" applyBorder="1" applyAlignment="1">
      <alignment horizontal="center" vertical="center" wrapText="1"/>
    </xf>
    <xf numFmtId="2" fontId="16" fillId="0" borderId="7" xfId="2" applyNumberFormat="1" applyFont="1" applyFill="1" applyBorder="1" applyAlignment="1">
      <alignment horizontal="center" vertical="center" wrapText="1"/>
    </xf>
    <xf numFmtId="2" fontId="16" fillId="0" borderId="2" xfId="2" applyNumberFormat="1" applyFont="1" applyFill="1" applyBorder="1" applyAlignment="1">
      <alignment horizontal="center" vertical="center" wrapText="1"/>
    </xf>
    <xf numFmtId="4" fontId="16" fillId="0" borderId="2" xfId="0" applyNumberFormat="1" applyFont="1" applyFill="1" applyBorder="1" applyAlignment="1">
      <alignment horizontal="center" vertical="center" wrapText="1"/>
    </xf>
    <xf numFmtId="4" fontId="14" fillId="2" borderId="6" xfId="2" applyNumberFormat="1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/>
    </xf>
    <xf numFmtId="0" fontId="15" fillId="0" borderId="7" xfId="0" applyFont="1" applyFill="1" applyBorder="1" applyAlignment="1">
      <alignment horizontal="center"/>
    </xf>
    <xf numFmtId="0" fontId="16" fillId="0" borderId="5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2" fontId="16" fillId="0" borderId="5" xfId="0" applyNumberFormat="1" applyFont="1" applyFill="1" applyBorder="1" applyAlignment="1">
      <alignment horizontal="center" vertical="center" wrapText="1"/>
    </xf>
    <xf numFmtId="2" fontId="16" fillId="0" borderId="6" xfId="0" applyNumberFormat="1" applyFont="1" applyFill="1" applyBorder="1" applyAlignment="1">
      <alignment horizontal="center" vertical="center" wrapText="1"/>
    </xf>
    <xf numFmtId="2" fontId="16" fillId="0" borderId="7" xfId="0" applyNumberFormat="1" applyFont="1" applyFill="1" applyBorder="1" applyAlignment="1">
      <alignment horizontal="center" vertical="center" wrapText="1"/>
    </xf>
    <xf numFmtId="2" fontId="16" fillId="0" borderId="2" xfId="0" applyNumberFormat="1" applyFont="1" applyFill="1" applyBorder="1" applyAlignment="1">
      <alignment horizontal="center" vertical="center" wrapText="1"/>
    </xf>
    <xf numFmtId="2" fontId="16" fillId="0" borderId="5" xfId="2" applyNumberFormat="1" applyFont="1" applyFill="1" applyBorder="1" applyAlignment="1">
      <alignment horizontal="center" vertical="center"/>
    </xf>
    <xf numFmtId="2" fontId="16" fillId="0" borderId="6" xfId="2" applyNumberFormat="1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wrapText="1"/>
    </xf>
    <xf numFmtId="0" fontId="14" fillId="0" borderId="11" xfId="0" applyFont="1" applyFill="1" applyBorder="1" applyAlignment="1">
      <alignment horizontal="center" wrapText="1"/>
    </xf>
    <xf numFmtId="4" fontId="14" fillId="2" borderId="11" xfId="0" applyNumberFormat="1" applyFont="1" applyFill="1" applyBorder="1" applyAlignment="1">
      <alignment horizontal="center" vertical="center" wrapText="1"/>
    </xf>
    <xf numFmtId="4" fontId="16" fillId="2" borderId="2" xfId="2" applyNumberFormat="1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4" fontId="16" fillId="0" borderId="5" xfId="2" applyNumberFormat="1" applyFont="1" applyFill="1" applyBorder="1" applyAlignment="1">
      <alignment horizontal="center" vertical="top" wrapText="1"/>
    </xf>
    <xf numFmtId="4" fontId="16" fillId="0" borderId="6" xfId="2" applyNumberFormat="1" applyFont="1" applyFill="1" applyBorder="1" applyAlignment="1">
      <alignment horizontal="center" vertical="top" wrapText="1"/>
    </xf>
    <xf numFmtId="0" fontId="16" fillId="0" borderId="12" xfId="0" applyFont="1" applyFill="1" applyBorder="1" applyAlignment="1">
      <alignment horizontal="center" vertical="center"/>
    </xf>
    <xf numFmtId="0" fontId="16" fillId="0" borderId="13" xfId="0" applyFont="1" applyFill="1" applyBorder="1" applyAlignment="1">
      <alignment horizontal="center" vertical="center"/>
    </xf>
    <xf numFmtId="0" fontId="16" fillId="0" borderId="15" xfId="0" applyFont="1" applyFill="1" applyBorder="1" applyAlignment="1">
      <alignment horizontal="center" vertical="center"/>
    </xf>
    <xf numFmtId="4" fontId="18" fillId="0" borderId="2" xfId="0" applyNumberFormat="1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4" fontId="16" fillId="0" borderId="0" xfId="2" applyNumberFormat="1" applyFont="1" applyFill="1" applyBorder="1" applyAlignment="1">
      <alignment horizontal="center" vertical="center" wrapText="1"/>
    </xf>
    <xf numFmtId="4" fontId="16" fillId="2" borderId="5" xfId="2" applyNumberFormat="1" applyFont="1" applyFill="1" applyBorder="1" applyAlignment="1">
      <alignment horizontal="center" vertical="center" wrapText="1"/>
    </xf>
    <xf numFmtId="4" fontId="16" fillId="2" borderId="6" xfId="2" applyNumberFormat="1" applyFont="1" applyFill="1" applyBorder="1" applyAlignment="1">
      <alignment horizontal="center" vertical="center" wrapText="1"/>
    </xf>
    <xf numFmtId="4" fontId="16" fillId="0" borderId="2" xfId="8" applyNumberFormat="1" applyFont="1" applyFill="1" applyBorder="1" applyAlignment="1">
      <alignment horizontal="center" vertical="center" wrapText="1"/>
    </xf>
    <xf numFmtId="4" fontId="16" fillId="0" borderId="5" xfId="8" applyNumberFormat="1" applyFont="1" applyFill="1" applyBorder="1" applyAlignment="1">
      <alignment horizontal="center" vertical="center" wrapText="1"/>
    </xf>
    <xf numFmtId="4" fontId="16" fillId="0" borderId="6" xfId="8" applyNumberFormat="1" applyFont="1" applyFill="1" applyBorder="1" applyAlignment="1">
      <alignment horizontal="center" vertical="center" wrapText="1"/>
    </xf>
    <xf numFmtId="4" fontId="16" fillId="0" borderId="7" xfId="8" applyNumberFormat="1" applyFont="1" applyFill="1" applyBorder="1" applyAlignment="1">
      <alignment horizontal="center" vertical="center" wrapText="1"/>
    </xf>
    <xf numFmtId="4" fontId="16" fillId="2" borderId="7" xfId="2" applyNumberFormat="1" applyFont="1" applyFill="1" applyBorder="1" applyAlignment="1">
      <alignment horizontal="center" vertical="center" wrapText="1"/>
    </xf>
    <xf numFmtId="4" fontId="16" fillId="23" borderId="2" xfId="2" applyNumberFormat="1" applyFont="1" applyFill="1" applyBorder="1" applyAlignment="1">
      <alignment horizontal="center" vertical="center" wrapText="1"/>
    </xf>
    <xf numFmtId="4" fontId="16" fillId="2" borderId="8" xfId="2" applyNumberFormat="1" applyFont="1" applyFill="1" applyBorder="1" applyAlignment="1">
      <alignment horizontal="center" vertical="center" wrapText="1"/>
    </xf>
    <xf numFmtId="4" fontId="16" fillId="2" borderId="10" xfId="2" applyNumberFormat="1" applyFont="1" applyFill="1" applyBorder="1" applyAlignment="1">
      <alignment horizontal="center" vertical="center" wrapText="1"/>
    </xf>
    <xf numFmtId="4" fontId="16" fillId="0" borderId="8" xfId="2" applyNumberFormat="1" applyFont="1" applyFill="1" applyBorder="1" applyAlignment="1">
      <alignment horizontal="center" vertical="center" wrapText="1"/>
    </xf>
    <xf numFmtId="4" fontId="16" fillId="0" borderId="10" xfId="2" applyNumberFormat="1" applyFont="1" applyFill="1" applyBorder="1" applyAlignment="1">
      <alignment horizontal="center" vertical="center" wrapText="1"/>
    </xf>
    <xf numFmtId="4" fontId="16" fillId="0" borderId="11" xfId="2" applyNumberFormat="1" applyFont="1" applyFill="1" applyBorder="1" applyAlignment="1">
      <alignment horizontal="center" vertical="center" wrapText="1"/>
    </xf>
    <xf numFmtId="4" fontId="18" fillId="0" borderId="5" xfId="2" applyNumberFormat="1" applyFont="1" applyFill="1" applyBorder="1" applyAlignment="1">
      <alignment horizontal="center" vertical="center" wrapText="1"/>
    </xf>
    <xf numFmtId="4" fontId="18" fillId="0" borderId="6" xfId="2" applyNumberFormat="1" applyFont="1" applyFill="1" applyBorder="1" applyAlignment="1">
      <alignment horizontal="center" vertical="center" wrapText="1"/>
    </xf>
    <xf numFmtId="4" fontId="18" fillId="0" borderId="2" xfId="2" applyNumberFormat="1" applyFont="1" applyFill="1" applyBorder="1" applyAlignment="1">
      <alignment horizontal="center" vertical="center" wrapText="1"/>
    </xf>
    <xf numFmtId="4" fontId="18" fillId="0" borderId="5" xfId="8" applyNumberFormat="1" applyFont="1" applyFill="1" applyBorder="1" applyAlignment="1">
      <alignment horizontal="center" vertical="center" wrapText="1"/>
    </xf>
    <xf numFmtId="4" fontId="18" fillId="0" borderId="6" xfId="8" applyNumberFormat="1" applyFont="1" applyFill="1" applyBorder="1" applyAlignment="1">
      <alignment horizontal="center" vertical="center" wrapText="1"/>
    </xf>
    <xf numFmtId="4" fontId="16" fillId="0" borderId="6" xfId="0" applyNumberFormat="1" applyFont="1" applyFill="1" applyBorder="1" applyAlignment="1">
      <alignment horizontal="center" vertical="center" wrapText="1"/>
    </xf>
    <xf numFmtId="4" fontId="14" fillId="0" borderId="5" xfId="2" applyNumberFormat="1" applyFont="1" applyFill="1" applyBorder="1" applyAlignment="1">
      <alignment horizontal="center" vertical="center" wrapText="1"/>
    </xf>
    <xf numFmtId="4" fontId="14" fillId="0" borderId="6" xfId="2" applyNumberFormat="1" applyFont="1" applyFill="1" applyBorder="1" applyAlignment="1">
      <alignment horizontal="center" vertical="center" wrapText="1"/>
    </xf>
    <xf numFmtId="4" fontId="14" fillId="0" borderId="7" xfId="2" applyNumberFormat="1" applyFont="1" applyFill="1" applyBorder="1" applyAlignment="1">
      <alignment horizontal="center" vertical="center" wrapText="1"/>
    </xf>
    <xf numFmtId="4" fontId="16" fillId="2" borderId="5" xfId="0" applyNumberFormat="1" applyFont="1" applyFill="1" applyBorder="1" applyAlignment="1">
      <alignment horizontal="center" vertical="center" wrapText="1"/>
    </xf>
    <xf numFmtId="4" fontId="16" fillId="2" borderId="6" xfId="0" applyNumberFormat="1" applyFont="1" applyFill="1" applyBorder="1" applyAlignment="1">
      <alignment horizontal="center" vertical="center" wrapText="1"/>
    </xf>
    <xf numFmtId="4" fontId="16" fillId="2" borderId="7" xfId="0" applyNumberFormat="1" applyFont="1" applyFill="1" applyBorder="1" applyAlignment="1">
      <alignment horizontal="center" vertical="center" wrapText="1"/>
    </xf>
    <xf numFmtId="4" fontId="16" fillId="0" borderId="9" xfId="2" applyNumberFormat="1" applyFont="1" applyFill="1" applyBorder="1" applyAlignment="1">
      <alignment horizontal="center" vertical="center" wrapText="1"/>
    </xf>
    <xf numFmtId="4" fontId="14" fillId="0" borderId="5" xfId="2" applyNumberFormat="1" applyFont="1" applyFill="1" applyBorder="1" applyAlignment="1">
      <alignment horizontal="center" vertical="top" wrapText="1"/>
    </xf>
    <xf numFmtId="4" fontId="14" fillId="0" borderId="6" xfId="2" applyNumberFormat="1" applyFont="1" applyFill="1" applyBorder="1" applyAlignment="1">
      <alignment horizontal="center" vertical="top" wrapText="1"/>
    </xf>
    <xf numFmtId="4" fontId="14" fillId="0" borderId="7" xfId="2" applyNumberFormat="1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center" wrapText="1"/>
    </xf>
    <xf numFmtId="4" fontId="16" fillId="0" borderId="7" xfId="0" applyNumberFormat="1" applyFont="1" applyFill="1" applyBorder="1" applyAlignment="1">
      <alignment horizontal="center" vertical="center" wrapText="1"/>
    </xf>
    <xf numFmtId="4" fontId="18" fillId="0" borderId="7" xfId="2" applyNumberFormat="1" applyFont="1" applyFill="1" applyBorder="1" applyAlignment="1">
      <alignment horizontal="center" vertical="center" wrapText="1"/>
    </xf>
    <xf numFmtId="4" fontId="14" fillId="2" borderId="8" xfId="0" applyNumberFormat="1" applyFont="1" applyFill="1" applyBorder="1" applyAlignment="1">
      <alignment horizontal="center" vertical="center" wrapText="1"/>
    </xf>
    <xf numFmtId="4" fontId="14" fillId="2" borderId="9" xfId="0" applyNumberFormat="1" applyFont="1" applyFill="1" applyBorder="1" applyAlignment="1">
      <alignment horizontal="center" vertical="center" wrapText="1"/>
    </xf>
    <xf numFmtId="4" fontId="14" fillId="2" borderId="12" xfId="0" applyNumberFormat="1" applyFont="1" applyFill="1" applyBorder="1" applyAlignment="1">
      <alignment horizontal="center" vertical="center" wrapText="1"/>
    </xf>
    <xf numFmtId="4" fontId="14" fillId="2" borderId="10" xfId="0" applyNumberFormat="1" applyFont="1" applyFill="1" applyBorder="1" applyAlignment="1">
      <alignment horizontal="center" vertical="center" wrapText="1"/>
    </xf>
    <xf numFmtId="4" fontId="14" fillId="2" borderId="13" xfId="0" applyNumberFormat="1" applyFont="1" applyFill="1" applyBorder="1" applyAlignment="1">
      <alignment horizontal="center" vertical="center" wrapText="1"/>
    </xf>
    <xf numFmtId="4" fontId="14" fillId="2" borderId="15" xfId="0" applyNumberFormat="1" applyFont="1" applyFill="1" applyBorder="1" applyAlignment="1">
      <alignment horizontal="center" vertical="center" wrapText="1"/>
    </xf>
    <xf numFmtId="4" fontId="16" fillId="0" borderId="14" xfId="0" applyNumberFormat="1" applyFont="1" applyFill="1" applyBorder="1" applyAlignment="1">
      <alignment horizontal="center" vertical="center" wrapText="1"/>
    </xf>
    <xf numFmtId="4" fontId="16" fillId="0" borderId="14" xfId="1" applyNumberFormat="1" applyFont="1" applyFill="1" applyBorder="1" applyAlignment="1">
      <alignment horizontal="center" vertical="center" wrapText="1"/>
    </xf>
  </cellXfs>
  <cellStyles count="3353">
    <cellStyle name="20% — акцент1 2" xfId="392"/>
    <cellStyle name="20% — акцент2 2" xfId="393"/>
    <cellStyle name="20% — акцент3 2" xfId="394"/>
    <cellStyle name="20% — акцент4 2" xfId="395"/>
    <cellStyle name="20% — акцент5 2" xfId="396"/>
    <cellStyle name="20% — акцент6 2" xfId="397"/>
    <cellStyle name="40% — акцент1 2" xfId="398"/>
    <cellStyle name="40% — акцент2 2" xfId="399"/>
    <cellStyle name="40% — акцент3 2" xfId="400"/>
    <cellStyle name="40% — акцент4 2" xfId="401"/>
    <cellStyle name="40% — акцент5 2" xfId="402"/>
    <cellStyle name="40% — акцент6 2" xfId="403"/>
    <cellStyle name="60% — акцент1 2" xfId="404"/>
    <cellStyle name="60% — акцент2 2" xfId="405"/>
    <cellStyle name="60% — акцент3 2" xfId="406"/>
    <cellStyle name="60% — акцент4 2" xfId="407"/>
    <cellStyle name="60% — акцент5 2" xfId="408"/>
    <cellStyle name="60% — акцент6 2" xfId="409"/>
    <cellStyle name="Обычный" xfId="0" builtinId="0"/>
    <cellStyle name="Обычный 10" xfId="413"/>
    <cellStyle name="Обычный 2" xfId="12"/>
    <cellStyle name="Обычный 2 2" xfId="2"/>
    <cellStyle name="Обычный 2 2 2" xfId="5"/>
    <cellStyle name="Обычный 2 2 2 10" xfId="2254"/>
    <cellStyle name="Обычный 2 2 2 11" xfId="2621"/>
    <cellStyle name="Обычный 2 2 2 12" xfId="2988"/>
    <cellStyle name="Обычный 2 2 2 2" xfId="13"/>
    <cellStyle name="Обычный 2 2 2 2 10" xfId="1527"/>
    <cellStyle name="Обычный 2 2 2 2 11" xfId="1894"/>
    <cellStyle name="Обычный 2 2 2 2 12" xfId="2261"/>
    <cellStyle name="Обычный 2 2 2 2 13" xfId="2628"/>
    <cellStyle name="Обычный 2 2 2 2 14" xfId="2995"/>
    <cellStyle name="Обычный 2 2 2 2 2" xfId="14"/>
    <cellStyle name="Обычный 2 2 2 2 2 10" xfId="2262"/>
    <cellStyle name="Обычный 2 2 2 2 2 11" xfId="2629"/>
    <cellStyle name="Обычный 2 2 2 2 2 12" xfId="2996"/>
    <cellStyle name="Обычный 2 2 2 2 2 2" xfId="15"/>
    <cellStyle name="Обычный 2 2 2 2 2 2 10" xfId="2630"/>
    <cellStyle name="Обычный 2 2 2 2 2 2 11" xfId="2997"/>
    <cellStyle name="Обычный 2 2 2 2 2 2 2" xfId="16"/>
    <cellStyle name="Обычный 2 2 2 2 2 2 2 10" xfId="2998"/>
    <cellStyle name="Обычный 2 2 2 2 2 2 2 2" xfId="213"/>
    <cellStyle name="Обычный 2 2 2 2 2 2 2 2 2" xfId="612"/>
    <cellStyle name="Обычный 2 2 2 2 2 2 2 2 3" xfId="979"/>
    <cellStyle name="Обычный 2 2 2 2 2 2 2 2 4" xfId="1346"/>
    <cellStyle name="Обычный 2 2 2 2 2 2 2 2 5" xfId="1713"/>
    <cellStyle name="Обычный 2 2 2 2 2 2 2 2 6" xfId="2080"/>
    <cellStyle name="Обычный 2 2 2 2 2 2 2 2 7" xfId="2447"/>
    <cellStyle name="Обычный 2 2 2 2 2 2 2 2 8" xfId="2814"/>
    <cellStyle name="Обычный 2 2 2 2 2 2 2 2 9" xfId="3181"/>
    <cellStyle name="Обычный 2 2 2 2 2 2 2 3" xfId="429"/>
    <cellStyle name="Обычный 2 2 2 2 2 2 2 4" xfId="796"/>
    <cellStyle name="Обычный 2 2 2 2 2 2 2 5" xfId="1163"/>
    <cellStyle name="Обычный 2 2 2 2 2 2 2 6" xfId="1530"/>
    <cellStyle name="Обычный 2 2 2 2 2 2 2 7" xfId="1897"/>
    <cellStyle name="Обычный 2 2 2 2 2 2 2 8" xfId="2264"/>
    <cellStyle name="Обычный 2 2 2 2 2 2 2 9" xfId="2631"/>
    <cellStyle name="Обычный 2 2 2 2 2 2 3" xfId="212"/>
    <cellStyle name="Обычный 2 2 2 2 2 2 3 2" xfId="611"/>
    <cellStyle name="Обычный 2 2 2 2 2 2 3 3" xfId="978"/>
    <cellStyle name="Обычный 2 2 2 2 2 2 3 4" xfId="1345"/>
    <cellStyle name="Обычный 2 2 2 2 2 2 3 5" xfId="1712"/>
    <cellStyle name="Обычный 2 2 2 2 2 2 3 6" xfId="2079"/>
    <cellStyle name="Обычный 2 2 2 2 2 2 3 7" xfId="2446"/>
    <cellStyle name="Обычный 2 2 2 2 2 2 3 8" xfId="2813"/>
    <cellStyle name="Обычный 2 2 2 2 2 2 3 9" xfId="3180"/>
    <cellStyle name="Обычный 2 2 2 2 2 2 4" xfId="428"/>
    <cellStyle name="Обычный 2 2 2 2 2 2 5" xfId="795"/>
    <cellStyle name="Обычный 2 2 2 2 2 2 6" xfId="1162"/>
    <cellStyle name="Обычный 2 2 2 2 2 2 7" xfId="1529"/>
    <cellStyle name="Обычный 2 2 2 2 2 2 8" xfId="1896"/>
    <cellStyle name="Обычный 2 2 2 2 2 2 9" xfId="2263"/>
    <cellStyle name="Обычный 2 2 2 2 2 3" xfId="17"/>
    <cellStyle name="Обычный 2 2 2 2 2 3 10" xfId="2999"/>
    <cellStyle name="Обычный 2 2 2 2 2 3 2" xfId="214"/>
    <cellStyle name="Обычный 2 2 2 2 2 3 2 2" xfId="613"/>
    <cellStyle name="Обычный 2 2 2 2 2 3 2 3" xfId="980"/>
    <cellStyle name="Обычный 2 2 2 2 2 3 2 4" xfId="1347"/>
    <cellStyle name="Обычный 2 2 2 2 2 3 2 5" xfId="1714"/>
    <cellStyle name="Обычный 2 2 2 2 2 3 2 6" xfId="2081"/>
    <cellStyle name="Обычный 2 2 2 2 2 3 2 7" xfId="2448"/>
    <cellStyle name="Обычный 2 2 2 2 2 3 2 8" xfId="2815"/>
    <cellStyle name="Обычный 2 2 2 2 2 3 2 9" xfId="3182"/>
    <cellStyle name="Обычный 2 2 2 2 2 3 3" xfId="430"/>
    <cellStyle name="Обычный 2 2 2 2 2 3 4" xfId="797"/>
    <cellStyle name="Обычный 2 2 2 2 2 3 5" xfId="1164"/>
    <cellStyle name="Обычный 2 2 2 2 2 3 6" xfId="1531"/>
    <cellStyle name="Обычный 2 2 2 2 2 3 7" xfId="1898"/>
    <cellStyle name="Обычный 2 2 2 2 2 3 8" xfId="2265"/>
    <cellStyle name="Обычный 2 2 2 2 2 3 9" xfId="2632"/>
    <cellStyle name="Обычный 2 2 2 2 2 4" xfId="211"/>
    <cellStyle name="Обычный 2 2 2 2 2 4 2" xfId="610"/>
    <cellStyle name="Обычный 2 2 2 2 2 4 3" xfId="977"/>
    <cellStyle name="Обычный 2 2 2 2 2 4 4" xfId="1344"/>
    <cellStyle name="Обычный 2 2 2 2 2 4 5" xfId="1711"/>
    <cellStyle name="Обычный 2 2 2 2 2 4 6" xfId="2078"/>
    <cellStyle name="Обычный 2 2 2 2 2 4 7" xfId="2445"/>
    <cellStyle name="Обычный 2 2 2 2 2 4 8" xfId="2812"/>
    <cellStyle name="Обычный 2 2 2 2 2 4 9" xfId="3179"/>
    <cellStyle name="Обычный 2 2 2 2 2 5" xfId="427"/>
    <cellStyle name="Обычный 2 2 2 2 2 6" xfId="794"/>
    <cellStyle name="Обычный 2 2 2 2 2 7" xfId="1161"/>
    <cellStyle name="Обычный 2 2 2 2 2 8" xfId="1528"/>
    <cellStyle name="Обычный 2 2 2 2 2 9" xfId="1895"/>
    <cellStyle name="Обычный 2 2 2 2 3" xfId="18"/>
    <cellStyle name="Обычный 2 2 2 2 3 10" xfId="2266"/>
    <cellStyle name="Обычный 2 2 2 2 3 11" xfId="2633"/>
    <cellStyle name="Обычный 2 2 2 2 3 12" xfId="3000"/>
    <cellStyle name="Обычный 2 2 2 2 3 2" xfId="8"/>
    <cellStyle name="Обычный 2 2 2 2 3 2 10" xfId="1890"/>
    <cellStyle name="Обычный 2 2 2 2 3 2 11" xfId="2257"/>
    <cellStyle name="Обычный 2 2 2 2 3 2 12" xfId="2624"/>
    <cellStyle name="Обычный 2 2 2 2 3 2 13" xfId="2991"/>
    <cellStyle name="Обычный 2 2 2 2 3 2 2" xfId="19"/>
    <cellStyle name="Обычный 2 2 2 2 3 2 2 10" xfId="2267"/>
    <cellStyle name="Обычный 2 2 2 2 3 2 2 11" xfId="2634"/>
    <cellStyle name="Обычный 2 2 2 2 3 2 2 12" xfId="3001"/>
    <cellStyle name="Обычный 2 2 2 2 3 2 2 2" xfId="20"/>
    <cellStyle name="Обычный 2 2 2 2 3 2 2 2 10" xfId="2635"/>
    <cellStyle name="Обычный 2 2 2 2 3 2 2 2 11" xfId="3002"/>
    <cellStyle name="Обычный 2 2 2 2 3 2 2 2 2" xfId="21"/>
    <cellStyle name="Обычный 2 2 2 2 3 2 2 2 2 10" xfId="2636"/>
    <cellStyle name="Обычный 2 2 2 2 3 2 2 2 2 11" xfId="3003"/>
    <cellStyle name="Обычный 2 2 2 2 3 2 2 2 2 2" xfId="9"/>
    <cellStyle name="Обычный 2 2 2 2 3 2 2 2 2 2 10" xfId="2992"/>
    <cellStyle name="Обычный 2 2 2 2 3 2 2 2 2 2 2" xfId="207"/>
    <cellStyle name="Обычный 2 2 2 2 3 2 2 2 2 2 2 2" xfId="606"/>
    <cellStyle name="Обычный 2 2 2 2 3 2 2 2 2 2 2 3" xfId="973"/>
    <cellStyle name="Обычный 2 2 2 2 3 2 2 2 2 2 2 4" xfId="1340"/>
    <cellStyle name="Обычный 2 2 2 2 3 2 2 2 2 2 2 5" xfId="1707"/>
    <cellStyle name="Обычный 2 2 2 2 3 2 2 2 2 2 2 6" xfId="2074"/>
    <cellStyle name="Обычный 2 2 2 2 3 2 2 2 2 2 2 7" xfId="2441"/>
    <cellStyle name="Обычный 2 2 2 2 3 2 2 2 2 2 2 8" xfId="2808"/>
    <cellStyle name="Обычный 2 2 2 2 3 2 2 2 2 2 2 9" xfId="3175"/>
    <cellStyle name="Обычный 2 2 2 2 3 2 2 2 2 2 3" xfId="423"/>
    <cellStyle name="Обычный 2 2 2 2 3 2 2 2 2 2 4" xfId="790"/>
    <cellStyle name="Обычный 2 2 2 2 3 2 2 2 2 2 5" xfId="1157"/>
    <cellStyle name="Обычный 2 2 2 2 3 2 2 2 2 2 6" xfId="1524"/>
    <cellStyle name="Обычный 2 2 2 2 3 2 2 2 2 2 7" xfId="1891"/>
    <cellStyle name="Обычный 2 2 2 2 3 2 2 2 2 2 8" xfId="2258"/>
    <cellStyle name="Обычный 2 2 2 2 3 2 2 2 2 2 9" xfId="2625"/>
    <cellStyle name="Обычный 2 2 2 2 3 2 2 2 2 3" xfId="218"/>
    <cellStyle name="Обычный 2 2 2 2 3 2 2 2 2 3 2" xfId="617"/>
    <cellStyle name="Обычный 2 2 2 2 3 2 2 2 2 3 3" xfId="984"/>
    <cellStyle name="Обычный 2 2 2 2 3 2 2 2 2 3 4" xfId="1351"/>
    <cellStyle name="Обычный 2 2 2 2 3 2 2 2 2 3 5" xfId="1718"/>
    <cellStyle name="Обычный 2 2 2 2 3 2 2 2 2 3 6" xfId="2085"/>
    <cellStyle name="Обычный 2 2 2 2 3 2 2 2 2 3 7" xfId="2452"/>
    <cellStyle name="Обычный 2 2 2 2 3 2 2 2 2 3 8" xfId="2819"/>
    <cellStyle name="Обычный 2 2 2 2 3 2 2 2 2 3 9" xfId="3186"/>
    <cellStyle name="Обычный 2 2 2 2 3 2 2 2 2 4" xfId="434"/>
    <cellStyle name="Обычный 2 2 2 2 3 2 2 2 2 5" xfId="801"/>
    <cellStyle name="Обычный 2 2 2 2 3 2 2 2 2 6" xfId="1168"/>
    <cellStyle name="Обычный 2 2 2 2 3 2 2 2 2 7" xfId="1535"/>
    <cellStyle name="Обычный 2 2 2 2 3 2 2 2 2 8" xfId="1902"/>
    <cellStyle name="Обычный 2 2 2 2 3 2 2 2 2 9" xfId="2269"/>
    <cellStyle name="Обычный 2 2 2 2 3 2 2 2 3" xfId="217"/>
    <cellStyle name="Обычный 2 2 2 2 3 2 2 2 3 2" xfId="616"/>
    <cellStyle name="Обычный 2 2 2 2 3 2 2 2 3 3" xfId="983"/>
    <cellStyle name="Обычный 2 2 2 2 3 2 2 2 3 4" xfId="1350"/>
    <cellStyle name="Обычный 2 2 2 2 3 2 2 2 3 5" xfId="1717"/>
    <cellStyle name="Обычный 2 2 2 2 3 2 2 2 3 6" xfId="2084"/>
    <cellStyle name="Обычный 2 2 2 2 3 2 2 2 3 7" xfId="2451"/>
    <cellStyle name="Обычный 2 2 2 2 3 2 2 2 3 8" xfId="2818"/>
    <cellStyle name="Обычный 2 2 2 2 3 2 2 2 3 9" xfId="3185"/>
    <cellStyle name="Обычный 2 2 2 2 3 2 2 2 4" xfId="433"/>
    <cellStyle name="Обычный 2 2 2 2 3 2 2 2 5" xfId="800"/>
    <cellStyle name="Обычный 2 2 2 2 3 2 2 2 6" xfId="1167"/>
    <cellStyle name="Обычный 2 2 2 2 3 2 2 2 7" xfId="1534"/>
    <cellStyle name="Обычный 2 2 2 2 3 2 2 2 8" xfId="1901"/>
    <cellStyle name="Обычный 2 2 2 2 3 2 2 2 9" xfId="2268"/>
    <cellStyle name="Обычный 2 2 2 2 3 2 2 3" xfId="22"/>
    <cellStyle name="Обычный 2 2 2 2 3 2 2 3 10" xfId="2637"/>
    <cellStyle name="Обычный 2 2 2 2 3 2 2 3 11" xfId="3004"/>
    <cellStyle name="Обычный 2 2 2 2 3 2 2 3 2" xfId="23"/>
    <cellStyle name="Обычный 2 2 2 2 3 2 2 3 2 10" xfId="3005"/>
    <cellStyle name="Обычный 2 2 2 2 3 2 2 3 2 2" xfId="220"/>
    <cellStyle name="Обычный 2 2 2 2 3 2 2 3 2 2 2" xfId="619"/>
    <cellStyle name="Обычный 2 2 2 2 3 2 2 3 2 2 3" xfId="986"/>
    <cellStyle name="Обычный 2 2 2 2 3 2 2 3 2 2 4" xfId="1353"/>
    <cellStyle name="Обычный 2 2 2 2 3 2 2 3 2 2 5" xfId="1720"/>
    <cellStyle name="Обычный 2 2 2 2 3 2 2 3 2 2 6" xfId="2087"/>
    <cellStyle name="Обычный 2 2 2 2 3 2 2 3 2 2 7" xfId="2454"/>
    <cellStyle name="Обычный 2 2 2 2 3 2 2 3 2 2 8" xfId="2821"/>
    <cellStyle name="Обычный 2 2 2 2 3 2 2 3 2 2 9" xfId="3188"/>
    <cellStyle name="Обычный 2 2 2 2 3 2 2 3 2 3" xfId="436"/>
    <cellStyle name="Обычный 2 2 2 2 3 2 2 3 2 4" xfId="803"/>
    <cellStyle name="Обычный 2 2 2 2 3 2 2 3 2 5" xfId="1170"/>
    <cellStyle name="Обычный 2 2 2 2 3 2 2 3 2 6" xfId="1537"/>
    <cellStyle name="Обычный 2 2 2 2 3 2 2 3 2 7" xfId="1904"/>
    <cellStyle name="Обычный 2 2 2 2 3 2 2 3 2 8" xfId="2271"/>
    <cellStyle name="Обычный 2 2 2 2 3 2 2 3 2 9" xfId="2638"/>
    <cellStyle name="Обычный 2 2 2 2 3 2 2 3 3" xfId="219"/>
    <cellStyle name="Обычный 2 2 2 2 3 2 2 3 3 2" xfId="618"/>
    <cellStyle name="Обычный 2 2 2 2 3 2 2 3 3 3" xfId="985"/>
    <cellStyle name="Обычный 2 2 2 2 3 2 2 3 3 4" xfId="1352"/>
    <cellStyle name="Обычный 2 2 2 2 3 2 2 3 3 5" xfId="1719"/>
    <cellStyle name="Обычный 2 2 2 2 3 2 2 3 3 6" xfId="2086"/>
    <cellStyle name="Обычный 2 2 2 2 3 2 2 3 3 7" xfId="2453"/>
    <cellStyle name="Обычный 2 2 2 2 3 2 2 3 3 8" xfId="2820"/>
    <cellStyle name="Обычный 2 2 2 2 3 2 2 3 3 9" xfId="3187"/>
    <cellStyle name="Обычный 2 2 2 2 3 2 2 3 4" xfId="435"/>
    <cellStyle name="Обычный 2 2 2 2 3 2 2 3 5" xfId="802"/>
    <cellStyle name="Обычный 2 2 2 2 3 2 2 3 6" xfId="1169"/>
    <cellStyle name="Обычный 2 2 2 2 3 2 2 3 7" xfId="1536"/>
    <cellStyle name="Обычный 2 2 2 2 3 2 2 3 8" xfId="1903"/>
    <cellStyle name="Обычный 2 2 2 2 3 2 2 3 9" xfId="2270"/>
    <cellStyle name="Обычный 2 2 2 2 3 2 2 4" xfId="216"/>
    <cellStyle name="Обычный 2 2 2 2 3 2 2 4 2" xfId="615"/>
    <cellStyle name="Обычный 2 2 2 2 3 2 2 4 3" xfId="982"/>
    <cellStyle name="Обычный 2 2 2 2 3 2 2 4 4" xfId="1349"/>
    <cellStyle name="Обычный 2 2 2 2 3 2 2 4 5" xfId="1716"/>
    <cellStyle name="Обычный 2 2 2 2 3 2 2 4 6" xfId="2083"/>
    <cellStyle name="Обычный 2 2 2 2 3 2 2 4 7" xfId="2450"/>
    <cellStyle name="Обычный 2 2 2 2 3 2 2 4 8" xfId="2817"/>
    <cellStyle name="Обычный 2 2 2 2 3 2 2 4 9" xfId="3184"/>
    <cellStyle name="Обычный 2 2 2 2 3 2 2 5" xfId="432"/>
    <cellStyle name="Обычный 2 2 2 2 3 2 2 6" xfId="799"/>
    <cellStyle name="Обычный 2 2 2 2 3 2 2 7" xfId="1166"/>
    <cellStyle name="Обычный 2 2 2 2 3 2 2 8" xfId="1533"/>
    <cellStyle name="Обычный 2 2 2 2 3 2 2 9" xfId="1900"/>
    <cellStyle name="Обычный 2 2 2 2 3 2 3" xfId="24"/>
    <cellStyle name="Обычный 2 2 2 2 3 2 3 10" xfId="3006"/>
    <cellStyle name="Обычный 2 2 2 2 3 2 3 2" xfId="221"/>
    <cellStyle name="Обычный 2 2 2 2 3 2 3 2 2" xfId="620"/>
    <cellStyle name="Обычный 2 2 2 2 3 2 3 2 3" xfId="987"/>
    <cellStyle name="Обычный 2 2 2 2 3 2 3 2 4" xfId="1354"/>
    <cellStyle name="Обычный 2 2 2 2 3 2 3 2 5" xfId="1721"/>
    <cellStyle name="Обычный 2 2 2 2 3 2 3 2 6" xfId="2088"/>
    <cellStyle name="Обычный 2 2 2 2 3 2 3 2 7" xfId="2455"/>
    <cellStyle name="Обычный 2 2 2 2 3 2 3 2 8" xfId="2822"/>
    <cellStyle name="Обычный 2 2 2 2 3 2 3 2 9" xfId="3189"/>
    <cellStyle name="Обычный 2 2 2 2 3 2 3 3" xfId="437"/>
    <cellStyle name="Обычный 2 2 2 2 3 2 3 4" xfId="804"/>
    <cellStyle name="Обычный 2 2 2 2 3 2 3 5" xfId="1171"/>
    <cellStyle name="Обычный 2 2 2 2 3 2 3 6" xfId="1538"/>
    <cellStyle name="Обычный 2 2 2 2 3 2 3 7" xfId="1905"/>
    <cellStyle name="Обычный 2 2 2 2 3 2 3 8" xfId="2272"/>
    <cellStyle name="Обычный 2 2 2 2 3 2 3 9" xfId="2639"/>
    <cellStyle name="Обычный 2 2 2 2 3 2 4" xfId="198"/>
    <cellStyle name="Обычный 2 2 2 2 3 2 4 10" xfId="3166"/>
    <cellStyle name="Обычный 2 2 2 2 3 2 4 2" xfId="381"/>
    <cellStyle name="Обычный 2 2 2 2 3 2 4 2 2" xfId="780"/>
    <cellStyle name="Обычный 2 2 2 2 3 2 4 2 3" xfId="1147"/>
    <cellStyle name="Обычный 2 2 2 2 3 2 4 2 4" xfId="1514"/>
    <cellStyle name="Обычный 2 2 2 2 3 2 4 2 5" xfId="1881"/>
    <cellStyle name="Обычный 2 2 2 2 3 2 4 2 6" xfId="2248"/>
    <cellStyle name="Обычный 2 2 2 2 3 2 4 2 7" xfId="2615"/>
    <cellStyle name="Обычный 2 2 2 2 3 2 4 2 8" xfId="2982"/>
    <cellStyle name="Обычный 2 2 2 2 3 2 4 2 9" xfId="3349"/>
    <cellStyle name="Обычный 2 2 2 2 3 2 4 3" xfId="597"/>
    <cellStyle name="Обычный 2 2 2 2 3 2 4 4" xfId="964"/>
    <cellStyle name="Обычный 2 2 2 2 3 2 4 5" xfId="1331"/>
    <cellStyle name="Обычный 2 2 2 2 3 2 4 6" xfId="1698"/>
    <cellStyle name="Обычный 2 2 2 2 3 2 4 7" xfId="2065"/>
    <cellStyle name="Обычный 2 2 2 2 3 2 4 8" xfId="2432"/>
    <cellStyle name="Обычный 2 2 2 2 3 2 4 9" xfId="2799"/>
    <cellStyle name="Обычный 2 2 2 2 3 2 5" xfId="206"/>
    <cellStyle name="Обычный 2 2 2 2 3 2 5 2" xfId="605"/>
    <cellStyle name="Обычный 2 2 2 2 3 2 5 3" xfId="972"/>
    <cellStyle name="Обычный 2 2 2 2 3 2 5 4" xfId="1339"/>
    <cellStyle name="Обычный 2 2 2 2 3 2 5 5" xfId="1706"/>
    <cellStyle name="Обычный 2 2 2 2 3 2 5 6" xfId="2073"/>
    <cellStyle name="Обычный 2 2 2 2 3 2 5 7" xfId="2440"/>
    <cellStyle name="Обычный 2 2 2 2 3 2 5 8" xfId="2807"/>
    <cellStyle name="Обычный 2 2 2 2 3 2 5 9" xfId="3174"/>
    <cellStyle name="Обычный 2 2 2 2 3 2 6" xfId="422"/>
    <cellStyle name="Обычный 2 2 2 2 3 2 7" xfId="789"/>
    <cellStyle name="Обычный 2 2 2 2 3 2 8" xfId="1156"/>
    <cellStyle name="Обычный 2 2 2 2 3 2 9" xfId="1523"/>
    <cellStyle name="Обычный 2 2 2 2 3 3" xfId="25"/>
    <cellStyle name="Обычный 2 2 2 2 3 3 10" xfId="3007"/>
    <cellStyle name="Обычный 2 2 2 2 3 3 2" xfId="222"/>
    <cellStyle name="Обычный 2 2 2 2 3 3 2 2" xfId="621"/>
    <cellStyle name="Обычный 2 2 2 2 3 3 2 3" xfId="988"/>
    <cellStyle name="Обычный 2 2 2 2 3 3 2 4" xfId="1355"/>
    <cellStyle name="Обычный 2 2 2 2 3 3 2 5" xfId="1722"/>
    <cellStyle name="Обычный 2 2 2 2 3 3 2 6" xfId="2089"/>
    <cellStyle name="Обычный 2 2 2 2 3 3 2 7" xfId="2456"/>
    <cellStyle name="Обычный 2 2 2 2 3 3 2 8" xfId="2823"/>
    <cellStyle name="Обычный 2 2 2 2 3 3 2 9" xfId="3190"/>
    <cellStyle name="Обычный 2 2 2 2 3 3 3" xfId="438"/>
    <cellStyle name="Обычный 2 2 2 2 3 3 4" xfId="805"/>
    <cellStyle name="Обычный 2 2 2 2 3 3 5" xfId="1172"/>
    <cellStyle name="Обычный 2 2 2 2 3 3 6" xfId="1539"/>
    <cellStyle name="Обычный 2 2 2 2 3 3 7" xfId="1906"/>
    <cellStyle name="Обычный 2 2 2 2 3 3 8" xfId="2273"/>
    <cellStyle name="Обычный 2 2 2 2 3 3 9" xfId="2640"/>
    <cellStyle name="Обычный 2 2 2 2 3 4" xfId="215"/>
    <cellStyle name="Обычный 2 2 2 2 3 4 2" xfId="614"/>
    <cellStyle name="Обычный 2 2 2 2 3 4 3" xfId="981"/>
    <cellStyle name="Обычный 2 2 2 2 3 4 4" xfId="1348"/>
    <cellStyle name="Обычный 2 2 2 2 3 4 5" xfId="1715"/>
    <cellStyle name="Обычный 2 2 2 2 3 4 6" xfId="2082"/>
    <cellStyle name="Обычный 2 2 2 2 3 4 7" xfId="2449"/>
    <cellStyle name="Обычный 2 2 2 2 3 4 8" xfId="2816"/>
    <cellStyle name="Обычный 2 2 2 2 3 4 9" xfId="3183"/>
    <cellStyle name="Обычный 2 2 2 2 3 5" xfId="431"/>
    <cellStyle name="Обычный 2 2 2 2 3 6" xfId="798"/>
    <cellStyle name="Обычный 2 2 2 2 3 7" xfId="1165"/>
    <cellStyle name="Обычный 2 2 2 2 3 8" xfId="1532"/>
    <cellStyle name="Обычный 2 2 2 2 3 9" xfId="1899"/>
    <cellStyle name="Обычный 2 2 2 2 4" xfId="26"/>
    <cellStyle name="Обычный 2 2 2 2 4 10" xfId="3008"/>
    <cellStyle name="Обычный 2 2 2 2 4 2" xfId="223"/>
    <cellStyle name="Обычный 2 2 2 2 4 2 2" xfId="622"/>
    <cellStyle name="Обычный 2 2 2 2 4 2 3" xfId="989"/>
    <cellStyle name="Обычный 2 2 2 2 4 2 4" xfId="1356"/>
    <cellStyle name="Обычный 2 2 2 2 4 2 5" xfId="1723"/>
    <cellStyle name="Обычный 2 2 2 2 4 2 6" xfId="2090"/>
    <cellStyle name="Обычный 2 2 2 2 4 2 7" xfId="2457"/>
    <cellStyle name="Обычный 2 2 2 2 4 2 8" xfId="2824"/>
    <cellStyle name="Обычный 2 2 2 2 4 2 9" xfId="3191"/>
    <cellStyle name="Обычный 2 2 2 2 4 3" xfId="439"/>
    <cellStyle name="Обычный 2 2 2 2 4 4" xfId="806"/>
    <cellStyle name="Обычный 2 2 2 2 4 5" xfId="1173"/>
    <cellStyle name="Обычный 2 2 2 2 4 6" xfId="1540"/>
    <cellStyle name="Обычный 2 2 2 2 4 7" xfId="1907"/>
    <cellStyle name="Обычный 2 2 2 2 4 8" xfId="2274"/>
    <cellStyle name="Обычный 2 2 2 2 4 9" xfId="2641"/>
    <cellStyle name="Обычный 2 2 2 2 5" xfId="197"/>
    <cellStyle name="Обычный 2 2 2 2 5 10" xfId="3165"/>
    <cellStyle name="Обычный 2 2 2 2 5 2" xfId="380"/>
    <cellStyle name="Обычный 2 2 2 2 5 2 2" xfId="779"/>
    <cellStyle name="Обычный 2 2 2 2 5 2 3" xfId="1146"/>
    <cellStyle name="Обычный 2 2 2 2 5 2 4" xfId="1513"/>
    <cellStyle name="Обычный 2 2 2 2 5 2 5" xfId="1880"/>
    <cellStyle name="Обычный 2 2 2 2 5 2 6" xfId="2247"/>
    <cellStyle name="Обычный 2 2 2 2 5 2 7" xfId="2614"/>
    <cellStyle name="Обычный 2 2 2 2 5 2 8" xfId="2981"/>
    <cellStyle name="Обычный 2 2 2 2 5 2 9" xfId="3348"/>
    <cellStyle name="Обычный 2 2 2 2 5 3" xfId="596"/>
    <cellStyle name="Обычный 2 2 2 2 5 4" xfId="963"/>
    <cellStyle name="Обычный 2 2 2 2 5 5" xfId="1330"/>
    <cellStyle name="Обычный 2 2 2 2 5 6" xfId="1697"/>
    <cellStyle name="Обычный 2 2 2 2 5 7" xfId="2064"/>
    <cellStyle name="Обычный 2 2 2 2 5 8" xfId="2431"/>
    <cellStyle name="Обычный 2 2 2 2 5 9" xfId="2798"/>
    <cellStyle name="Обычный 2 2 2 2 6" xfId="210"/>
    <cellStyle name="Обычный 2 2 2 2 6 2" xfId="609"/>
    <cellStyle name="Обычный 2 2 2 2 6 3" xfId="976"/>
    <cellStyle name="Обычный 2 2 2 2 6 4" xfId="1343"/>
    <cellStyle name="Обычный 2 2 2 2 6 5" xfId="1710"/>
    <cellStyle name="Обычный 2 2 2 2 6 6" xfId="2077"/>
    <cellStyle name="Обычный 2 2 2 2 6 7" xfId="2444"/>
    <cellStyle name="Обычный 2 2 2 2 6 8" xfId="2811"/>
    <cellStyle name="Обычный 2 2 2 2 6 9" xfId="3178"/>
    <cellStyle name="Обычный 2 2 2 2 7" xfId="426"/>
    <cellStyle name="Обычный 2 2 2 2 8" xfId="793"/>
    <cellStyle name="Обычный 2 2 2 2 9" xfId="1160"/>
    <cellStyle name="Обычный 2 2 2 3" xfId="27"/>
    <cellStyle name="Обычный 2 2 2 3 10" xfId="2642"/>
    <cellStyle name="Обычный 2 2 2 3 11" xfId="3009"/>
    <cellStyle name="Обычный 2 2 2 3 2" xfId="28"/>
    <cellStyle name="Обычный 2 2 2 3 2 10" xfId="3010"/>
    <cellStyle name="Обычный 2 2 2 3 2 2" xfId="225"/>
    <cellStyle name="Обычный 2 2 2 3 2 2 2" xfId="624"/>
    <cellStyle name="Обычный 2 2 2 3 2 2 3" xfId="991"/>
    <cellStyle name="Обычный 2 2 2 3 2 2 4" xfId="1358"/>
    <cellStyle name="Обычный 2 2 2 3 2 2 5" xfId="1725"/>
    <cellStyle name="Обычный 2 2 2 3 2 2 6" xfId="2092"/>
    <cellStyle name="Обычный 2 2 2 3 2 2 7" xfId="2459"/>
    <cellStyle name="Обычный 2 2 2 3 2 2 8" xfId="2826"/>
    <cellStyle name="Обычный 2 2 2 3 2 2 9" xfId="3193"/>
    <cellStyle name="Обычный 2 2 2 3 2 3" xfId="441"/>
    <cellStyle name="Обычный 2 2 2 3 2 4" xfId="808"/>
    <cellStyle name="Обычный 2 2 2 3 2 5" xfId="1175"/>
    <cellStyle name="Обычный 2 2 2 3 2 6" xfId="1542"/>
    <cellStyle name="Обычный 2 2 2 3 2 7" xfId="1909"/>
    <cellStyle name="Обычный 2 2 2 3 2 8" xfId="2276"/>
    <cellStyle name="Обычный 2 2 2 3 2 9" xfId="2643"/>
    <cellStyle name="Обычный 2 2 2 3 3" xfId="224"/>
    <cellStyle name="Обычный 2 2 2 3 3 2" xfId="623"/>
    <cellStyle name="Обычный 2 2 2 3 3 3" xfId="990"/>
    <cellStyle name="Обычный 2 2 2 3 3 4" xfId="1357"/>
    <cellStyle name="Обычный 2 2 2 3 3 5" xfId="1724"/>
    <cellStyle name="Обычный 2 2 2 3 3 6" xfId="2091"/>
    <cellStyle name="Обычный 2 2 2 3 3 7" xfId="2458"/>
    <cellStyle name="Обычный 2 2 2 3 3 8" xfId="2825"/>
    <cellStyle name="Обычный 2 2 2 3 3 9" xfId="3192"/>
    <cellStyle name="Обычный 2 2 2 3 4" xfId="440"/>
    <cellStyle name="Обычный 2 2 2 3 5" xfId="807"/>
    <cellStyle name="Обычный 2 2 2 3 6" xfId="1174"/>
    <cellStyle name="Обычный 2 2 2 3 7" xfId="1541"/>
    <cellStyle name="Обычный 2 2 2 3 8" xfId="1908"/>
    <cellStyle name="Обычный 2 2 2 3 9" xfId="2275"/>
    <cellStyle name="Обычный 2 2 2 4" xfId="203"/>
    <cellStyle name="Обычный 2 2 2 4 2" xfId="602"/>
    <cellStyle name="Обычный 2 2 2 4 3" xfId="969"/>
    <cellStyle name="Обычный 2 2 2 4 4" xfId="1336"/>
    <cellStyle name="Обычный 2 2 2 4 5" xfId="1703"/>
    <cellStyle name="Обычный 2 2 2 4 6" xfId="2070"/>
    <cellStyle name="Обычный 2 2 2 4 7" xfId="2437"/>
    <cellStyle name="Обычный 2 2 2 4 8" xfId="2804"/>
    <cellStyle name="Обычный 2 2 2 4 9" xfId="3171"/>
    <cellStyle name="Обычный 2 2 2 5" xfId="419"/>
    <cellStyle name="Обычный 2 2 2 6" xfId="786"/>
    <cellStyle name="Обычный 2 2 2 7" xfId="1153"/>
    <cellStyle name="Обычный 2 2 2 8" xfId="1520"/>
    <cellStyle name="Обычный 2 2 2 9" xfId="1887"/>
    <cellStyle name="Обычный 2 2 3" xfId="29"/>
    <cellStyle name="Обычный 2 2 3 10" xfId="2277"/>
    <cellStyle name="Обычный 2 2 3 11" xfId="2644"/>
    <cellStyle name="Обычный 2 2 3 12" xfId="3011"/>
    <cellStyle name="Обычный 2 2 3 2" xfId="30"/>
    <cellStyle name="Обычный 2 2 3 2 10" xfId="1911"/>
    <cellStyle name="Обычный 2 2 3 2 11" xfId="2278"/>
    <cellStyle name="Обычный 2 2 3 2 12" xfId="2645"/>
    <cellStyle name="Обычный 2 2 3 2 13" xfId="3012"/>
    <cellStyle name="Обычный 2 2 3 2 2" xfId="31"/>
    <cellStyle name="Обычный 2 2 3 2 2 10" xfId="2646"/>
    <cellStyle name="Обычный 2 2 3 2 2 11" xfId="3013"/>
    <cellStyle name="Обычный 2 2 3 2 2 2" xfId="32"/>
    <cellStyle name="Обычный 2 2 3 2 2 2 10" xfId="3014"/>
    <cellStyle name="Обычный 2 2 3 2 2 2 2" xfId="229"/>
    <cellStyle name="Обычный 2 2 3 2 2 2 2 2" xfId="628"/>
    <cellStyle name="Обычный 2 2 3 2 2 2 2 3" xfId="995"/>
    <cellStyle name="Обычный 2 2 3 2 2 2 2 4" xfId="1362"/>
    <cellStyle name="Обычный 2 2 3 2 2 2 2 5" xfId="1729"/>
    <cellStyle name="Обычный 2 2 3 2 2 2 2 6" xfId="2096"/>
    <cellStyle name="Обычный 2 2 3 2 2 2 2 7" xfId="2463"/>
    <cellStyle name="Обычный 2 2 3 2 2 2 2 8" xfId="2830"/>
    <cellStyle name="Обычный 2 2 3 2 2 2 2 9" xfId="3197"/>
    <cellStyle name="Обычный 2 2 3 2 2 2 3" xfId="445"/>
    <cellStyle name="Обычный 2 2 3 2 2 2 4" xfId="812"/>
    <cellStyle name="Обычный 2 2 3 2 2 2 5" xfId="1179"/>
    <cellStyle name="Обычный 2 2 3 2 2 2 6" xfId="1546"/>
    <cellStyle name="Обычный 2 2 3 2 2 2 7" xfId="1913"/>
    <cellStyle name="Обычный 2 2 3 2 2 2 8" xfId="2280"/>
    <cellStyle name="Обычный 2 2 3 2 2 2 9" xfId="2647"/>
    <cellStyle name="Обычный 2 2 3 2 2 3" xfId="228"/>
    <cellStyle name="Обычный 2 2 3 2 2 3 2" xfId="627"/>
    <cellStyle name="Обычный 2 2 3 2 2 3 3" xfId="994"/>
    <cellStyle name="Обычный 2 2 3 2 2 3 4" xfId="1361"/>
    <cellStyle name="Обычный 2 2 3 2 2 3 5" xfId="1728"/>
    <cellStyle name="Обычный 2 2 3 2 2 3 6" xfId="2095"/>
    <cellStyle name="Обычный 2 2 3 2 2 3 7" xfId="2462"/>
    <cellStyle name="Обычный 2 2 3 2 2 3 8" xfId="2829"/>
    <cellStyle name="Обычный 2 2 3 2 2 3 9" xfId="3196"/>
    <cellStyle name="Обычный 2 2 3 2 2 4" xfId="444"/>
    <cellStyle name="Обычный 2 2 3 2 2 5" xfId="811"/>
    <cellStyle name="Обычный 2 2 3 2 2 6" xfId="1178"/>
    <cellStyle name="Обычный 2 2 3 2 2 7" xfId="1545"/>
    <cellStyle name="Обычный 2 2 3 2 2 8" xfId="1912"/>
    <cellStyle name="Обычный 2 2 3 2 2 9" xfId="2279"/>
    <cellStyle name="Обычный 2 2 3 2 3" xfId="10"/>
    <cellStyle name="Обычный 2 2 3 2 3 10" xfId="1525"/>
    <cellStyle name="Обычный 2 2 3 2 3 11" xfId="1892"/>
    <cellStyle name="Обычный 2 2 3 2 3 12" xfId="2259"/>
    <cellStyle name="Обычный 2 2 3 2 3 13" xfId="2626"/>
    <cellStyle name="Обычный 2 2 3 2 3 14" xfId="2993"/>
    <cellStyle name="Обычный 2 2 3 2 3 2" xfId="33"/>
    <cellStyle name="Обычный 2 2 3 2 3 2 10" xfId="1914"/>
    <cellStyle name="Обычный 2 2 3 2 3 2 11" xfId="2281"/>
    <cellStyle name="Обычный 2 2 3 2 3 2 12" xfId="2648"/>
    <cellStyle name="Обычный 2 2 3 2 3 2 13" xfId="3015"/>
    <cellStyle name="Обычный 2 2 3 2 3 2 2" xfId="34"/>
    <cellStyle name="Обычный 2 2 3 2 3 2 2 10" xfId="2282"/>
    <cellStyle name="Обычный 2 2 3 2 3 2 2 11" xfId="2649"/>
    <cellStyle name="Обычный 2 2 3 2 3 2 2 12" xfId="3016"/>
    <cellStyle name="Обычный 2 2 3 2 3 2 2 2" xfId="35"/>
    <cellStyle name="Обычный 2 2 3 2 3 2 2 2 10" xfId="2650"/>
    <cellStyle name="Обычный 2 2 3 2 3 2 2 2 11" xfId="3017"/>
    <cellStyle name="Обычный 2 2 3 2 3 2 2 2 2" xfId="36"/>
    <cellStyle name="Обычный 2 2 3 2 3 2 2 2 2 10" xfId="3018"/>
    <cellStyle name="Обычный 2 2 3 2 3 2 2 2 2 2" xfId="233"/>
    <cellStyle name="Обычный 2 2 3 2 3 2 2 2 2 2 2" xfId="632"/>
    <cellStyle name="Обычный 2 2 3 2 3 2 2 2 2 2 3" xfId="999"/>
    <cellStyle name="Обычный 2 2 3 2 3 2 2 2 2 2 4" xfId="1366"/>
    <cellStyle name="Обычный 2 2 3 2 3 2 2 2 2 2 5" xfId="1733"/>
    <cellStyle name="Обычный 2 2 3 2 3 2 2 2 2 2 6" xfId="2100"/>
    <cellStyle name="Обычный 2 2 3 2 3 2 2 2 2 2 7" xfId="2467"/>
    <cellStyle name="Обычный 2 2 3 2 3 2 2 2 2 2 8" xfId="2834"/>
    <cellStyle name="Обычный 2 2 3 2 3 2 2 2 2 2 9" xfId="3201"/>
    <cellStyle name="Обычный 2 2 3 2 3 2 2 2 2 3" xfId="449"/>
    <cellStyle name="Обычный 2 2 3 2 3 2 2 2 2 4" xfId="816"/>
    <cellStyle name="Обычный 2 2 3 2 3 2 2 2 2 5" xfId="1183"/>
    <cellStyle name="Обычный 2 2 3 2 3 2 2 2 2 6" xfId="1550"/>
    <cellStyle name="Обычный 2 2 3 2 3 2 2 2 2 7" xfId="1917"/>
    <cellStyle name="Обычный 2 2 3 2 3 2 2 2 2 8" xfId="2284"/>
    <cellStyle name="Обычный 2 2 3 2 3 2 2 2 2 9" xfId="2651"/>
    <cellStyle name="Обычный 2 2 3 2 3 2 2 2 3" xfId="232"/>
    <cellStyle name="Обычный 2 2 3 2 3 2 2 2 3 2" xfId="631"/>
    <cellStyle name="Обычный 2 2 3 2 3 2 2 2 3 3" xfId="998"/>
    <cellStyle name="Обычный 2 2 3 2 3 2 2 2 3 4" xfId="1365"/>
    <cellStyle name="Обычный 2 2 3 2 3 2 2 2 3 5" xfId="1732"/>
    <cellStyle name="Обычный 2 2 3 2 3 2 2 2 3 6" xfId="2099"/>
    <cellStyle name="Обычный 2 2 3 2 3 2 2 2 3 7" xfId="2466"/>
    <cellStyle name="Обычный 2 2 3 2 3 2 2 2 3 8" xfId="2833"/>
    <cellStyle name="Обычный 2 2 3 2 3 2 2 2 3 9" xfId="3200"/>
    <cellStyle name="Обычный 2 2 3 2 3 2 2 2 4" xfId="448"/>
    <cellStyle name="Обычный 2 2 3 2 3 2 2 2 5" xfId="815"/>
    <cellStyle name="Обычный 2 2 3 2 3 2 2 2 6" xfId="1182"/>
    <cellStyle name="Обычный 2 2 3 2 3 2 2 2 7" xfId="1549"/>
    <cellStyle name="Обычный 2 2 3 2 3 2 2 2 8" xfId="1916"/>
    <cellStyle name="Обычный 2 2 3 2 3 2 2 2 9" xfId="2283"/>
    <cellStyle name="Обычный 2 2 3 2 3 2 2 3" xfId="37"/>
    <cellStyle name="Обычный 2 2 3 2 3 2 2 3 10" xfId="3019"/>
    <cellStyle name="Обычный 2 2 3 2 3 2 2 3 2" xfId="234"/>
    <cellStyle name="Обычный 2 2 3 2 3 2 2 3 2 2" xfId="633"/>
    <cellStyle name="Обычный 2 2 3 2 3 2 2 3 2 3" xfId="1000"/>
    <cellStyle name="Обычный 2 2 3 2 3 2 2 3 2 4" xfId="1367"/>
    <cellStyle name="Обычный 2 2 3 2 3 2 2 3 2 5" xfId="1734"/>
    <cellStyle name="Обычный 2 2 3 2 3 2 2 3 2 6" xfId="2101"/>
    <cellStyle name="Обычный 2 2 3 2 3 2 2 3 2 7" xfId="2468"/>
    <cellStyle name="Обычный 2 2 3 2 3 2 2 3 2 8" xfId="2835"/>
    <cellStyle name="Обычный 2 2 3 2 3 2 2 3 2 9" xfId="3202"/>
    <cellStyle name="Обычный 2 2 3 2 3 2 2 3 3" xfId="450"/>
    <cellStyle name="Обычный 2 2 3 2 3 2 2 3 4" xfId="817"/>
    <cellStyle name="Обычный 2 2 3 2 3 2 2 3 5" xfId="1184"/>
    <cellStyle name="Обычный 2 2 3 2 3 2 2 3 6" xfId="1551"/>
    <cellStyle name="Обычный 2 2 3 2 3 2 2 3 7" xfId="1918"/>
    <cellStyle name="Обычный 2 2 3 2 3 2 2 3 8" xfId="2285"/>
    <cellStyle name="Обычный 2 2 3 2 3 2 2 3 9" xfId="2652"/>
    <cellStyle name="Обычный 2 2 3 2 3 2 2 4" xfId="231"/>
    <cellStyle name="Обычный 2 2 3 2 3 2 2 4 2" xfId="630"/>
    <cellStyle name="Обычный 2 2 3 2 3 2 2 4 3" xfId="997"/>
    <cellStyle name="Обычный 2 2 3 2 3 2 2 4 4" xfId="1364"/>
    <cellStyle name="Обычный 2 2 3 2 3 2 2 4 5" xfId="1731"/>
    <cellStyle name="Обычный 2 2 3 2 3 2 2 4 6" xfId="2098"/>
    <cellStyle name="Обычный 2 2 3 2 3 2 2 4 7" xfId="2465"/>
    <cellStyle name="Обычный 2 2 3 2 3 2 2 4 8" xfId="2832"/>
    <cellStyle name="Обычный 2 2 3 2 3 2 2 4 9" xfId="3199"/>
    <cellStyle name="Обычный 2 2 3 2 3 2 2 5" xfId="447"/>
    <cellStyle name="Обычный 2 2 3 2 3 2 2 6" xfId="814"/>
    <cellStyle name="Обычный 2 2 3 2 3 2 2 7" xfId="1181"/>
    <cellStyle name="Обычный 2 2 3 2 3 2 2 8" xfId="1548"/>
    <cellStyle name="Обычный 2 2 3 2 3 2 2 9" xfId="1915"/>
    <cellStyle name="Обычный 2 2 3 2 3 2 3" xfId="38"/>
    <cellStyle name="Обычный 2 2 3 2 3 2 3 10" xfId="2653"/>
    <cellStyle name="Обычный 2 2 3 2 3 2 3 11" xfId="3020"/>
    <cellStyle name="Обычный 2 2 3 2 3 2 3 2" xfId="39"/>
    <cellStyle name="Обычный 2 2 3 2 3 2 3 2 10" xfId="3021"/>
    <cellStyle name="Обычный 2 2 3 2 3 2 3 2 2" xfId="236"/>
    <cellStyle name="Обычный 2 2 3 2 3 2 3 2 2 2" xfId="635"/>
    <cellStyle name="Обычный 2 2 3 2 3 2 3 2 2 3" xfId="1002"/>
    <cellStyle name="Обычный 2 2 3 2 3 2 3 2 2 4" xfId="1369"/>
    <cellStyle name="Обычный 2 2 3 2 3 2 3 2 2 5" xfId="1736"/>
    <cellStyle name="Обычный 2 2 3 2 3 2 3 2 2 6" xfId="2103"/>
    <cellStyle name="Обычный 2 2 3 2 3 2 3 2 2 7" xfId="2470"/>
    <cellStyle name="Обычный 2 2 3 2 3 2 3 2 2 8" xfId="2837"/>
    <cellStyle name="Обычный 2 2 3 2 3 2 3 2 2 9" xfId="3204"/>
    <cellStyle name="Обычный 2 2 3 2 3 2 3 2 3" xfId="452"/>
    <cellStyle name="Обычный 2 2 3 2 3 2 3 2 4" xfId="819"/>
    <cellStyle name="Обычный 2 2 3 2 3 2 3 2 5" xfId="1186"/>
    <cellStyle name="Обычный 2 2 3 2 3 2 3 2 6" xfId="1553"/>
    <cellStyle name="Обычный 2 2 3 2 3 2 3 2 7" xfId="1920"/>
    <cellStyle name="Обычный 2 2 3 2 3 2 3 2 8" xfId="2287"/>
    <cellStyle name="Обычный 2 2 3 2 3 2 3 2 9" xfId="2654"/>
    <cellStyle name="Обычный 2 2 3 2 3 2 3 3" xfId="235"/>
    <cellStyle name="Обычный 2 2 3 2 3 2 3 3 2" xfId="634"/>
    <cellStyle name="Обычный 2 2 3 2 3 2 3 3 3" xfId="1001"/>
    <cellStyle name="Обычный 2 2 3 2 3 2 3 3 4" xfId="1368"/>
    <cellStyle name="Обычный 2 2 3 2 3 2 3 3 5" xfId="1735"/>
    <cellStyle name="Обычный 2 2 3 2 3 2 3 3 6" xfId="2102"/>
    <cellStyle name="Обычный 2 2 3 2 3 2 3 3 7" xfId="2469"/>
    <cellStyle name="Обычный 2 2 3 2 3 2 3 3 8" xfId="2836"/>
    <cellStyle name="Обычный 2 2 3 2 3 2 3 3 9" xfId="3203"/>
    <cellStyle name="Обычный 2 2 3 2 3 2 3 4" xfId="451"/>
    <cellStyle name="Обычный 2 2 3 2 3 2 3 5" xfId="818"/>
    <cellStyle name="Обычный 2 2 3 2 3 2 3 6" xfId="1185"/>
    <cellStyle name="Обычный 2 2 3 2 3 2 3 7" xfId="1552"/>
    <cellStyle name="Обычный 2 2 3 2 3 2 3 8" xfId="1919"/>
    <cellStyle name="Обычный 2 2 3 2 3 2 3 9" xfId="2286"/>
    <cellStyle name="Обычный 2 2 3 2 3 2 4" xfId="40"/>
    <cellStyle name="Обычный 2 2 3 2 3 2 4 10" xfId="3022"/>
    <cellStyle name="Обычный 2 2 3 2 3 2 4 2" xfId="237"/>
    <cellStyle name="Обычный 2 2 3 2 3 2 4 2 2" xfId="636"/>
    <cellStyle name="Обычный 2 2 3 2 3 2 4 2 3" xfId="1003"/>
    <cellStyle name="Обычный 2 2 3 2 3 2 4 2 4" xfId="1370"/>
    <cellStyle name="Обычный 2 2 3 2 3 2 4 2 5" xfId="1737"/>
    <cellStyle name="Обычный 2 2 3 2 3 2 4 2 6" xfId="2104"/>
    <cellStyle name="Обычный 2 2 3 2 3 2 4 2 7" xfId="2471"/>
    <cellStyle name="Обычный 2 2 3 2 3 2 4 2 8" xfId="2838"/>
    <cellStyle name="Обычный 2 2 3 2 3 2 4 2 9" xfId="3205"/>
    <cellStyle name="Обычный 2 2 3 2 3 2 4 3" xfId="453"/>
    <cellStyle name="Обычный 2 2 3 2 3 2 4 4" xfId="820"/>
    <cellStyle name="Обычный 2 2 3 2 3 2 4 5" xfId="1187"/>
    <cellStyle name="Обычный 2 2 3 2 3 2 4 6" xfId="1554"/>
    <cellStyle name="Обычный 2 2 3 2 3 2 4 7" xfId="1921"/>
    <cellStyle name="Обычный 2 2 3 2 3 2 4 8" xfId="2288"/>
    <cellStyle name="Обычный 2 2 3 2 3 2 4 9" xfId="2655"/>
    <cellStyle name="Обычный 2 2 3 2 3 2 5" xfId="230"/>
    <cellStyle name="Обычный 2 2 3 2 3 2 5 2" xfId="629"/>
    <cellStyle name="Обычный 2 2 3 2 3 2 5 3" xfId="996"/>
    <cellStyle name="Обычный 2 2 3 2 3 2 5 4" xfId="1363"/>
    <cellStyle name="Обычный 2 2 3 2 3 2 5 5" xfId="1730"/>
    <cellStyle name="Обычный 2 2 3 2 3 2 5 6" xfId="2097"/>
    <cellStyle name="Обычный 2 2 3 2 3 2 5 7" xfId="2464"/>
    <cellStyle name="Обычный 2 2 3 2 3 2 5 8" xfId="2831"/>
    <cellStyle name="Обычный 2 2 3 2 3 2 5 9" xfId="3198"/>
    <cellStyle name="Обычный 2 2 3 2 3 2 6" xfId="446"/>
    <cellStyle name="Обычный 2 2 3 2 3 2 7" xfId="813"/>
    <cellStyle name="Обычный 2 2 3 2 3 2 8" xfId="1180"/>
    <cellStyle name="Обычный 2 2 3 2 3 2 9" xfId="1547"/>
    <cellStyle name="Обычный 2 2 3 2 3 3" xfId="41"/>
    <cellStyle name="Обычный 2 2 3 2 3 3 10" xfId="2656"/>
    <cellStyle name="Обычный 2 2 3 2 3 3 11" xfId="3023"/>
    <cellStyle name="Обычный 2 2 3 2 3 3 2" xfId="42"/>
    <cellStyle name="Обычный 2 2 3 2 3 3 2 10" xfId="3024"/>
    <cellStyle name="Обычный 2 2 3 2 3 3 2 2" xfId="239"/>
    <cellStyle name="Обычный 2 2 3 2 3 3 2 2 2" xfId="638"/>
    <cellStyle name="Обычный 2 2 3 2 3 3 2 2 3" xfId="1005"/>
    <cellStyle name="Обычный 2 2 3 2 3 3 2 2 4" xfId="1372"/>
    <cellStyle name="Обычный 2 2 3 2 3 3 2 2 5" xfId="1739"/>
    <cellStyle name="Обычный 2 2 3 2 3 3 2 2 6" xfId="2106"/>
    <cellStyle name="Обычный 2 2 3 2 3 3 2 2 7" xfId="2473"/>
    <cellStyle name="Обычный 2 2 3 2 3 3 2 2 8" xfId="2840"/>
    <cellStyle name="Обычный 2 2 3 2 3 3 2 2 9" xfId="3207"/>
    <cellStyle name="Обычный 2 2 3 2 3 3 2 3" xfId="455"/>
    <cellStyle name="Обычный 2 2 3 2 3 3 2 4" xfId="822"/>
    <cellStyle name="Обычный 2 2 3 2 3 3 2 5" xfId="1189"/>
    <cellStyle name="Обычный 2 2 3 2 3 3 2 6" xfId="1556"/>
    <cellStyle name="Обычный 2 2 3 2 3 3 2 7" xfId="1923"/>
    <cellStyle name="Обычный 2 2 3 2 3 3 2 8" xfId="2290"/>
    <cellStyle name="Обычный 2 2 3 2 3 3 2 9" xfId="2657"/>
    <cellStyle name="Обычный 2 2 3 2 3 3 3" xfId="238"/>
    <cellStyle name="Обычный 2 2 3 2 3 3 3 2" xfId="637"/>
    <cellStyle name="Обычный 2 2 3 2 3 3 3 3" xfId="1004"/>
    <cellStyle name="Обычный 2 2 3 2 3 3 3 4" xfId="1371"/>
    <cellStyle name="Обычный 2 2 3 2 3 3 3 5" xfId="1738"/>
    <cellStyle name="Обычный 2 2 3 2 3 3 3 6" xfId="2105"/>
    <cellStyle name="Обычный 2 2 3 2 3 3 3 7" xfId="2472"/>
    <cellStyle name="Обычный 2 2 3 2 3 3 3 8" xfId="2839"/>
    <cellStyle name="Обычный 2 2 3 2 3 3 3 9" xfId="3206"/>
    <cellStyle name="Обычный 2 2 3 2 3 3 4" xfId="454"/>
    <cellStyle name="Обычный 2 2 3 2 3 3 5" xfId="821"/>
    <cellStyle name="Обычный 2 2 3 2 3 3 6" xfId="1188"/>
    <cellStyle name="Обычный 2 2 3 2 3 3 7" xfId="1555"/>
    <cellStyle name="Обычный 2 2 3 2 3 3 8" xfId="1922"/>
    <cellStyle name="Обычный 2 2 3 2 3 3 9" xfId="2289"/>
    <cellStyle name="Обычный 2 2 3 2 3 4" xfId="43"/>
    <cellStyle name="Обычный 2 2 3 2 3 4 10" xfId="3025"/>
    <cellStyle name="Обычный 2 2 3 2 3 4 2" xfId="240"/>
    <cellStyle name="Обычный 2 2 3 2 3 4 2 2" xfId="639"/>
    <cellStyle name="Обычный 2 2 3 2 3 4 2 3" xfId="1006"/>
    <cellStyle name="Обычный 2 2 3 2 3 4 2 4" xfId="1373"/>
    <cellStyle name="Обычный 2 2 3 2 3 4 2 5" xfId="1740"/>
    <cellStyle name="Обычный 2 2 3 2 3 4 2 6" xfId="2107"/>
    <cellStyle name="Обычный 2 2 3 2 3 4 2 7" xfId="2474"/>
    <cellStyle name="Обычный 2 2 3 2 3 4 2 8" xfId="2841"/>
    <cellStyle name="Обычный 2 2 3 2 3 4 2 9" xfId="3208"/>
    <cellStyle name="Обычный 2 2 3 2 3 4 3" xfId="456"/>
    <cellStyle name="Обычный 2 2 3 2 3 4 4" xfId="823"/>
    <cellStyle name="Обычный 2 2 3 2 3 4 5" xfId="1190"/>
    <cellStyle name="Обычный 2 2 3 2 3 4 6" xfId="1557"/>
    <cellStyle name="Обычный 2 2 3 2 3 4 7" xfId="1924"/>
    <cellStyle name="Обычный 2 2 3 2 3 4 8" xfId="2291"/>
    <cellStyle name="Обычный 2 2 3 2 3 4 9" xfId="2658"/>
    <cellStyle name="Обычный 2 2 3 2 3 5" xfId="199"/>
    <cellStyle name="Обычный 2 2 3 2 3 5 10" xfId="3167"/>
    <cellStyle name="Обычный 2 2 3 2 3 5 2" xfId="382"/>
    <cellStyle name="Обычный 2 2 3 2 3 5 2 2" xfId="781"/>
    <cellStyle name="Обычный 2 2 3 2 3 5 2 3" xfId="1148"/>
    <cellStyle name="Обычный 2 2 3 2 3 5 2 4" xfId="1515"/>
    <cellStyle name="Обычный 2 2 3 2 3 5 2 5" xfId="1882"/>
    <cellStyle name="Обычный 2 2 3 2 3 5 2 6" xfId="2249"/>
    <cellStyle name="Обычный 2 2 3 2 3 5 2 7" xfId="2616"/>
    <cellStyle name="Обычный 2 2 3 2 3 5 2 8" xfId="2983"/>
    <cellStyle name="Обычный 2 2 3 2 3 5 2 9" xfId="3350"/>
    <cellStyle name="Обычный 2 2 3 2 3 5 3" xfId="598"/>
    <cellStyle name="Обычный 2 2 3 2 3 5 4" xfId="965"/>
    <cellStyle name="Обычный 2 2 3 2 3 5 5" xfId="1332"/>
    <cellStyle name="Обычный 2 2 3 2 3 5 6" xfId="1699"/>
    <cellStyle name="Обычный 2 2 3 2 3 5 7" xfId="2066"/>
    <cellStyle name="Обычный 2 2 3 2 3 5 8" xfId="2433"/>
    <cellStyle name="Обычный 2 2 3 2 3 5 9" xfId="2800"/>
    <cellStyle name="Обычный 2 2 3 2 3 6" xfId="208"/>
    <cellStyle name="Обычный 2 2 3 2 3 6 2" xfId="607"/>
    <cellStyle name="Обычный 2 2 3 2 3 6 3" xfId="974"/>
    <cellStyle name="Обычный 2 2 3 2 3 6 4" xfId="1341"/>
    <cellStyle name="Обычный 2 2 3 2 3 6 5" xfId="1708"/>
    <cellStyle name="Обычный 2 2 3 2 3 6 6" xfId="2075"/>
    <cellStyle name="Обычный 2 2 3 2 3 6 7" xfId="2442"/>
    <cellStyle name="Обычный 2 2 3 2 3 6 8" xfId="2809"/>
    <cellStyle name="Обычный 2 2 3 2 3 6 9" xfId="3176"/>
    <cellStyle name="Обычный 2 2 3 2 3 7" xfId="424"/>
    <cellStyle name="Обычный 2 2 3 2 3 8" xfId="791"/>
    <cellStyle name="Обычный 2 2 3 2 3 9" xfId="1158"/>
    <cellStyle name="Обычный 2 2 3 2 4" xfId="44"/>
    <cellStyle name="Обычный 2 2 3 2 4 10" xfId="3026"/>
    <cellStyle name="Обычный 2 2 3 2 4 2" xfId="241"/>
    <cellStyle name="Обычный 2 2 3 2 4 2 2" xfId="640"/>
    <cellStyle name="Обычный 2 2 3 2 4 2 3" xfId="1007"/>
    <cellStyle name="Обычный 2 2 3 2 4 2 4" xfId="1374"/>
    <cellStyle name="Обычный 2 2 3 2 4 2 5" xfId="1741"/>
    <cellStyle name="Обычный 2 2 3 2 4 2 6" xfId="2108"/>
    <cellStyle name="Обычный 2 2 3 2 4 2 7" xfId="2475"/>
    <cellStyle name="Обычный 2 2 3 2 4 2 8" xfId="2842"/>
    <cellStyle name="Обычный 2 2 3 2 4 2 9" xfId="3209"/>
    <cellStyle name="Обычный 2 2 3 2 4 3" xfId="457"/>
    <cellStyle name="Обычный 2 2 3 2 4 4" xfId="824"/>
    <cellStyle name="Обычный 2 2 3 2 4 5" xfId="1191"/>
    <cellStyle name="Обычный 2 2 3 2 4 6" xfId="1558"/>
    <cellStyle name="Обычный 2 2 3 2 4 7" xfId="1925"/>
    <cellStyle name="Обычный 2 2 3 2 4 8" xfId="2292"/>
    <cellStyle name="Обычный 2 2 3 2 4 9" xfId="2659"/>
    <cellStyle name="Обычный 2 2 3 2 5" xfId="227"/>
    <cellStyle name="Обычный 2 2 3 2 5 2" xfId="626"/>
    <cellStyle name="Обычный 2 2 3 2 5 3" xfId="993"/>
    <cellStyle name="Обычный 2 2 3 2 5 4" xfId="1360"/>
    <cellStyle name="Обычный 2 2 3 2 5 5" xfId="1727"/>
    <cellStyle name="Обычный 2 2 3 2 5 6" xfId="2094"/>
    <cellStyle name="Обычный 2 2 3 2 5 7" xfId="2461"/>
    <cellStyle name="Обычный 2 2 3 2 5 8" xfId="2828"/>
    <cellStyle name="Обычный 2 2 3 2 5 9" xfId="3195"/>
    <cellStyle name="Обычный 2 2 3 2 6" xfId="443"/>
    <cellStyle name="Обычный 2 2 3 2 7" xfId="810"/>
    <cellStyle name="Обычный 2 2 3 2 8" xfId="1177"/>
    <cellStyle name="Обычный 2 2 3 2 9" xfId="1544"/>
    <cellStyle name="Обычный 2 2 3 3" xfId="45"/>
    <cellStyle name="Обычный 2 2 3 3 10" xfId="3027"/>
    <cellStyle name="Обычный 2 2 3 3 2" xfId="242"/>
    <cellStyle name="Обычный 2 2 3 3 2 2" xfId="641"/>
    <cellStyle name="Обычный 2 2 3 3 2 3" xfId="1008"/>
    <cellStyle name="Обычный 2 2 3 3 2 4" xfId="1375"/>
    <cellStyle name="Обычный 2 2 3 3 2 5" xfId="1742"/>
    <cellStyle name="Обычный 2 2 3 3 2 6" xfId="2109"/>
    <cellStyle name="Обычный 2 2 3 3 2 7" xfId="2476"/>
    <cellStyle name="Обычный 2 2 3 3 2 8" xfId="2843"/>
    <cellStyle name="Обычный 2 2 3 3 2 9" xfId="3210"/>
    <cellStyle name="Обычный 2 2 3 3 3" xfId="458"/>
    <cellStyle name="Обычный 2 2 3 3 4" xfId="825"/>
    <cellStyle name="Обычный 2 2 3 3 5" xfId="1192"/>
    <cellStyle name="Обычный 2 2 3 3 6" xfId="1559"/>
    <cellStyle name="Обычный 2 2 3 3 7" xfId="1926"/>
    <cellStyle name="Обычный 2 2 3 3 8" xfId="2293"/>
    <cellStyle name="Обычный 2 2 3 3 9" xfId="2660"/>
    <cellStyle name="Обычный 2 2 3 4" xfId="226"/>
    <cellStyle name="Обычный 2 2 3 4 2" xfId="625"/>
    <cellStyle name="Обычный 2 2 3 4 3" xfId="992"/>
    <cellStyle name="Обычный 2 2 3 4 4" xfId="1359"/>
    <cellStyle name="Обычный 2 2 3 4 5" xfId="1726"/>
    <cellStyle name="Обычный 2 2 3 4 6" xfId="2093"/>
    <cellStyle name="Обычный 2 2 3 4 7" xfId="2460"/>
    <cellStyle name="Обычный 2 2 3 4 8" xfId="2827"/>
    <cellStyle name="Обычный 2 2 3 4 9" xfId="3194"/>
    <cellStyle name="Обычный 2 2 3 5" xfId="442"/>
    <cellStyle name="Обычный 2 2 3 6" xfId="809"/>
    <cellStyle name="Обычный 2 2 3 7" xfId="1176"/>
    <cellStyle name="Обычный 2 2 3 8" xfId="1543"/>
    <cellStyle name="Обычный 2 2 3 9" xfId="1910"/>
    <cellStyle name="Обычный 2 2 4" xfId="46"/>
    <cellStyle name="Обычный 2 2 4 10" xfId="2294"/>
    <cellStyle name="Обычный 2 2 4 11" xfId="2661"/>
    <cellStyle name="Обычный 2 2 4 12" xfId="3028"/>
    <cellStyle name="Обычный 2 2 4 2" xfId="47"/>
    <cellStyle name="Обычный 2 2 4 2 10" xfId="1928"/>
    <cellStyle name="Обычный 2 2 4 2 11" xfId="2295"/>
    <cellStyle name="Обычный 2 2 4 2 12" xfId="2662"/>
    <cellStyle name="Обычный 2 2 4 2 13" xfId="3029"/>
    <cellStyle name="Обычный 2 2 4 2 2" xfId="48"/>
    <cellStyle name="Обычный 2 2 4 2 2 10" xfId="2663"/>
    <cellStyle name="Обычный 2 2 4 2 2 11" xfId="3030"/>
    <cellStyle name="Обычный 2 2 4 2 2 2" xfId="49"/>
    <cellStyle name="Обычный 2 2 4 2 2 2 10" xfId="3031"/>
    <cellStyle name="Обычный 2 2 4 2 2 2 2" xfId="246"/>
    <cellStyle name="Обычный 2 2 4 2 2 2 2 2" xfId="645"/>
    <cellStyle name="Обычный 2 2 4 2 2 2 2 3" xfId="1012"/>
    <cellStyle name="Обычный 2 2 4 2 2 2 2 4" xfId="1379"/>
    <cellStyle name="Обычный 2 2 4 2 2 2 2 5" xfId="1746"/>
    <cellStyle name="Обычный 2 2 4 2 2 2 2 6" xfId="2113"/>
    <cellStyle name="Обычный 2 2 4 2 2 2 2 7" xfId="2480"/>
    <cellStyle name="Обычный 2 2 4 2 2 2 2 8" xfId="2847"/>
    <cellStyle name="Обычный 2 2 4 2 2 2 2 9" xfId="3214"/>
    <cellStyle name="Обычный 2 2 4 2 2 2 3" xfId="462"/>
    <cellStyle name="Обычный 2 2 4 2 2 2 4" xfId="829"/>
    <cellStyle name="Обычный 2 2 4 2 2 2 5" xfId="1196"/>
    <cellStyle name="Обычный 2 2 4 2 2 2 6" xfId="1563"/>
    <cellStyle name="Обычный 2 2 4 2 2 2 7" xfId="1930"/>
    <cellStyle name="Обычный 2 2 4 2 2 2 8" xfId="2297"/>
    <cellStyle name="Обычный 2 2 4 2 2 2 9" xfId="2664"/>
    <cellStyle name="Обычный 2 2 4 2 2 3" xfId="245"/>
    <cellStyle name="Обычный 2 2 4 2 2 3 2" xfId="644"/>
    <cellStyle name="Обычный 2 2 4 2 2 3 3" xfId="1011"/>
    <cellStyle name="Обычный 2 2 4 2 2 3 4" xfId="1378"/>
    <cellStyle name="Обычный 2 2 4 2 2 3 5" xfId="1745"/>
    <cellStyle name="Обычный 2 2 4 2 2 3 6" xfId="2112"/>
    <cellStyle name="Обычный 2 2 4 2 2 3 7" xfId="2479"/>
    <cellStyle name="Обычный 2 2 4 2 2 3 8" xfId="2846"/>
    <cellStyle name="Обычный 2 2 4 2 2 3 9" xfId="3213"/>
    <cellStyle name="Обычный 2 2 4 2 2 4" xfId="461"/>
    <cellStyle name="Обычный 2 2 4 2 2 5" xfId="828"/>
    <cellStyle name="Обычный 2 2 4 2 2 6" xfId="1195"/>
    <cellStyle name="Обычный 2 2 4 2 2 7" xfId="1562"/>
    <cellStyle name="Обычный 2 2 4 2 2 8" xfId="1929"/>
    <cellStyle name="Обычный 2 2 4 2 2 9" xfId="2296"/>
    <cellStyle name="Обычный 2 2 4 2 3" xfId="50"/>
    <cellStyle name="Обычный 2 2 4 2 3 10" xfId="2298"/>
    <cellStyle name="Обычный 2 2 4 2 3 11" xfId="2665"/>
    <cellStyle name="Обычный 2 2 4 2 3 12" xfId="3032"/>
    <cellStyle name="Обычный 2 2 4 2 3 2" xfId="51"/>
    <cellStyle name="Обычный 2 2 4 2 3 2 10" xfId="2299"/>
    <cellStyle name="Обычный 2 2 4 2 3 2 11" xfId="2666"/>
    <cellStyle name="Обычный 2 2 4 2 3 2 12" xfId="3033"/>
    <cellStyle name="Обычный 2 2 4 2 3 2 2" xfId="52"/>
    <cellStyle name="Обычный 2 2 4 2 3 2 2 10" xfId="2667"/>
    <cellStyle name="Обычный 2 2 4 2 3 2 2 11" xfId="3034"/>
    <cellStyle name="Обычный 2 2 4 2 3 2 2 2" xfId="53"/>
    <cellStyle name="Обычный 2 2 4 2 3 2 2 2 10" xfId="2668"/>
    <cellStyle name="Обычный 2 2 4 2 3 2 2 2 11" xfId="3035"/>
    <cellStyle name="Обычный 2 2 4 2 3 2 2 2 2" xfId="54"/>
    <cellStyle name="Обычный 2 2 4 2 3 2 2 2 2 10" xfId="3036"/>
    <cellStyle name="Обычный 2 2 4 2 3 2 2 2 2 2" xfId="251"/>
    <cellStyle name="Обычный 2 2 4 2 3 2 2 2 2 2 2" xfId="650"/>
    <cellStyle name="Обычный 2 2 4 2 3 2 2 2 2 2 3" xfId="1017"/>
    <cellStyle name="Обычный 2 2 4 2 3 2 2 2 2 2 4" xfId="1384"/>
    <cellStyle name="Обычный 2 2 4 2 3 2 2 2 2 2 5" xfId="1751"/>
    <cellStyle name="Обычный 2 2 4 2 3 2 2 2 2 2 6" xfId="2118"/>
    <cellStyle name="Обычный 2 2 4 2 3 2 2 2 2 2 7" xfId="2485"/>
    <cellStyle name="Обычный 2 2 4 2 3 2 2 2 2 2 8" xfId="2852"/>
    <cellStyle name="Обычный 2 2 4 2 3 2 2 2 2 2 9" xfId="3219"/>
    <cellStyle name="Обычный 2 2 4 2 3 2 2 2 2 3" xfId="467"/>
    <cellStyle name="Обычный 2 2 4 2 3 2 2 2 2 4" xfId="834"/>
    <cellStyle name="Обычный 2 2 4 2 3 2 2 2 2 5" xfId="1201"/>
    <cellStyle name="Обычный 2 2 4 2 3 2 2 2 2 6" xfId="1568"/>
    <cellStyle name="Обычный 2 2 4 2 3 2 2 2 2 7" xfId="1935"/>
    <cellStyle name="Обычный 2 2 4 2 3 2 2 2 2 8" xfId="2302"/>
    <cellStyle name="Обычный 2 2 4 2 3 2 2 2 2 9" xfId="2669"/>
    <cellStyle name="Обычный 2 2 4 2 3 2 2 2 3" xfId="250"/>
    <cellStyle name="Обычный 2 2 4 2 3 2 2 2 3 2" xfId="649"/>
    <cellStyle name="Обычный 2 2 4 2 3 2 2 2 3 3" xfId="1016"/>
    <cellStyle name="Обычный 2 2 4 2 3 2 2 2 3 4" xfId="1383"/>
    <cellStyle name="Обычный 2 2 4 2 3 2 2 2 3 5" xfId="1750"/>
    <cellStyle name="Обычный 2 2 4 2 3 2 2 2 3 6" xfId="2117"/>
    <cellStyle name="Обычный 2 2 4 2 3 2 2 2 3 7" xfId="2484"/>
    <cellStyle name="Обычный 2 2 4 2 3 2 2 2 3 8" xfId="2851"/>
    <cellStyle name="Обычный 2 2 4 2 3 2 2 2 3 9" xfId="3218"/>
    <cellStyle name="Обычный 2 2 4 2 3 2 2 2 4" xfId="466"/>
    <cellStyle name="Обычный 2 2 4 2 3 2 2 2 5" xfId="833"/>
    <cellStyle name="Обычный 2 2 4 2 3 2 2 2 6" xfId="1200"/>
    <cellStyle name="Обычный 2 2 4 2 3 2 2 2 7" xfId="1567"/>
    <cellStyle name="Обычный 2 2 4 2 3 2 2 2 8" xfId="1934"/>
    <cellStyle name="Обычный 2 2 4 2 3 2 2 2 9" xfId="2301"/>
    <cellStyle name="Обычный 2 2 4 2 3 2 2 3" xfId="249"/>
    <cellStyle name="Обычный 2 2 4 2 3 2 2 3 2" xfId="648"/>
    <cellStyle name="Обычный 2 2 4 2 3 2 2 3 3" xfId="1015"/>
    <cellStyle name="Обычный 2 2 4 2 3 2 2 3 4" xfId="1382"/>
    <cellStyle name="Обычный 2 2 4 2 3 2 2 3 5" xfId="1749"/>
    <cellStyle name="Обычный 2 2 4 2 3 2 2 3 6" xfId="2116"/>
    <cellStyle name="Обычный 2 2 4 2 3 2 2 3 7" xfId="2483"/>
    <cellStyle name="Обычный 2 2 4 2 3 2 2 3 8" xfId="2850"/>
    <cellStyle name="Обычный 2 2 4 2 3 2 2 3 9" xfId="3217"/>
    <cellStyle name="Обычный 2 2 4 2 3 2 2 4" xfId="465"/>
    <cellStyle name="Обычный 2 2 4 2 3 2 2 5" xfId="832"/>
    <cellStyle name="Обычный 2 2 4 2 3 2 2 6" xfId="1199"/>
    <cellStyle name="Обычный 2 2 4 2 3 2 2 7" xfId="1566"/>
    <cellStyle name="Обычный 2 2 4 2 3 2 2 8" xfId="1933"/>
    <cellStyle name="Обычный 2 2 4 2 3 2 2 9" xfId="2300"/>
    <cellStyle name="Обычный 2 2 4 2 3 2 3" xfId="55"/>
    <cellStyle name="Обычный 2 2 4 2 3 2 3 10" xfId="2670"/>
    <cellStyle name="Обычный 2 2 4 2 3 2 3 11" xfId="3037"/>
    <cellStyle name="Обычный 2 2 4 2 3 2 3 2" xfId="56"/>
    <cellStyle name="Обычный 2 2 4 2 3 2 3 2 10" xfId="3038"/>
    <cellStyle name="Обычный 2 2 4 2 3 2 3 2 2" xfId="253"/>
    <cellStyle name="Обычный 2 2 4 2 3 2 3 2 2 2" xfId="652"/>
    <cellStyle name="Обычный 2 2 4 2 3 2 3 2 2 3" xfId="1019"/>
    <cellStyle name="Обычный 2 2 4 2 3 2 3 2 2 4" xfId="1386"/>
    <cellStyle name="Обычный 2 2 4 2 3 2 3 2 2 5" xfId="1753"/>
    <cellStyle name="Обычный 2 2 4 2 3 2 3 2 2 6" xfId="2120"/>
    <cellStyle name="Обычный 2 2 4 2 3 2 3 2 2 7" xfId="2487"/>
    <cellStyle name="Обычный 2 2 4 2 3 2 3 2 2 8" xfId="2854"/>
    <cellStyle name="Обычный 2 2 4 2 3 2 3 2 2 9" xfId="3221"/>
    <cellStyle name="Обычный 2 2 4 2 3 2 3 2 3" xfId="469"/>
    <cellStyle name="Обычный 2 2 4 2 3 2 3 2 4" xfId="836"/>
    <cellStyle name="Обычный 2 2 4 2 3 2 3 2 5" xfId="1203"/>
    <cellStyle name="Обычный 2 2 4 2 3 2 3 2 6" xfId="1570"/>
    <cellStyle name="Обычный 2 2 4 2 3 2 3 2 7" xfId="1937"/>
    <cellStyle name="Обычный 2 2 4 2 3 2 3 2 8" xfId="2304"/>
    <cellStyle name="Обычный 2 2 4 2 3 2 3 2 9" xfId="2671"/>
    <cellStyle name="Обычный 2 2 4 2 3 2 3 3" xfId="252"/>
    <cellStyle name="Обычный 2 2 4 2 3 2 3 3 2" xfId="651"/>
    <cellStyle name="Обычный 2 2 4 2 3 2 3 3 3" xfId="1018"/>
    <cellStyle name="Обычный 2 2 4 2 3 2 3 3 4" xfId="1385"/>
    <cellStyle name="Обычный 2 2 4 2 3 2 3 3 5" xfId="1752"/>
    <cellStyle name="Обычный 2 2 4 2 3 2 3 3 6" xfId="2119"/>
    <cellStyle name="Обычный 2 2 4 2 3 2 3 3 7" xfId="2486"/>
    <cellStyle name="Обычный 2 2 4 2 3 2 3 3 8" xfId="2853"/>
    <cellStyle name="Обычный 2 2 4 2 3 2 3 3 9" xfId="3220"/>
    <cellStyle name="Обычный 2 2 4 2 3 2 3 4" xfId="468"/>
    <cellStyle name="Обычный 2 2 4 2 3 2 3 5" xfId="835"/>
    <cellStyle name="Обычный 2 2 4 2 3 2 3 6" xfId="1202"/>
    <cellStyle name="Обычный 2 2 4 2 3 2 3 7" xfId="1569"/>
    <cellStyle name="Обычный 2 2 4 2 3 2 3 8" xfId="1936"/>
    <cellStyle name="Обычный 2 2 4 2 3 2 3 9" xfId="2303"/>
    <cellStyle name="Обычный 2 2 4 2 3 2 4" xfId="248"/>
    <cellStyle name="Обычный 2 2 4 2 3 2 4 2" xfId="647"/>
    <cellStyle name="Обычный 2 2 4 2 3 2 4 3" xfId="1014"/>
    <cellStyle name="Обычный 2 2 4 2 3 2 4 4" xfId="1381"/>
    <cellStyle name="Обычный 2 2 4 2 3 2 4 5" xfId="1748"/>
    <cellStyle name="Обычный 2 2 4 2 3 2 4 6" xfId="2115"/>
    <cellStyle name="Обычный 2 2 4 2 3 2 4 7" xfId="2482"/>
    <cellStyle name="Обычный 2 2 4 2 3 2 4 8" xfId="2849"/>
    <cellStyle name="Обычный 2 2 4 2 3 2 4 9" xfId="3216"/>
    <cellStyle name="Обычный 2 2 4 2 3 2 5" xfId="464"/>
    <cellStyle name="Обычный 2 2 4 2 3 2 6" xfId="831"/>
    <cellStyle name="Обычный 2 2 4 2 3 2 7" xfId="1198"/>
    <cellStyle name="Обычный 2 2 4 2 3 2 8" xfId="1565"/>
    <cellStyle name="Обычный 2 2 4 2 3 2 9" xfId="1932"/>
    <cellStyle name="Обычный 2 2 4 2 3 3" xfId="57"/>
    <cellStyle name="Обычный 2 2 4 2 3 3 10" xfId="3039"/>
    <cellStyle name="Обычный 2 2 4 2 3 3 2" xfId="254"/>
    <cellStyle name="Обычный 2 2 4 2 3 3 2 2" xfId="653"/>
    <cellStyle name="Обычный 2 2 4 2 3 3 2 3" xfId="1020"/>
    <cellStyle name="Обычный 2 2 4 2 3 3 2 4" xfId="1387"/>
    <cellStyle name="Обычный 2 2 4 2 3 3 2 5" xfId="1754"/>
    <cellStyle name="Обычный 2 2 4 2 3 3 2 6" xfId="2121"/>
    <cellStyle name="Обычный 2 2 4 2 3 3 2 7" xfId="2488"/>
    <cellStyle name="Обычный 2 2 4 2 3 3 2 8" xfId="2855"/>
    <cellStyle name="Обычный 2 2 4 2 3 3 2 9" xfId="3222"/>
    <cellStyle name="Обычный 2 2 4 2 3 3 3" xfId="470"/>
    <cellStyle name="Обычный 2 2 4 2 3 3 4" xfId="837"/>
    <cellStyle name="Обычный 2 2 4 2 3 3 5" xfId="1204"/>
    <cellStyle name="Обычный 2 2 4 2 3 3 6" xfId="1571"/>
    <cellStyle name="Обычный 2 2 4 2 3 3 7" xfId="1938"/>
    <cellStyle name="Обычный 2 2 4 2 3 3 8" xfId="2305"/>
    <cellStyle name="Обычный 2 2 4 2 3 3 9" xfId="2672"/>
    <cellStyle name="Обычный 2 2 4 2 3 4" xfId="247"/>
    <cellStyle name="Обычный 2 2 4 2 3 4 2" xfId="646"/>
    <cellStyle name="Обычный 2 2 4 2 3 4 3" xfId="1013"/>
    <cellStyle name="Обычный 2 2 4 2 3 4 4" xfId="1380"/>
    <cellStyle name="Обычный 2 2 4 2 3 4 5" xfId="1747"/>
    <cellStyle name="Обычный 2 2 4 2 3 4 6" xfId="2114"/>
    <cellStyle name="Обычный 2 2 4 2 3 4 7" xfId="2481"/>
    <cellStyle name="Обычный 2 2 4 2 3 4 8" xfId="2848"/>
    <cellStyle name="Обычный 2 2 4 2 3 4 9" xfId="3215"/>
    <cellStyle name="Обычный 2 2 4 2 3 5" xfId="463"/>
    <cellStyle name="Обычный 2 2 4 2 3 6" xfId="830"/>
    <cellStyle name="Обычный 2 2 4 2 3 7" xfId="1197"/>
    <cellStyle name="Обычный 2 2 4 2 3 8" xfId="1564"/>
    <cellStyle name="Обычный 2 2 4 2 3 9" xfId="1931"/>
    <cellStyle name="Обычный 2 2 4 2 4" xfId="58"/>
    <cellStyle name="Обычный 2 2 4 2 4 10" xfId="3040"/>
    <cellStyle name="Обычный 2 2 4 2 4 2" xfId="255"/>
    <cellStyle name="Обычный 2 2 4 2 4 2 2" xfId="654"/>
    <cellStyle name="Обычный 2 2 4 2 4 2 3" xfId="1021"/>
    <cellStyle name="Обычный 2 2 4 2 4 2 4" xfId="1388"/>
    <cellStyle name="Обычный 2 2 4 2 4 2 5" xfId="1755"/>
    <cellStyle name="Обычный 2 2 4 2 4 2 6" xfId="2122"/>
    <cellStyle name="Обычный 2 2 4 2 4 2 7" xfId="2489"/>
    <cellStyle name="Обычный 2 2 4 2 4 2 8" xfId="2856"/>
    <cellStyle name="Обычный 2 2 4 2 4 2 9" xfId="3223"/>
    <cellStyle name="Обычный 2 2 4 2 4 3" xfId="471"/>
    <cellStyle name="Обычный 2 2 4 2 4 4" xfId="838"/>
    <cellStyle name="Обычный 2 2 4 2 4 5" xfId="1205"/>
    <cellStyle name="Обычный 2 2 4 2 4 6" xfId="1572"/>
    <cellStyle name="Обычный 2 2 4 2 4 7" xfId="1939"/>
    <cellStyle name="Обычный 2 2 4 2 4 8" xfId="2306"/>
    <cellStyle name="Обычный 2 2 4 2 4 9" xfId="2673"/>
    <cellStyle name="Обычный 2 2 4 2 5" xfId="244"/>
    <cellStyle name="Обычный 2 2 4 2 5 2" xfId="643"/>
    <cellStyle name="Обычный 2 2 4 2 5 3" xfId="1010"/>
    <cellStyle name="Обычный 2 2 4 2 5 4" xfId="1377"/>
    <cellStyle name="Обычный 2 2 4 2 5 5" xfId="1744"/>
    <cellStyle name="Обычный 2 2 4 2 5 6" xfId="2111"/>
    <cellStyle name="Обычный 2 2 4 2 5 7" xfId="2478"/>
    <cellStyle name="Обычный 2 2 4 2 5 8" xfId="2845"/>
    <cellStyle name="Обычный 2 2 4 2 5 9" xfId="3212"/>
    <cellStyle name="Обычный 2 2 4 2 6" xfId="460"/>
    <cellStyle name="Обычный 2 2 4 2 7" xfId="827"/>
    <cellStyle name="Обычный 2 2 4 2 8" xfId="1194"/>
    <cellStyle name="Обычный 2 2 4 2 9" xfId="1561"/>
    <cellStyle name="Обычный 2 2 4 3" xfId="59"/>
    <cellStyle name="Обычный 2 2 4 3 10" xfId="3041"/>
    <cellStyle name="Обычный 2 2 4 3 2" xfId="256"/>
    <cellStyle name="Обычный 2 2 4 3 2 2" xfId="655"/>
    <cellStyle name="Обычный 2 2 4 3 2 3" xfId="1022"/>
    <cellStyle name="Обычный 2 2 4 3 2 4" xfId="1389"/>
    <cellStyle name="Обычный 2 2 4 3 2 5" xfId="1756"/>
    <cellStyle name="Обычный 2 2 4 3 2 6" xfId="2123"/>
    <cellStyle name="Обычный 2 2 4 3 2 7" xfId="2490"/>
    <cellStyle name="Обычный 2 2 4 3 2 8" xfId="2857"/>
    <cellStyle name="Обычный 2 2 4 3 2 9" xfId="3224"/>
    <cellStyle name="Обычный 2 2 4 3 3" xfId="472"/>
    <cellStyle name="Обычный 2 2 4 3 4" xfId="839"/>
    <cellStyle name="Обычный 2 2 4 3 5" xfId="1206"/>
    <cellStyle name="Обычный 2 2 4 3 6" xfId="1573"/>
    <cellStyle name="Обычный 2 2 4 3 7" xfId="1940"/>
    <cellStyle name="Обычный 2 2 4 3 8" xfId="2307"/>
    <cellStyle name="Обычный 2 2 4 3 9" xfId="2674"/>
    <cellStyle name="Обычный 2 2 4 4" xfId="243"/>
    <cellStyle name="Обычный 2 2 4 4 2" xfId="642"/>
    <cellStyle name="Обычный 2 2 4 4 3" xfId="1009"/>
    <cellStyle name="Обычный 2 2 4 4 4" xfId="1376"/>
    <cellStyle name="Обычный 2 2 4 4 5" xfId="1743"/>
    <cellStyle name="Обычный 2 2 4 4 6" xfId="2110"/>
    <cellStyle name="Обычный 2 2 4 4 7" xfId="2477"/>
    <cellStyle name="Обычный 2 2 4 4 8" xfId="2844"/>
    <cellStyle name="Обычный 2 2 4 4 9" xfId="3211"/>
    <cellStyle name="Обычный 2 2 4 5" xfId="459"/>
    <cellStyle name="Обычный 2 2 4 6" xfId="826"/>
    <cellStyle name="Обычный 2 2 4 7" xfId="1193"/>
    <cellStyle name="Обычный 2 2 4 8" xfId="1560"/>
    <cellStyle name="Обычный 2 2 4 9" xfId="1927"/>
    <cellStyle name="Обычный 2 2 5" xfId="60"/>
    <cellStyle name="Обычный 2 2 5 10" xfId="2308"/>
    <cellStyle name="Обычный 2 2 5 11" xfId="2675"/>
    <cellStyle name="Обычный 2 2 5 12" xfId="3042"/>
    <cellStyle name="Обычный 2 2 5 2" xfId="61"/>
    <cellStyle name="Обычный 2 2 5 2 10" xfId="1942"/>
    <cellStyle name="Обычный 2 2 5 2 11" xfId="2309"/>
    <cellStyle name="Обычный 2 2 5 2 12" xfId="2676"/>
    <cellStyle name="Обычный 2 2 5 2 13" xfId="3043"/>
    <cellStyle name="Обычный 2 2 5 2 2" xfId="62"/>
    <cellStyle name="Обычный 2 2 5 2 2 10" xfId="2677"/>
    <cellStyle name="Обычный 2 2 5 2 2 11" xfId="3044"/>
    <cellStyle name="Обычный 2 2 5 2 2 2" xfId="63"/>
    <cellStyle name="Обычный 2 2 5 2 2 2 10" xfId="3045"/>
    <cellStyle name="Обычный 2 2 5 2 2 2 2" xfId="260"/>
    <cellStyle name="Обычный 2 2 5 2 2 2 2 2" xfId="659"/>
    <cellStyle name="Обычный 2 2 5 2 2 2 2 3" xfId="1026"/>
    <cellStyle name="Обычный 2 2 5 2 2 2 2 4" xfId="1393"/>
    <cellStyle name="Обычный 2 2 5 2 2 2 2 5" xfId="1760"/>
    <cellStyle name="Обычный 2 2 5 2 2 2 2 6" xfId="2127"/>
    <cellStyle name="Обычный 2 2 5 2 2 2 2 7" xfId="2494"/>
    <cellStyle name="Обычный 2 2 5 2 2 2 2 8" xfId="2861"/>
    <cellStyle name="Обычный 2 2 5 2 2 2 2 9" xfId="3228"/>
    <cellStyle name="Обычный 2 2 5 2 2 2 3" xfId="476"/>
    <cellStyle name="Обычный 2 2 5 2 2 2 4" xfId="843"/>
    <cellStyle name="Обычный 2 2 5 2 2 2 5" xfId="1210"/>
    <cellStyle name="Обычный 2 2 5 2 2 2 6" xfId="1577"/>
    <cellStyle name="Обычный 2 2 5 2 2 2 7" xfId="1944"/>
    <cellStyle name="Обычный 2 2 5 2 2 2 8" xfId="2311"/>
    <cellStyle name="Обычный 2 2 5 2 2 2 9" xfId="2678"/>
    <cellStyle name="Обычный 2 2 5 2 2 3" xfId="259"/>
    <cellStyle name="Обычный 2 2 5 2 2 3 2" xfId="658"/>
    <cellStyle name="Обычный 2 2 5 2 2 3 3" xfId="1025"/>
    <cellStyle name="Обычный 2 2 5 2 2 3 4" xfId="1392"/>
    <cellStyle name="Обычный 2 2 5 2 2 3 5" xfId="1759"/>
    <cellStyle name="Обычный 2 2 5 2 2 3 6" xfId="2126"/>
    <cellStyle name="Обычный 2 2 5 2 2 3 7" xfId="2493"/>
    <cellStyle name="Обычный 2 2 5 2 2 3 8" xfId="2860"/>
    <cellStyle name="Обычный 2 2 5 2 2 3 9" xfId="3227"/>
    <cellStyle name="Обычный 2 2 5 2 2 4" xfId="475"/>
    <cellStyle name="Обычный 2 2 5 2 2 5" xfId="842"/>
    <cellStyle name="Обычный 2 2 5 2 2 6" xfId="1209"/>
    <cellStyle name="Обычный 2 2 5 2 2 7" xfId="1576"/>
    <cellStyle name="Обычный 2 2 5 2 2 8" xfId="1943"/>
    <cellStyle name="Обычный 2 2 5 2 2 9" xfId="2310"/>
    <cellStyle name="Обычный 2 2 5 2 3" xfId="64"/>
    <cellStyle name="Обычный 2 2 5 2 3 10" xfId="2312"/>
    <cellStyle name="Обычный 2 2 5 2 3 11" xfId="2679"/>
    <cellStyle name="Обычный 2 2 5 2 3 12" xfId="3046"/>
    <cellStyle name="Обычный 2 2 5 2 3 2" xfId="65"/>
    <cellStyle name="Обычный 2 2 5 2 3 2 10" xfId="2313"/>
    <cellStyle name="Обычный 2 2 5 2 3 2 11" xfId="2680"/>
    <cellStyle name="Обычный 2 2 5 2 3 2 12" xfId="3047"/>
    <cellStyle name="Обычный 2 2 5 2 3 2 2" xfId="66"/>
    <cellStyle name="Обычный 2 2 5 2 3 2 2 10" xfId="2681"/>
    <cellStyle name="Обычный 2 2 5 2 3 2 2 11" xfId="3048"/>
    <cellStyle name="Обычный 2 2 5 2 3 2 2 2" xfId="67"/>
    <cellStyle name="Обычный 2 2 5 2 3 2 2 2 10" xfId="2682"/>
    <cellStyle name="Обычный 2 2 5 2 3 2 2 2 11" xfId="3049"/>
    <cellStyle name="Обычный 2 2 5 2 3 2 2 2 2" xfId="68"/>
    <cellStyle name="Обычный 2 2 5 2 3 2 2 2 2 10" xfId="3050"/>
    <cellStyle name="Обычный 2 2 5 2 3 2 2 2 2 2" xfId="265"/>
    <cellStyle name="Обычный 2 2 5 2 3 2 2 2 2 2 2" xfId="664"/>
    <cellStyle name="Обычный 2 2 5 2 3 2 2 2 2 2 3" xfId="1031"/>
    <cellStyle name="Обычный 2 2 5 2 3 2 2 2 2 2 4" xfId="1398"/>
    <cellStyle name="Обычный 2 2 5 2 3 2 2 2 2 2 5" xfId="1765"/>
    <cellStyle name="Обычный 2 2 5 2 3 2 2 2 2 2 6" xfId="2132"/>
    <cellStyle name="Обычный 2 2 5 2 3 2 2 2 2 2 7" xfId="2499"/>
    <cellStyle name="Обычный 2 2 5 2 3 2 2 2 2 2 8" xfId="2866"/>
    <cellStyle name="Обычный 2 2 5 2 3 2 2 2 2 2 9" xfId="3233"/>
    <cellStyle name="Обычный 2 2 5 2 3 2 2 2 2 3" xfId="481"/>
    <cellStyle name="Обычный 2 2 5 2 3 2 2 2 2 4" xfId="848"/>
    <cellStyle name="Обычный 2 2 5 2 3 2 2 2 2 5" xfId="1215"/>
    <cellStyle name="Обычный 2 2 5 2 3 2 2 2 2 6" xfId="1582"/>
    <cellStyle name="Обычный 2 2 5 2 3 2 2 2 2 7" xfId="1949"/>
    <cellStyle name="Обычный 2 2 5 2 3 2 2 2 2 8" xfId="2316"/>
    <cellStyle name="Обычный 2 2 5 2 3 2 2 2 2 9" xfId="2683"/>
    <cellStyle name="Обычный 2 2 5 2 3 2 2 2 3" xfId="264"/>
    <cellStyle name="Обычный 2 2 5 2 3 2 2 2 3 2" xfId="663"/>
    <cellStyle name="Обычный 2 2 5 2 3 2 2 2 3 3" xfId="1030"/>
    <cellStyle name="Обычный 2 2 5 2 3 2 2 2 3 4" xfId="1397"/>
    <cellStyle name="Обычный 2 2 5 2 3 2 2 2 3 5" xfId="1764"/>
    <cellStyle name="Обычный 2 2 5 2 3 2 2 2 3 6" xfId="2131"/>
    <cellStyle name="Обычный 2 2 5 2 3 2 2 2 3 7" xfId="2498"/>
    <cellStyle name="Обычный 2 2 5 2 3 2 2 2 3 8" xfId="2865"/>
    <cellStyle name="Обычный 2 2 5 2 3 2 2 2 3 9" xfId="3232"/>
    <cellStyle name="Обычный 2 2 5 2 3 2 2 2 4" xfId="480"/>
    <cellStyle name="Обычный 2 2 5 2 3 2 2 2 5" xfId="847"/>
    <cellStyle name="Обычный 2 2 5 2 3 2 2 2 6" xfId="1214"/>
    <cellStyle name="Обычный 2 2 5 2 3 2 2 2 7" xfId="1581"/>
    <cellStyle name="Обычный 2 2 5 2 3 2 2 2 8" xfId="1948"/>
    <cellStyle name="Обычный 2 2 5 2 3 2 2 2 9" xfId="2315"/>
    <cellStyle name="Обычный 2 2 5 2 3 2 2 3" xfId="263"/>
    <cellStyle name="Обычный 2 2 5 2 3 2 2 3 2" xfId="662"/>
    <cellStyle name="Обычный 2 2 5 2 3 2 2 3 3" xfId="1029"/>
    <cellStyle name="Обычный 2 2 5 2 3 2 2 3 4" xfId="1396"/>
    <cellStyle name="Обычный 2 2 5 2 3 2 2 3 5" xfId="1763"/>
    <cellStyle name="Обычный 2 2 5 2 3 2 2 3 6" xfId="2130"/>
    <cellStyle name="Обычный 2 2 5 2 3 2 2 3 7" xfId="2497"/>
    <cellStyle name="Обычный 2 2 5 2 3 2 2 3 8" xfId="2864"/>
    <cellStyle name="Обычный 2 2 5 2 3 2 2 3 9" xfId="3231"/>
    <cellStyle name="Обычный 2 2 5 2 3 2 2 4" xfId="479"/>
    <cellStyle name="Обычный 2 2 5 2 3 2 2 5" xfId="846"/>
    <cellStyle name="Обычный 2 2 5 2 3 2 2 6" xfId="1213"/>
    <cellStyle name="Обычный 2 2 5 2 3 2 2 7" xfId="1580"/>
    <cellStyle name="Обычный 2 2 5 2 3 2 2 8" xfId="1947"/>
    <cellStyle name="Обычный 2 2 5 2 3 2 2 9" xfId="2314"/>
    <cellStyle name="Обычный 2 2 5 2 3 2 3" xfId="69"/>
    <cellStyle name="Обычный 2 2 5 2 3 2 3 10" xfId="2684"/>
    <cellStyle name="Обычный 2 2 5 2 3 2 3 11" xfId="3051"/>
    <cellStyle name="Обычный 2 2 5 2 3 2 3 2" xfId="70"/>
    <cellStyle name="Обычный 2 2 5 2 3 2 3 2 10" xfId="3052"/>
    <cellStyle name="Обычный 2 2 5 2 3 2 3 2 2" xfId="267"/>
    <cellStyle name="Обычный 2 2 5 2 3 2 3 2 2 2" xfId="666"/>
    <cellStyle name="Обычный 2 2 5 2 3 2 3 2 2 3" xfId="1033"/>
    <cellStyle name="Обычный 2 2 5 2 3 2 3 2 2 4" xfId="1400"/>
    <cellStyle name="Обычный 2 2 5 2 3 2 3 2 2 5" xfId="1767"/>
    <cellStyle name="Обычный 2 2 5 2 3 2 3 2 2 6" xfId="2134"/>
    <cellStyle name="Обычный 2 2 5 2 3 2 3 2 2 7" xfId="2501"/>
    <cellStyle name="Обычный 2 2 5 2 3 2 3 2 2 8" xfId="2868"/>
    <cellStyle name="Обычный 2 2 5 2 3 2 3 2 2 9" xfId="3235"/>
    <cellStyle name="Обычный 2 2 5 2 3 2 3 2 3" xfId="483"/>
    <cellStyle name="Обычный 2 2 5 2 3 2 3 2 4" xfId="850"/>
    <cellStyle name="Обычный 2 2 5 2 3 2 3 2 5" xfId="1217"/>
    <cellStyle name="Обычный 2 2 5 2 3 2 3 2 6" xfId="1584"/>
    <cellStyle name="Обычный 2 2 5 2 3 2 3 2 7" xfId="1951"/>
    <cellStyle name="Обычный 2 2 5 2 3 2 3 2 8" xfId="2318"/>
    <cellStyle name="Обычный 2 2 5 2 3 2 3 2 9" xfId="2685"/>
    <cellStyle name="Обычный 2 2 5 2 3 2 3 3" xfId="266"/>
    <cellStyle name="Обычный 2 2 5 2 3 2 3 3 2" xfId="665"/>
    <cellStyle name="Обычный 2 2 5 2 3 2 3 3 3" xfId="1032"/>
    <cellStyle name="Обычный 2 2 5 2 3 2 3 3 4" xfId="1399"/>
    <cellStyle name="Обычный 2 2 5 2 3 2 3 3 5" xfId="1766"/>
    <cellStyle name="Обычный 2 2 5 2 3 2 3 3 6" xfId="2133"/>
    <cellStyle name="Обычный 2 2 5 2 3 2 3 3 7" xfId="2500"/>
    <cellStyle name="Обычный 2 2 5 2 3 2 3 3 8" xfId="2867"/>
    <cellStyle name="Обычный 2 2 5 2 3 2 3 3 9" xfId="3234"/>
    <cellStyle name="Обычный 2 2 5 2 3 2 3 4" xfId="482"/>
    <cellStyle name="Обычный 2 2 5 2 3 2 3 5" xfId="849"/>
    <cellStyle name="Обычный 2 2 5 2 3 2 3 6" xfId="1216"/>
    <cellStyle name="Обычный 2 2 5 2 3 2 3 7" xfId="1583"/>
    <cellStyle name="Обычный 2 2 5 2 3 2 3 8" xfId="1950"/>
    <cellStyle name="Обычный 2 2 5 2 3 2 3 9" xfId="2317"/>
    <cellStyle name="Обычный 2 2 5 2 3 2 4" xfId="262"/>
    <cellStyle name="Обычный 2 2 5 2 3 2 4 2" xfId="661"/>
    <cellStyle name="Обычный 2 2 5 2 3 2 4 3" xfId="1028"/>
    <cellStyle name="Обычный 2 2 5 2 3 2 4 4" xfId="1395"/>
    <cellStyle name="Обычный 2 2 5 2 3 2 4 5" xfId="1762"/>
    <cellStyle name="Обычный 2 2 5 2 3 2 4 6" xfId="2129"/>
    <cellStyle name="Обычный 2 2 5 2 3 2 4 7" xfId="2496"/>
    <cellStyle name="Обычный 2 2 5 2 3 2 4 8" xfId="2863"/>
    <cellStyle name="Обычный 2 2 5 2 3 2 4 9" xfId="3230"/>
    <cellStyle name="Обычный 2 2 5 2 3 2 5" xfId="478"/>
    <cellStyle name="Обычный 2 2 5 2 3 2 6" xfId="845"/>
    <cellStyle name="Обычный 2 2 5 2 3 2 7" xfId="1212"/>
    <cellStyle name="Обычный 2 2 5 2 3 2 8" xfId="1579"/>
    <cellStyle name="Обычный 2 2 5 2 3 2 9" xfId="1946"/>
    <cellStyle name="Обычный 2 2 5 2 3 3" xfId="71"/>
    <cellStyle name="Обычный 2 2 5 2 3 3 10" xfId="3053"/>
    <cellStyle name="Обычный 2 2 5 2 3 3 2" xfId="268"/>
    <cellStyle name="Обычный 2 2 5 2 3 3 2 2" xfId="667"/>
    <cellStyle name="Обычный 2 2 5 2 3 3 2 3" xfId="1034"/>
    <cellStyle name="Обычный 2 2 5 2 3 3 2 4" xfId="1401"/>
    <cellStyle name="Обычный 2 2 5 2 3 3 2 5" xfId="1768"/>
    <cellStyle name="Обычный 2 2 5 2 3 3 2 6" xfId="2135"/>
    <cellStyle name="Обычный 2 2 5 2 3 3 2 7" xfId="2502"/>
    <cellStyle name="Обычный 2 2 5 2 3 3 2 8" xfId="2869"/>
    <cellStyle name="Обычный 2 2 5 2 3 3 2 9" xfId="3236"/>
    <cellStyle name="Обычный 2 2 5 2 3 3 3" xfId="484"/>
    <cellStyle name="Обычный 2 2 5 2 3 3 4" xfId="851"/>
    <cellStyle name="Обычный 2 2 5 2 3 3 5" xfId="1218"/>
    <cellStyle name="Обычный 2 2 5 2 3 3 6" xfId="1585"/>
    <cellStyle name="Обычный 2 2 5 2 3 3 7" xfId="1952"/>
    <cellStyle name="Обычный 2 2 5 2 3 3 8" xfId="2319"/>
    <cellStyle name="Обычный 2 2 5 2 3 3 9" xfId="2686"/>
    <cellStyle name="Обычный 2 2 5 2 3 4" xfId="261"/>
    <cellStyle name="Обычный 2 2 5 2 3 4 2" xfId="660"/>
    <cellStyle name="Обычный 2 2 5 2 3 4 3" xfId="1027"/>
    <cellStyle name="Обычный 2 2 5 2 3 4 4" xfId="1394"/>
    <cellStyle name="Обычный 2 2 5 2 3 4 5" xfId="1761"/>
    <cellStyle name="Обычный 2 2 5 2 3 4 6" xfId="2128"/>
    <cellStyle name="Обычный 2 2 5 2 3 4 7" xfId="2495"/>
    <cellStyle name="Обычный 2 2 5 2 3 4 8" xfId="2862"/>
    <cellStyle name="Обычный 2 2 5 2 3 4 9" xfId="3229"/>
    <cellStyle name="Обычный 2 2 5 2 3 5" xfId="477"/>
    <cellStyle name="Обычный 2 2 5 2 3 6" xfId="844"/>
    <cellStyle name="Обычный 2 2 5 2 3 7" xfId="1211"/>
    <cellStyle name="Обычный 2 2 5 2 3 8" xfId="1578"/>
    <cellStyle name="Обычный 2 2 5 2 3 9" xfId="1945"/>
    <cellStyle name="Обычный 2 2 5 2 4" xfId="72"/>
    <cellStyle name="Обычный 2 2 5 2 4 10" xfId="3054"/>
    <cellStyle name="Обычный 2 2 5 2 4 2" xfId="269"/>
    <cellStyle name="Обычный 2 2 5 2 4 2 2" xfId="668"/>
    <cellStyle name="Обычный 2 2 5 2 4 2 3" xfId="1035"/>
    <cellStyle name="Обычный 2 2 5 2 4 2 4" xfId="1402"/>
    <cellStyle name="Обычный 2 2 5 2 4 2 5" xfId="1769"/>
    <cellStyle name="Обычный 2 2 5 2 4 2 6" xfId="2136"/>
    <cellStyle name="Обычный 2 2 5 2 4 2 7" xfId="2503"/>
    <cellStyle name="Обычный 2 2 5 2 4 2 8" xfId="2870"/>
    <cellStyle name="Обычный 2 2 5 2 4 2 9" xfId="3237"/>
    <cellStyle name="Обычный 2 2 5 2 4 3" xfId="485"/>
    <cellStyle name="Обычный 2 2 5 2 4 4" xfId="852"/>
    <cellStyle name="Обычный 2 2 5 2 4 5" xfId="1219"/>
    <cellStyle name="Обычный 2 2 5 2 4 6" xfId="1586"/>
    <cellStyle name="Обычный 2 2 5 2 4 7" xfId="1953"/>
    <cellStyle name="Обычный 2 2 5 2 4 8" xfId="2320"/>
    <cellStyle name="Обычный 2 2 5 2 4 9" xfId="2687"/>
    <cellStyle name="Обычный 2 2 5 2 5" xfId="258"/>
    <cellStyle name="Обычный 2 2 5 2 5 2" xfId="657"/>
    <cellStyle name="Обычный 2 2 5 2 5 3" xfId="1024"/>
    <cellStyle name="Обычный 2 2 5 2 5 4" xfId="1391"/>
    <cellStyle name="Обычный 2 2 5 2 5 5" xfId="1758"/>
    <cellStyle name="Обычный 2 2 5 2 5 6" xfId="2125"/>
    <cellStyle name="Обычный 2 2 5 2 5 7" xfId="2492"/>
    <cellStyle name="Обычный 2 2 5 2 5 8" xfId="2859"/>
    <cellStyle name="Обычный 2 2 5 2 5 9" xfId="3226"/>
    <cellStyle name="Обычный 2 2 5 2 6" xfId="474"/>
    <cellStyle name="Обычный 2 2 5 2 7" xfId="841"/>
    <cellStyle name="Обычный 2 2 5 2 8" xfId="1208"/>
    <cellStyle name="Обычный 2 2 5 2 9" xfId="1575"/>
    <cellStyle name="Обычный 2 2 5 3" xfId="73"/>
    <cellStyle name="Обычный 2 2 5 3 10" xfId="3055"/>
    <cellStyle name="Обычный 2 2 5 3 2" xfId="270"/>
    <cellStyle name="Обычный 2 2 5 3 2 2" xfId="669"/>
    <cellStyle name="Обычный 2 2 5 3 2 3" xfId="1036"/>
    <cellStyle name="Обычный 2 2 5 3 2 4" xfId="1403"/>
    <cellStyle name="Обычный 2 2 5 3 2 5" xfId="1770"/>
    <cellStyle name="Обычный 2 2 5 3 2 6" xfId="2137"/>
    <cellStyle name="Обычный 2 2 5 3 2 7" xfId="2504"/>
    <cellStyle name="Обычный 2 2 5 3 2 8" xfId="2871"/>
    <cellStyle name="Обычный 2 2 5 3 2 9" xfId="3238"/>
    <cellStyle name="Обычный 2 2 5 3 3" xfId="486"/>
    <cellStyle name="Обычный 2 2 5 3 4" xfId="853"/>
    <cellStyle name="Обычный 2 2 5 3 5" xfId="1220"/>
    <cellStyle name="Обычный 2 2 5 3 6" xfId="1587"/>
    <cellStyle name="Обычный 2 2 5 3 7" xfId="1954"/>
    <cellStyle name="Обычный 2 2 5 3 8" xfId="2321"/>
    <cellStyle name="Обычный 2 2 5 3 9" xfId="2688"/>
    <cellStyle name="Обычный 2 2 5 4" xfId="257"/>
    <cellStyle name="Обычный 2 2 5 4 2" xfId="656"/>
    <cellStyle name="Обычный 2 2 5 4 3" xfId="1023"/>
    <cellStyle name="Обычный 2 2 5 4 4" xfId="1390"/>
    <cellStyle name="Обычный 2 2 5 4 5" xfId="1757"/>
    <cellStyle name="Обычный 2 2 5 4 6" xfId="2124"/>
    <cellStyle name="Обычный 2 2 5 4 7" xfId="2491"/>
    <cellStyle name="Обычный 2 2 5 4 8" xfId="2858"/>
    <cellStyle name="Обычный 2 2 5 4 9" xfId="3225"/>
    <cellStyle name="Обычный 2 2 5 5" xfId="473"/>
    <cellStyle name="Обычный 2 2 5 6" xfId="840"/>
    <cellStyle name="Обычный 2 2 5 7" xfId="1207"/>
    <cellStyle name="Обычный 2 2 5 8" xfId="1574"/>
    <cellStyle name="Обычный 2 2 5 9" xfId="1941"/>
    <cellStyle name="Обычный 2 2 6" xfId="3"/>
    <cellStyle name="Обычный 2 2 6 10" xfId="1518"/>
    <cellStyle name="Обычный 2 2 6 11" xfId="1885"/>
    <cellStyle name="Обычный 2 2 6 12" xfId="2252"/>
    <cellStyle name="Обычный 2 2 6 13" xfId="2619"/>
    <cellStyle name="Обычный 2 2 6 14" xfId="2986"/>
    <cellStyle name="Обычный 2 2 6 2" xfId="74"/>
    <cellStyle name="Обычный 2 2 6 2 10" xfId="1955"/>
    <cellStyle name="Обычный 2 2 6 2 11" xfId="2322"/>
    <cellStyle name="Обычный 2 2 6 2 12" xfId="2689"/>
    <cellStyle name="Обычный 2 2 6 2 13" xfId="3056"/>
    <cellStyle name="Обычный 2 2 6 2 2" xfId="75"/>
    <cellStyle name="Обычный 2 2 6 2 2 10" xfId="1956"/>
    <cellStyle name="Обычный 2 2 6 2 2 11" xfId="2323"/>
    <cellStyle name="Обычный 2 2 6 2 2 12" xfId="2690"/>
    <cellStyle name="Обычный 2 2 6 2 2 13" xfId="3057"/>
    <cellStyle name="Обычный 2 2 6 2 2 2" xfId="76"/>
    <cellStyle name="Обычный 2 2 6 2 2 2 10" xfId="2324"/>
    <cellStyle name="Обычный 2 2 6 2 2 2 11" xfId="2691"/>
    <cellStyle name="Обычный 2 2 6 2 2 2 12" xfId="3058"/>
    <cellStyle name="Обычный 2 2 6 2 2 2 2" xfId="7"/>
    <cellStyle name="Обычный 2 2 6 2 2 2 2 10" xfId="2256"/>
    <cellStyle name="Обычный 2 2 6 2 2 2 2 11" xfId="2623"/>
    <cellStyle name="Обычный 2 2 6 2 2 2 2 12" xfId="2990"/>
    <cellStyle name="Обычный 2 2 6 2 2 2 2 2" xfId="77"/>
    <cellStyle name="Обычный 2 2 6 2 2 2 2 2 10" xfId="2325"/>
    <cellStyle name="Обычный 2 2 6 2 2 2 2 2 11" xfId="2692"/>
    <cellStyle name="Обычный 2 2 6 2 2 2 2 2 12" xfId="3059"/>
    <cellStyle name="Обычный 2 2 6 2 2 2 2 2 2" xfId="78"/>
    <cellStyle name="Обычный 2 2 6 2 2 2 2 2 2 10" xfId="2693"/>
    <cellStyle name="Обычный 2 2 6 2 2 2 2 2 2 11" xfId="3060"/>
    <cellStyle name="Обычный 2 2 6 2 2 2 2 2 2 2" xfId="79"/>
    <cellStyle name="Обычный 2 2 6 2 2 2 2 2 2 2 10" xfId="3061"/>
    <cellStyle name="Обычный 2 2 6 2 2 2 2 2 2 2 2" xfId="276"/>
    <cellStyle name="Обычный 2 2 6 2 2 2 2 2 2 2 2 2" xfId="675"/>
    <cellStyle name="Обычный 2 2 6 2 2 2 2 2 2 2 2 3" xfId="1042"/>
    <cellStyle name="Обычный 2 2 6 2 2 2 2 2 2 2 2 4" xfId="1409"/>
    <cellStyle name="Обычный 2 2 6 2 2 2 2 2 2 2 2 5" xfId="1776"/>
    <cellStyle name="Обычный 2 2 6 2 2 2 2 2 2 2 2 6" xfId="2143"/>
    <cellStyle name="Обычный 2 2 6 2 2 2 2 2 2 2 2 7" xfId="2510"/>
    <cellStyle name="Обычный 2 2 6 2 2 2 2 2 2 2 2 8" xfId="2877"/>
    <cellStyle name="Обычный 2 2 6 2 2 2 2 2 2 2 2 9" xfId="3244"/>
    <cellStyle name="Обычный 2 2 6 2 2 2 2 2 2 2 3" xfId="492"/>
    <cellStyle name="Обычный 2 2 6 2 2 2 2 2 2 2 4" xfId="859"/>
    <cellStyle name="Обычный 2 2 6 2 2 2 2 2 2 2 5" xfId="1226"/>
    <cellStyle name="Обычный 2 2 6 2 2 2 2 2 2 2 6" xfId="1593"/>
    <cellStyle name="Обычный 2 2 6 2 2 2 2 2 2 2 7" xfId="1960"/>
    <cellStyle name="Обычный 2 2 6 2 2 2 2 2 2 2 8" xfId="2327"/>
    <cellStyle name="Обычный 2 2 6 2 2 2 2 2 2 2 9" xfId="2694"/>
    <cellStyle name="Обычный 2 2 6 2 2 2 2 2 2 3" xfId="275"/>
    <cellStyle name="Обычный 2 2 6 2 2 2 2 2 2 3 2" xfId="674"/>
    <cellStyle name="Обычный 2 2 6 2 2 2 2 2 2 3 3" xfId="1041"/>
    <cellStyle name="Обычный 2 2 6 2 2 2 2 2 2 3 4" xfId="1408"/>
    <cellStyle name="Обычный 2 2 6 2 2 2 2 2 2 3 5" xfId="1775"/>
    <cellStyle name="Обычный 2 2 6 2 2 2 2 2 2 3 6" xfId="2142"/>
    <cellStyle name="Обычный 2 2 6 2 2 2 2 2 2 3 7" xfId="2509"/>
    <cellStyle name="Обычный 2 2 6 2 2 2 2 2 2 3 8" xfId="2876"/>
    <cellStyle name="Обычный 2 2 6 2 2 2 2 2 2 3 9" xfId="3243"/>
    <cellStyle name="Обычный 2 2 6 2 2 2 2 2 2 4" xfId="491"/>
    <cellStyle name="Обычный 2 2 6 2 2 2 2 2 2 5" xfId="858"/>
    <cellStyle name="Обычный 2 2 6 2 2 2 2 2 2 6" xfId="1225"/>
    <cellStyle name="Обычный 2 2 6 2 2 2 2 2 2 7" xfId="1592"/>
    <cellStyle name="Обычный 2 2 6 2 2 2 2 2 2 8" xfId="1959"/>
    <cellStyle name="Обычный 2 2 6 2 2 2 2 2 2 9" xfId="2326"/>
    <cellStyle name="Обычный 2 2 6 2 2 2 2 2 3" xfId="80"/>
    <cellStyle name="Обычный 2 2 6 2 2 2 2 2 3 10" xfId="3062"/>
    <cellStyle name="Обычный 2 2 6 2 2 2 2 2 3 2" xfId="277"/>
    <cellStyle name="Обычный 2 2 6 2 2 2 2 2 3 2 2" xfId="676"/>
    <cellStyle name="Обычный 2 2 6 2 2 2 2 2 3 2 3" xfId="1043"/>
    <cellStyle name="Обычный 2 2 6 2 2 2 2 2 3 2 4" xfId="1410"/>
    <cellStyle name="Обычный 2 2 6 2 2 2 2 2 3 2 5" xfId="1777"/>
    <cellStyle name="Обычный 2 2 6 2 2 2 2 2 3 2 6" xfId="2144"/>
    <cellStyle name="Обычный 2 2 6 2 2 2 2 2 3 2 7" xfId="2511"/>
    <cellStyle name="Обычный 2 2 6 2 2 2 2 2 3 2 8" xfId="2878"/>
    <cellStyle name="Обычный 2 2 6 2 2 2 2 2 3 2 9" xfId="3245"/>
    <cellStyle name="Обычный 2 2 6 2 2 2 2 2 3 3" xfId="493"/>
    <cellStyle name="Обычный 2 2 6 2 2 2 2 2 3 4" xfId="860"/>
    <cellStyle name="Обычный 2 2 6 2 2 2 2 2 3 5" xfId="1227"/>
    <cellStyle name="Обычный 2 2 6 2 2 2 2 2 3 6" xfId="1594"/>
    <cellStyle name="Обычный 2 2 6 2 2 2 2 2 3 7" xfId="1961"/>
    <cellStyle name="Обычный 2 2 6 2 2 2 2 2 3 8" xfId="2328"/>
    <cellStyle name="Обычный 2 2 6 2 2 2 2 2 3 9" xfId="2695"/>
    <cellStyle name="Обычный 2 2 6 2 2 2 2 2 4" xfId="274"/>
    <cellStyle name="Обычный 2 2 6 2 2 2 2 2 4 2" xfId="673"/>
    <cellStyle name="Обычный 2 2 6 2 2 2 2 2 4 3" xfId="1040"/>
    <cellStyle name="Обычный 2 2 6 2 2 2 2 2 4 4" xfId="1407"/>
    <cellStyle name="Обычный 2 2 6 2 2 2 2 2 4 5" xfId="1774"/>
    <cellStyle name="Обычный 2 2 6 2 2 2 2 2 4 6" xfId="2141"/>
    <cellStyle name="Обычный 2 2 6 2 2 2 2 2 4 7" xfId="2508"/>
    <cellStyle name="Обычный 2 2 6 2 2 2 2 2 4 8" xfId="2875"/>
    <cellStyle name="Обычный 2 2 6 2 2 2 2 2 4 9" xfId="3242"/>
    <cellStyle name="Обычный 2 2 6 2 2 2 2 2 5" xfId="490"/>
    <cellStyle name="Обычный 2 2 6 2 2 2 2 2 6" xfId="857"/>
    <cellStyle name="Обычный 2 2 6 2 2 2 2 2 7" xfId="1224"/>
    <cellStyle name="Обычный 2 2 6 2 2 2 2 2 8" xfId="1591"/>
    <cellStyle name="Обычный 2 2 6 2 2 2 2 2 9" xfId="1958"/>
    <cellStyle name="Обычный 2 2 6 2 2 2 2 3" xfId="81"/>
    <cellStyle name="Обычный 2 2 6 2 2 2 2 3 10" xfId="3063"/>
    <cellStyle name="Обычный 2 2 6 2 2 2 2 3 2" xfId="278"/>
    <cellStyle name="Обычный 2 2 6 2 2 2 2 3 2 2" xfId="677"/>
    <cellStyle name="Обычный 2 2 6 2 2 2 2 3 2 3" xfId="1044"/>
    <cellStyle name="Обычный 2 2 6 2 2 2 2 3 2 4" xfId="1411"/>
    <cellStyle name="Обычный 2 2 6 2 2 2 2 3 2 5" xfId="1778"/>
    <cellStyle name="Обычный 2 2 6 2 2 2 2 3 2 6" xfId="2145"/>
    <cellStyle name="Обычный 2 2 6 2 2 2 2 3 2 7" xfId="2512"/>
    <cellStyle name="Обычный 2 2 6 2 2 2 2 3 2 8" xfId="2879"/>
    <cellStyle name="Обычный 2 2 6 2 2 2 2 3 2 9" xfId="3246"/>
    <cellStyle name="Обычный 2 2 6 2 2 2 2 3 3" xfId="494"/>
    <cellStyle name="Обычный 2 2 6 2 2 2 2 3 4" xfId="861"/>
    <cellStyle name="Обычный 2 2 6 2 2 2 2 3 5" xfId="1228"/>
    <cellStyle name="Обычный 2 2 6 2 2 2 2 3 6" xfId="1595"/>
    <cellStyle name="Обычный 2 2 6 2 2 2 2 3 7" xfId="1962"/>
    <cellStyle name="Обычный 2 2 6 2 2 2 2 3 8" xfId="2329"/>
    <cellStyle name="Обычный 2 2 6 2 2 2 2 3 9" xfId="2696"/>
    <cellStyle name="Обычный 2 2 6 2 2 2 2 4" xfId="205"/>
    <cellStyle name="Обычный 2 2 6 2 2 2 2 4 2" xfId="604"/>
    <cellStyle name="Обычный 2 2 6 2 2 2 2 4 3" xfId="971"/>
    <cellStyle name="Обычный 2 2 6 2 2 2 2 4 4" xfId="1338"/>
    <cellStyle name="Обычный 2 2 6 2 2 2 2 4 5" xfId="1705"/>
    <cellStyle name="Обычный 2 2 6 2 2 2 2 4 6" xfId="2072"/>
    <cellStyle name="Обычный 2 2 6 2 2 2 2 4 7" xfId="2439"/>
    <cellStyle name="Обычный 2 2 6 2 2 2 2 4 8" xfId="2806"/>
    <cellStyle name="Обычный 2 2 6 2 2 2 2 4 9" xfId="3173"/>
    <cellStyle name="Обычный 2 2 6 2 2 2 2 5" xfId="421"/>
    <cellStyle name="Обычный 2 2 6 2 2 2 2 6" xfId="788"/>
    <cellStyle name="Обычный 2 2 6 2 2 2 2 7" xfId="1155"/>
    <cellStyle name="Обычный 2 2 6 2 2 2 2 8" xfId="1522"/>
    <cellStyle name="Обычный 2 2 6 2 2 2 2 9" xfId="1889"/>
    <cellStyle name="Обычный 2 2 6 2 2 2 3" xfId="82"/>
    <cellStyle name="Обычный 2 2 6 2 2 2 3 10" xfId="3064"/>
    <cellStyle name="Обычный 2 2 6 2 2 2 3 2" xfId="279"/>
    <cellStyle name="Обычный 2 2 6 2 2 2 3 2 2" xfId="678"/>
    <cellStyle name="Обычный 2 2 6 2 2 2 3 2 3" xfId="1045"/>
    <cellStyle name="Обычный 2 2 6 2 2 2 3 2 4" xfId="1412"/>
    <cellStyle name="Обычный 2 2 6 2 2 2 3 2 5" xfId="1779"/>
    <cellStyle name="Обычный 2 2 6 2 2 2 3 2 6" xfId="2146"/>
    <cellStyle name="Обычный 2 2 6 2 2 2 3 2 7" xfId="2513"/>
    <cellStyle name="Обычный 2 2 6 2 2 2 3 2 8" xfId="2880"/>
    <cellStyle name="Обычный 2 2 6 2 2 2 3 2 9" xfId="3247"/>
    <cellStyle name="Обычный 2 2 6 2 2 2 3 3" xfId="495"/>
    <cellStyle name="Обычный 2 2 6 2 2 2 3 4" xfId="862"/>
    <cellStyle name="Обычный 2 2 6 2 2 2 3 5" xfId="1229"/>
    <cellStyle name="Обычный 2 2 6 2 2 2 3 6" xfId="1596"/>
    <cellStyle name="Обычный 2 2 6 2 2 2 3 7" xfId="1963"/>
    <cellStyle name="Обычный 2 2 6 2 2 2 3 8" xfId="2330"/>
    <cellStyle name="Обычный 2 2 6 2 2 2 3 9" xfId="2697"/>
    <cellStyle name="Обычный 2 2 6 2 2 2 4" xfId="273"/>
    <cellStyle name="Обычный 2 2 6 2 2 2 4 2" xfId="672"/>
    <cellStyle name="Обычный 2 2 6 2 2 2 4 3" xfId="1039"/>
    <cellStyle name="Обычный 2 2 6 2 2 2 4 4" xfId="1406"/>
    <cellStyle name="Обычный 2 2 6 2 2 2 4 5" xfId="1773"/>
    <cellStyle name="Обычный 2 2 6 2 2 2 4 6" xfId="2140"/>
    <cellStyle name="Обычный 2 2 6 2 2 2 4 7" xfId="2507"/>
    <cellStyle name="Обычный 2 2 6 2 2 2 4 8" xfId="2874"/>
    <cellStyle name="Обычный 2 2 6 2 2 2 4 9" xfId="3241"/>
    <cellStyle name="Обычный 2 2 6 2 2 2 5" xfId="489"/>
    <cellStyle name="Обычный 2 2 6 2 2 2 6" xfId="856"/>
    <cellStyle name="Обычный 2 2 6 2 2 2 7" xfId="1223"/>
    <cellStyle name="Обычный 2 2 6 2 2 2 8" xfId="1590"/>
    <cellStyle name="Обычный 2 2 6 2 2 2 9" xfId="1957"/>
    <cellStyle name="Обычный 2 2 6 2 2 3" xfId="83"/>
    <cellStyle name="Обычный 2 2 6 2 2 3 10" xfId="3065"/>
    <cellStyle name="Обычный 2 2 6 2 2 3 2" xfId="280"/>
    <cellStyle name="Обычный 2 2 6 2 2 3 2 2" xfId="679"/>
    <cellStyle name="Обычный 2 2 6 2 2 3 2 3" xfId="1046"/>
    <cellStyle name="Обычный 2 2 6 2 2 3 2 4" xfId="1413"/>
    <cellStyle name="Обычный 2 2 6 2 2 3 2 5" xfId="1780"/>
    <cellStyle name="Обычный 2 2 6 2 2 3 2 6" xfId="2147"/>
    <cellStyle name="Обычный 2 2 6 2 2 3 2 7" xfId="2514"/>
    <cellStyle name="Обычный 2 2 6 2 2 3 2 8" xfId="2881"/>
    <cellStyle name="Обычный 2 2 6 2 2 3 2 9" xfId="3248"/>
    <cellStyle name="Обычный 2 2 6 2 2 3 3" xfId="496"/>
    <cellStyle name="Обычный 2 2 6 2 2 3 4" xfId="863"/>
    <cellStyle name="Обычный 2 2 6 2 2 3 5" xfId="1230"/>
    <cellStyle name="Обычный 2 2 6 2 2 3 6" xfId="1597"/>
    <cellStyle name="Обычный 2 2 6 2 2 3 7" xfId="1964"/>
    <cellStyle name="Обычный 2 2 6 2 2 3 8" xfId="2331"/>
    <cellStyle name="Обычный 2 2 6 2 2 3 9" xfId="2698"/>
    <cellStyle name="Обычный 2 2 6 2 2 4" xfId="84"/>
    <cellStyle name="Обычный 2 2 6 2 2 4 10" xfId="3066"/>
    <cellStyle name="Обычный 2 2 6 2 2 4 2" xfId="281"/>
    <cellStyle name="Обычный 2 2 6 2 2 4 2 2" xfId="680"/>
    <cellStyle name="Обычный 2 2 6 2 2 4 2 3" xfId="1047"/>
    <cellStyle name="Обычный 2 2 6 2 2 4 2 4" xfId="1414"/>
    <cellStyle name="Обычный 2 2 6 2 2 4 2 5" xfId="1781"/>
    <cellStyle name="Обычный 2 2 6 2 2 4 2 6" xfId="2148"/>
    <cellStyle name="Обычный 2 2 6 2 2 4 2 7" xfId="2515"/>
    <cellStyle name="Обычный 2 2 6 2 2 4 2 8" xfId="2882"/>
    <cellStyle name="Обычный 2 2 6 2 2 4 2 9" xfId="3249"/>
    <cellStyle name="Обычный 2 2 6 2 2 4 3" xfId="497"/>
    <cellStyle name="Обычный 2 2 6 2 2 4 4" xfId="864"/>
    <cellStyle name="Обычный 2 2 6 2 2 4 5" xfId="1231"/>
    <cellStyle name="Обычный 2 2 6 2 2 4 6" xfId="1598"/>
    <cellStyle name="Обычный 2 2 6 2 2 4 7" xfId="1965"/>
    <cellStyle name="Обычный 2 2 6 2 2 4 8" xfId="2332"/>
    <cellStyle name="Обычный 2 2 6 2 2 4 9" xfId="2699"/>
    <cellStyle name="Обычный 2 2 6 2 2 5" xfId="272"/>
    <cellStyle name="Обычный 2 2 6 2 2 5 2" xfId="671"/>
    <cellStyle name="Обычный 2 2 6 2 2 5 3" xfId="1038"/>
    <cellStyle name="Обычный 2 2 6 2 2 5 4" xfId="1405"/>
    <cellStyle name="Обычный 2 2 6 2 2 5 5" xfId="1772"/>
    <cellStyle name="Обычный 2 2 6 2 2 5 6" xfId="2139"/>
    <cellStyle name="Обычный 2 2 6 2 2 5 7" xfId="2506"/>
    <cellStyle name="Обычный 2 2 6 2 2 5 8" xfId="2873"/>
    <cellStyle name="Обычный 2 2 6 2 2 5 9" xfId="3240"/>
    <cellStyle name="Обычный 2 2 6 2 2 6" xfId="488"/>
    <cellStyle name="Обычный 2 2 6 2 2 7" xfId="855"/>
    <cellStyle name="Обычный 2 2 6 2 2 8" xfId="1222"/>
    <cellStyle name="Обычный 2 2 6 2 2 9" xfId="1589"/>
    <cellStyle name="Обычный 2 2 6 2 3" xfId="85"/>
    <cellStyle name="Обычный 2 2 6 2 3 10" xfId="3067"/>
    <cellStyle name="Обычный 2 2 6 2 3 2" xfId="282"/>
    <cellStyle name="Обычный 2 2 6 2 3 2 2" xfId="681"/>
    <cellStyle name="Обычный 2 2 6 2 3 2 3" xfId="1048"/>
    <cellStyle name="Обычный 2 2 6 2 3 2 4" xfId="1415"/>
    <cellStyle name="Обычный 2 2 6 2 3 2 5" xfId="1782"/>
    <cellStyle name="Обычный 2 2 6 2 3 2 6" xfId="2149"/>
    <cellStyle name="Обычный 2 2 6 2 3 2 7" xfId="2516"/>
    <cellStyle name="Обычный 2 2 6 2 3 2 8" xfId="2883"/>
    <cellStyle name="Обычный 2 2 6 2 3 2 9" xfId="3250"/>
    <cellStyle name="Обычный 2 2 6 2 3 3" xfId="498"/>
    <cellStyle name="Обычный 2 2 6 2 3 4" xfId="865"/>
    <cellStyle name="Обычный 2 2 6 2 3 5" xfId="1232"/>
    <cellStyle name="Обычный 2 2 6 2 3 6" xfId="1599"/>
    <cellStyle name="Обычный 2 2 6 2 3 7" xfId="1966"/>
    <cellStyle name="Обычный 2 2 6 2 3 8" xfId="2333"/>
    <cellStyle name="Обычный 2 2 6 2 3 9" xfId="2700"/>
    <cellStyle name="Обычный 2 2 6 2 4" xfId="86"/>
    <cellStyle name="Обычный 2 2 6 2 4 10" xfId="3068"/>
    <cellStyle name="Обычный 2 2 6 2 4 2" xfId="283"/>
    <cellStyle name="Обычный 2 2 6 2 4 2 2" xfId="682"/>
    <cellStyle name="Обычный 2 2 6 2 4 2 3" xfId="1049"/>
    <cellStyle name="Обычный 2 2 6 2 4 2 4" xfId="1416"/>
    <cellStyle name="Обычный 2 2 6 2 4 2 5" xfId="1783"/>
    <cellStyle name="Обычный 2 2 6 2 4 2 6" xfId="2150"/>
    <cellStyle name="Обычный 2 2 6 2 4 2 7" xfId="2517"/>
    <cellStyle name="Обычный 2 2 6 2 4 2 8" xfId="2884"/>
    <cellStyle name="Обычный 2 2 6 2 4 2 9" xfId="3251"/>
    <cellStyle name="Обычный 2 2 6 2 4 3" xfId="499"/>
    <cellStyle name="Обычный 2 2 6 2 4 4" xfId="866"/>
    <cellStyle name="Обычный 2 2 6 2 4 5" xfId="1233"/>
    <cellStyle name="Обычный 2 2 6 2 4 6" xfId="1600"/>
    <cellStyle name="Обычный 2 2 6 2 4 7" xfId="1967"/>
    <cellStyle name="Обычный 2 2 6 2 4 8" xfId="2334"/>
    <cellStyle name="Обычный 2 2 6 2 4 9" xfId="2701"/>
    <cellStyle name="Обычный 2 2 6 2 5" xfId="271"/>
    <cellStyle name="Обычный 2 2 6 2 5 2" xfId="670"/>
    <cellStyle name="Обычный 2 2 6 2 5 3" xfId="1037"/>
    <cellStyle name="Обычный 2 2 6 2 5 4" xfId="1404"/>
    <cellStyle name="Обычный 2 2 6 2 5 5" xfId="1771"/>
    <cellStyle name="Обычный 2 2 6 2 5 6" xfId="2138"/>
    <cellStyle name="Обычный 2 2 6 2 5 7" xfId="2505"/>
    <cellStyle name="Обычный 2 2 6 2 5 8" xfId="2872"/>
    <cellStyle name="Обычный 2 2 6 2 5 9" xfId="3239"/>
    <cellStyle name="Обычный 2 2 6 2 6" xfId="487"/>
    <cellStyle name="Обычный 2 2 6 2 7" xfId="854"/>
    <cellStyle name="Обычный 2 2 6 2 8" xfId="1221"/>
    <cellStyle name="Обычный 2 2 6 2 9" xfId="1588"/>
    <cellStyle name="Обычный 2 2 6 3" xfId="87"/>
    <cellStyle name="Обычный 2 2 6 3 10" xfId="2702"/>
    <cellStyle name="Обычный 2 2 6 3 11" xfId="3069"/>
    <cellStyle name="Обычный 2 2 6 3 2" xfId="88"/>
    <cellStyle name="Обычный 2 2 6 3 2 10" xfId="3070"/>
    <cellStyle name="Обычный 2 2 6 3 2 2" xfId="285"/>
    <cellStyle name="Обычный 2 2 6 3 2 2 2" xfId="684"/>
    <cellStyle name="Обычный 2 2 6 3 2 2 3" xfId="1051"/>
    <cellStyle name="Обычный 2 2 6 3 2 2 4" xfId="1418"/>
    <cellStyle name="Обычный 2 2 6 3 2 2 5" xfId="1785"/>
    <cellStyle name="Обычный 2 2 6 3 2 2 6" xfId="2152"/>
    <cellStyle name="Обычный 2 2 6 3 2 2 7" xfId="2519"/>
    <cellStyle name="Обычный 2 2 6 3 2 2 8" xfId="2886"/>
    <cellStyle name="Обычный 2 2 6 3 2 2 9" xfId="3253"/>
    <cellStyle name="Обычный 2 2 6 3 2 3" xfId="501"/>
    <cellStyle name="Обычный 2 2 6 3 2 4" xfId="868"/>
    <cellStyle name="Обычный 2 2 6 3 2 5" xfId="1235"/>
    <cellStyle name="Обычный 2 2 6 3 2 6" xfId="1602"/>
    <cellStyle name="Обычный 2 2 6 3 2 7" xfId="1969"/>
    <cellStyle name="Обычный 2 2 6 3 2 8" xfId="2336"/>
    <cellStyle name="Обычный 2 2 6 3 2 9" xfId="2703"/>
    <cellStyle name="Обычный 2 2 6 3 3" xfId="284"/>
    <cellStyle name="Обычный 2 2 6 3 3 2" xfId="683"/>
    <cellStyle name="Обычный 2 2 6 3 3 3" xfId="1050"/>
    <cellStyle name="Обычный 2 2 6 3 3 4" xfId="1417"/>
    <cellStyle name="Обычный 2 2 6 3 3 5" xfId="1784"/>
    <cellStyle name="Обычный 2 2 6 3 3 6" xfId="2151"/>
    <cellStyle name="Обычный 2 2 6 3 3 7" xfId="2518"/>
    <cellStyle name="Обычный 2 2 6 3 3 8" xfId="2885"/>
    <cellStyle name="Обычный 2 2 6 3 3 9" xfId="3252"/>
    <cellStyle name="Обычный 2 2 6 3 4" xfId="500"/>
    <cellStyle name="Обычный 2 2 6 3 5" xfId="867"/>
    <cellStyle name="Обычный 2 2 6 3 6" xfId="1234"/>
    <cellStyle name="Обычный 2 2 6 3 7" xfId="1601"/>
    <cellStyle name="Обычный 2 2 6 3 8" xfId="1968"/>
    <cellStyle name="Обычный 2 2 6 3 9" xfId="2335"/>
    <cellStyle name="Обычный 2 2 6 4" xfId="89"/>
    <cellStyle name="Обычный 2 2 6 4 10" xfId="3071"/>
    <cellStyle name="Обычный 2 2 6 4 2" xfId="286"/>
    <cellStyle name="Обычный 2 2 6 4 2 2" xfId="685"/>
    <cellStyle name="Обычный 2 2 6 4 2 3" xfId="1052"/>
    <cellStyle name="Обычный 2 2 6 4 2 4" xfId="1419"/>
    <cellStyle name="Обычный 2 2 6 4 2 5" xfId="1786"/>
    <cellStyle name="Обычный 2 2 6 4 2 6" xfId="2153"/>
    <cellStyle name="Обычный 2 2 6 4 2 7" xfId="2520"/>
    <cellStyle name="Обычный 2 2 6 4 2 8" xfId="2887"/>
    <cellStyle name="Обычный 2 2 6 4 2 9" xfId="3254"/>
    <cellStyle name="Обычный 2 2 6 4 3" xfId="502"/>
    <cellStyle name="Обычный 2 2 6 4 4" xfId="869"/>
    <cellStyle name="Обычный 2 2 6 4 5" xfId="1236"/>
    <cellStyle name="Обычный 2 2 6 4 6" xfId="1603"/>
    <cellStyle name="Обычный 2 2 6 4 7" xfId="1970"/>
    <cellStyle name="Обычный 2 2 6 4 8" xfId="2337"/>
    <cellStyle name="Обычный 2 2 6 4 9" xfId="2704"/>
    <cellStyle name="Обычный 2 2 6 5" xfId="195"/>
    <cellStyle name="Обычный 2 2 6 5 10" xfId="3163"/>
    <cellStyle name="Обычный 2 2 6 5 2" xfId="378"/>
    <cellStyle name="Обычный 2 2 6 5 2 2" xfId="777"/>
    <cellStyle name="Обычный 2 2 6 5 2 3" xfId="1144"/>
    <cellStyle name="Обычный 2 2 6 5 2 4" xfId="1511"/>
    <cellStyle name="Обычный 2 2 6 5 2 5" xfId="1878"/>
    <cellStyle name="Обычный 2 2 6 5 2 6" xfId="2245"/>
    <cellStyle name="Обычный 2 2 6 5 2 7" xfId="2612"/>
    <cellStyle name="Обычный 2 2 6 5 2 8" xfId="2979"/>
    <cellStyle name="Обычный 2 2 6 5 2 9" xfId="3346"/>
    <cellStyle name="Обычный 2 2 6 5 3" xfId="594"/>
    <cellStyle name="Обычный 2 2 6 5 4" xfId="961"/>
    <cellStyle name="Обычный 2 2 6 5 5" xfId="1328"/>
    <cellStyle name="Обычный 2 2 6 5 6" xfId="1695"/>
    <cellStyle name="Обычный 2 2 6 5 7" xfId="2062"/>
    <cellStyle name="Обычный 2 2 6 5 8" xfId="2429"/>
    <cellStyle name="Обычный 2 2 6 5 9" xfId="2796"/>
    <cellStyle name="Обычный 2 2 6 6" xfId="201"/>
    <cellStyle name="Обычный 2 2 6 6 2" xfId="600"/>
    <cellStyle name="Обычный 2 2 6 6 3" xfId="967"/>
    <cellStyle name="Обычный 2 2 6 6 4" xfId="1334"/>
    <cellStyle name="Обычный 2 2 6 6 5" xfId="1701"/>
    <cellStyle name="Обычный 2 2 6 6 6" xfId="2068"/>
    <cellStyle name="Обычный 2 2 6 6 7" xfId="2435"/>
    <cellStyle name="Обычный 2 2 6 6 8" xfId="2802"/>
    <cellStyle name="Обычный 2 2 6 6 9" xfId="3169"/>
    <cellStyle name="Обычный 2 2 6 7" xfId="417"/>
    <cellStyle name="Обычный 2 2 6 8" xfId="784"/>
    <cellStyle name="Обычный 2 2 6 9" xfId="1151"/>
    <cellStyle name="Обычный 2 2 7" xfId="90"/>
    <cellStyle name="Обычный 2 2 7 10" xfId="1604"/>
    <cellStyle name="Обычный 2 2 7 11" xfId="1971"/>
    <cellStyle name="Обычный 2 2 7 12" xfId="2338"/>
    <cellStyle name="Обычный 2 2 7 13" xfId="2705"/>
    <cellStyle name="Обычный 2 2 7 14" xfId="3072"/>
    <cellStyle name="Обычный 2 2 7 2" xfId="91"/>
    <cellStyle name="Обычный 2 2 7 2 10" xfId="2706"/>
    <cellStyle name="Обычный 2 2 7 2 11" xfId="3073"/>
    <cellStyle name="Обычный 2 2 7 2 2" xfId="92"/>
    <cellStyle name="Обычный 2 2 7 2 2 10" xfId="2707"/>
    <cellStyle name="Обычный 2 2 7 2 2 11" xfId="3074"/>
    <cellStyle name="Обычный 2 2 7 2 2 2" xfId="289"/>
    <cellStyle name="Обычный 2 2 7 2 2 2 2" xfId="688"/>
    <cellStyle name="Обычный 2 2 7 2 2 2 3" xfId="1055"/>
    <cellStyle name="Обычный 2 2 7 2 2 2 4" xfId="1422"/>
    <cellStyle name="Обычный 2 2 7 2 2 2 5" xfId="1789"/>
    <cellStyle name="Обычный 2 2 7 2 2 2 6" xfId="2156"/>
    <cellStyle name="Обычный 2 2 7 2 2 2 7" xfId="2523"/>
    <cellStyle name="Обычный 2 2 7 2 2 2 8" xfId="2890"/>
    <cellStyle name="Обычный 2 2 7 2 2 2 9" xfId="3257"/>
    <cellStyle name="Обычный 2 2 7 2 2 3" xfId="93"/>
    <cellStyle name="Обычный 2 2 7 2 2 3 10" xfId="2708"/>
    <cellStyle name="Обычный 2 2 7 2 2 3 11" xfId="3075"/>
    <cellStyle name="Обычный 2 2 7 2 2 3 2" xfId="94"/>
    <cellStyle name="Обычный 2 2 7 2 2 3 2 10" xfId="3076"/>
    <cellStyle name="Обычный 2 2 7 2 2 3 2 2" xfId="291"/>
    <cellStyle name="Обычный 2 2 7 2 2 3 2 2 2" xfId="690"/>
    <cellStyle name="Обычный 2 2 7 2 2 3 2 2 3" xfId="1057"/>
    <cellStyle name="Обычный 2 2 7 2 2 3 2 2 4" xfId="1424"/>
    <cellStyle name="Обычный 2 2 7 2 2 3 2 2 5" xfId="1791"/>
    <cellStyle name="Обычный 2 2 7 2 2 3 2 2 6" xfId="2158"/>
    <cellStyle name="Обычный 2 2 7 2 2 3 2 2 7" xfId="2525"/>
    <cellStyle name="Обычный 2 2 7 2 2 3 2 2 8" xfId="2892"/>
    <cellStyle name="Обычный 2 2 7 2 2 3 2 2 9" xfId="3259"/>
    <cellStyle name="Обычный 2 2 7 2 2 3 2 3" xfId="507"/>
    <cellStyle name="Обычный 2 2 7 2 2 3 2 4" xfId="874"/>
    <cellStyle name="Обычный 2 2 7 2 2 3 2 5" xfId="1241"/>
    <cellStyle name="Обычный 2 2 7 2 2 3 2 6" xfId="1608"/>
    <cellStyle name="Обычный 2 2 7 2 2 3 2 7" xfId="1975"/>
    <cellStyle name="Обычный 2 2 7 2 2 3 2 8" xfId="2342"/>
    <cellStyle name="Обычный 2 2 7 2 2 3 2 9" xfId="2709"/>
    <cellStyle name="Обычный 2 2 7 2 2 3 3" xfId="290"/>
    <cellStyle name="Обычный 2 2 7 2 2 3 3 2" xfId="689"/>
    <cellStyle name="Обычный 2 2 7 2 2 3 3 3" xfId="1056"/>
    <cellStyle name="Обычный 2 2 7 2 2 3 3 4" xfId="1423"/>
    <cellStyle name="Обычный 2 2 7 2 2 3 3 5" xfId="1790"/>
    <cellStyle name="Обычный 2 2 7 2 2 3 3 6" xfId="2157"/>
    <cellStyle name="Обычный 2 2 7 2 2 3 3 7" xfId="2524"/>
    <cellStyle name="Обычный 2 2 7 2 2 3 3 8" xfId="2891"/>
    <cellStyle name="Обычный 2 2 7 2 2 3 3 9" xfId="3258"/>
    <cellStyle name="Обычный 2 2 7 2 2 3 4" xfId="506"/>
    <cellStyle name="Обычный 2 2 7 2 2 3 5" xfId="873"/>
    <cellStyle name="Обычный 2 2 7 2 2 3 6" xfId="1240"/>
    <cellStyle name="Обычный 2 2 7 2 2 3 7" xfId="1607"/>
    <cellStyle name="Обычный 2 2 7 2 2 3 8" xfId="1974"/>
    <cellStyle name="Обычный 2 2 7 2 2 3 9" xfId="2341"/>
    <cellStyle name="Обычный 2 2 7 2 2 4" xfId="505"/>
    <cellStyle name="Обычный 2 2 7 2 2 5" xfId="872"/>
    <cellStyle name="Обычный 2 2 7 2 2 6" xfId="1239"/>
    <cellStyle name="Обычный 2 2 7 2 2 7" xfId="1606"/>
    <cellStyle name="Обычный 2 2 7 2 2 8" xfId="1973"/>
    <cellStyle name="Обычный 2 2 7 2 2 9" xfId="2340"/>
    <cellStyle name="Обычный 2 2 7 2 3" xfId="288"/>
    <cellStyle name="Обычный 2 2 7 2 3 2" xfId="687"/>
    <cellStyle name="Обычный 2 2 7 2 3 3" xfId="1054"/>
    <cellStyle name="Обычный 2 2 7 2 3 4" xfId="1421"/>
    <cellStyle name="Обычный 2 2 7 2 3 5" xfId="1788"/>
    <cellStyle name="Обычный 2 2 7 2 3 6" xfId="2155"/>
    <cellStyle name="Обычный 2 2 7 2 3 7" xfId="2522"/>
    <cellStyle name="Обычный 2 2 7 2 3 8" xfId="2889"/>
    <cellStyle name="Обычный 2 2 7 2 3 9" xfId="3256"/>
    <cellStyle name="Обычный 2 2 7 2 4" xfId="504"/>
    <cellStyle name="Обычный 2 2 7 2 5" xfId="871"/>
    <cellStyle name="Обычный 2 2 7 2 6" xfId="1238"/>
    <cellStyle name="Обычный 2 2 7 2 7" xfId="1605"/>
    <cellStyle name="Обычный 2 2 7 2 8" xfId="1972"/>
    <cellStyle name="Обычный 2 2 7 2 9" xfId="2339"/>
    <cellStyle name="Обычный 2 2 7 3" xfId="11"/>
    <cellStyle name="Обычный 2 2 7 3 10" xfId="1526"/>
    <cellStyle name="Обычный 2 2 7 3 11" xfId="1893"/>
    <cellStyle name="Обычный 2 2 7 3 12" xfId="2260"/>
    <cellStyle name="Обычный 2 2 7 3 13" xfId="2627"/>
    <cellStyle name="Обычный 2 2 7 3 14" xfId="2994"/>
    <cellStyle name="Обычный 2 2 7 3 2" xfId="95"/>
    <cellStyle name="Обычный 2 2 7 3 2 10" xfId="1976"/>
    <cellStyle name="Обычный 2 2 7 3 2 11" xfId="2343"/>
    <cellStyle name="Обычный 2 2 7 3 2 12" xfId="2710"/>
    <cellStyle name="Обычный 2 2 7 3 2 13" xfId="3077"/>
    <cellStyle name="Обычный 2 2 7 3 2 2" xfId="96"/>
    <cellStyle name="Обычный 2 2 7 3 2 2 10" xfId="2344"/>
    <cellStyle name="Обычный 2 2 7 3 2 2 11" xfId="2711"/>
    <cellStyle name="Обычный 2 2 7 3 2 2 12" xfId="3078"/>
    <cellStyle name="Обычный 2 2 7 3 2 2 2" xfId="97"/>
    <cellStyle name="Обычный 2 2 7 3 2 2 2 10" xfId="2712"/>
    <cellStyle name="Обычный 2 2 7 3 2 2 2 11" xfId="3079"/>
    <cellStyle name="Обычный 2 2 7 3 2 2 2 2" xfId="98"/>
    <cellStyle name="Обычный 2 2 7 3 2 2 2 2 10" xfId="3080"/>
    <cellStyle name="Обычный 2 2 7 3 2 2 2 2 2" xfId="295"/>
    <cellStyle name="Обычный 2 2 7 3 2 2 2 2 2 2" xfId="694"/>
    <cellStyle name="Обычный 2 2 7 3 2 2 2 2 2 3" xfId="1061"/>
    <cellStyle name="Обычный 2 2 7 3 2 2 2 2 2 4" xfId="1428"/>
    <cellStyle name="Обычный 2 2 7 3 2 2 2 2 2 5" xfId="1795"/>
    <cellStyle name="Обычный 2 2 7 3 2 2 2 2 2 6" xfId="2162"/>
    <cellStyle name="Обычный 2 2 7 3 2 2 2 2 2 7" xfId="2529"/>
    <cellStyle name="Обычный 2 2 7 3 2 2 2 2 2 8" xfId="2896"/>
    <cellStyle name="Обычный 2 2 7 3 2 2 2 2 2 9" xfId="3263"/>
    <cellStyle name="Обычный 2 2 7 3 2 2 2 2 3" xfId="511"/>
    <cellStyle name="Обычный 2 2 7 3 2 2 2 2 4" xfId="878"/>
    <cellStyle name="Обычный 2 2 7 3 2 2 2 2 5" xfId="1245"/>
    <cellStyle name="Обычный 2 2 7 3 2 2 2 2 6" xfId="1612"/>
    <cellStyle name="Обычный 2 2 7 3 2 2 2 2 7" xfId="1979"/>
    <cellStyle name="Обычный 2 2 7 3 2 2 2 2 8" xfId="2346"/>
    <cellStyle name="Обычный 2 2 7 3 2 2 2 2 9" xfId="2713"/>
    <cellStyle name="Обычный 2 2 7 3 2 2 2 3" xfId="294"/>
    <cellStyle name="Обычный 2 2 7 3 2 2 2 3 2" xfId="693"/>
    <cellStyle name="Обычный 2 2 7 3 2 2 2 3 3" xfId="1060"/>
    <cellStyle name="Обычный 2 2 7 3 2 2 2 3 4" xfId="1427"/>
    <cellStyle name="Обычный 2 2 7 3 2 2 2 3 5" xfId="1794"/>
    <cellStyle name="Обычный 2 2 7 3 2 2 2 3 6" xfId="2161"/>
    <cellStyle name="Обычный 2 2 7 3 2 2 2 3 7" xfId="2528"/>
    <cellStyle name="Обычный 2 2 7 3 2 2 2 3 8" xfId="2895"/>
    <cellStyle name="Обычный 2 2 7 3 2 2 2 3 9" xfId="3262"/>
    <cellStyle name="Обычный 2 2 7 3 2 2 2 4" xfId="510"/>
    <cellStyle name="Обычный 2 2 7 3 2 2 2 5" xfId="877"/>
    <cellStyle name="Обычный 2 2 7 3 2 2 2 6" xfId="1244"/>
    <cellStyle name="Обычный 2 2 7 3 2 2 2 7" xfId="1611"/>
    <cellStyle name="Обычный 2 2 7 3 2 2 2 8" xfId="1978"/>
    <cellStyle name="Обычный 2 2 7 3 2 2 2 9" xfId="2345"/>
    <cellStyle name="Обычный 2 2 7 3 2 2 3" xfId="99"/>
    <cellStyle name="Обычный 2 2 7 3 2 2 3 10" xfId="3081"/>
    <cellStyle name="Обычный 2 2 7 3 2 2 3 2" xfId="296"/>
    <cellStyle name="Обычный 2 2 7 3 2 2 3 2 2" xfId="695"/>
    <cellStyle name="Обычный 2 2 7 3 2 2 3 2 3" xfId="1062"/>
    <cellStyle name="Обычный 2 2 7 3 2 2 3 2 4" xfId="1429"/>
    <cellStyle name="Обычный 2 2 7 3 2 2 3 2 5" xfId="1796"/>
    <cellStyle name="Обычный 2 2 7 3 2 2 3 2 6" xfId="2163"/>
    <cellStyle name="Обычный 2 2 7 3 2 2 3 2 7" xfId="2530"/>
    <cellStyle name="Обычный 2 2 7 3 2 2 3 2 8" xfId="2897"/>
    <cellStyle name="Обычный 2 2 7 3 2 2 3 2 9" xfId="3264"/>
    <cellStyle name="Обычный 2 2 7 3 2 2 3 3" xfId="512"/>
    <cellStyle name="Обычный 2 2 7 3 2 2 3 4" xfId="879"/>
    <cellStyle name="Обычный 2 2 7 3 2 2 3 5" xfId="1246"/>
    <cellStyle name="Обычный 2 2 7 3 2 2 3 6" xfId="1613"/>
    <cellStyle name="Обычный 2 2 7 3 2 2 3 7" xfId="1980"/>
    <cellStyle name="Обычный 2 2 7 3 2 2 3 8" xfId="2347"/>
    <cellStyle name="Обычный 2 2 7 3 2 2 3 9" xfId="2714"/>
    <cellStyle name="Обычный 2 2 7 3 2 2 4" xfId="293"/>
    <cellStyle name="Обычный 2 2 7 3 2 2 4 2" xfId="692"/>
    <cellStyle name="Обычный 2 2 7 3 2 2 4 3" xfId="1059"/>
    <cellStyle name="Обычный 2 2 7 3 2 2 4 4" xfId="1426"/>
    <cellStyle name="Обычный 2 2 7 3 2 2 4 5" xfId="1793"/>
    <cellStyle name="Обычный 2 2 7 3 2 2 4 6" xfId="2160"/>
    <cellStyle name="Обычный 2 2 7 3 2 2 4 7" xfId="2527"/>
    <cellStyle name="Обычный 2 2 7 3 2 2 4 8" xfId="2894"/>
    <cellStyle name="Обычный 2 2 7 3 2 2 4 9" xfId="3261"/>
    <cellStyle name="Обычный 2 2 7 3 2 2 5" xfId="509"/>
    <cellStyle name="Обычный 2 2 7 3 2 2 6" xfId="876"/>
    <cellStyle name="Обычный 2 2 7 3 2 2 7" xfId="1243"/>
    <cellStyle name="Обычный 2 2 7 3 2 2 8" xfId="1610"/>
    <cellStyle name="Обычный 2 2 7 3 2 2 9" xfId="1977"/>
    <cellStyle name="Обычный 2 2 7 3 2 3" xfId="100"/>
    <cellStyle name="Обычный 2 2 7 3 2 3 10" xfId="2715"/>
    <cellStyle name="Обычный 2 2 7 3 2 3 11" xfId="3082"/>
    <cellStyle name="Обычный 2 2 7 3 2 3 2" xfId="101"/>
    <cellStyle name="Обычный 2 2 7 3 2 3 2 10" xfId="3083"/>
    <cellStyle name="Обычный 2 2 7 3 2 3 2 2" xfId="298"/>
    <cellStyle name="Обычный 2 2 7 3 2 3 2 2 2" xfId="697"/>
    <cellStyle name="Обычный 2 2 7 3 2 3 2 2 3" xfId="1064"/>
    <cellStyle name="Обычный 2 2 7 3 2 3 2 2 4" xfId="1431"/>
    <cellStyle name="Обычный 2 2 7 3 2 3 2 2 5" xfId="1798"/>
    <cellStyle name="Обычный 2 2 7 3 2 3 2 2 6" xfId="2165"/>
    <cellStyle name="Обычный 2 2 7 3 2 3 2 2 7" xfId="2532"/>
    <cellStyle name="Обычный 2 2 7 3 2 3 2 2 8" xfId="2899"/>
    <cellStyle name="Обычный 2 2 7 3 2 3 2 2 9" xfId="3266"/>
    <cellStyle name="Обычный 2 2 7 3 2 3 2 3" xfId="514"/>
    <cellStyle name="Обычный 2 2 7 3 2 3 2 4" xfId="881"/>
    <cellStyle name="Обычный 2 2 7 3 2 3 2 5" xfId="1248"/>
    <cellStyle name="Обычный 2 2 7 3 2 3 2 6" xfId="1615"/>
    <cellStyle name="Обычный 2 2 7 3 2 3 2 7" xfId="1982"/>
    <cellStyle name="Обычный 2 2 7 3 2 3 2 8" xfId="2349"/>
    <cellStyle name="Обычный 2 2 7 3 2 3 2 9" xfId="2716"/>
    <cellStyle name="Обычный 2 2 7 3 2 3 3" xfId="297"/>
    <cellStyle name="Обычный 2 2 7 3 2 3 3 2" xfId="696"/>
    <cellStyle name="Обычный 2 2 7 3 2 3 3 3" xfId="1063"/>
    <cellStyle name="Обычный 2 2 7 3 2 3 3 4" xfId="1430"/>
    <cellStyle name="Обычный 2 2 7 3 2 3 3 5" xfId="1797"/>
    <cellStyle name="Обычный 2 2 7 3 2 3 3 6" xfId="2164"/>
    <cellStyle name="Обычный 2 2 7 3 2 3 3 7" xfId="2531"/>
    <cellStyle name="Обычный 2 2 7 3 2 3 3 8" xfId="2898"/>
    <cellStyle name="Обычный 2 2 7 3 2 3 3 9" xfId="3265"/>
    <cellStyle name="Обычный 2 2 7 3 2 3 4" xfId="513"/>
    <cellStyle name="Обычный 2 2 7 3 2 3 5" xfId="880"/>
    <cellStyle name="Обычный 2 2 7 3 2 3 6" xfId="1247"/>
    <cellStyle name="Обычный 2 2 7 3 2 3 7" xfId="1614"/>
    <cellStyle name="Обычный 2 2 7 3 2 3 8" xfId="1981"/>
    <cellStyle name="Обычный 2 2 7 3 2 3 9" xfId="2348"/>
    <cellStyle name="Обычный 2 2 7 3 2 4" xfId="102"/>
    <cellStyle name="Обычный 2 2 7 3 2 4 10" xfId="3084"/>
    <cellStyle name="Обычный 2 2 7 3 2 4 2" xfId="299"/>
    <cellStyle name="Обычный 2 2 7 3 2 4 2 2" xfId="698"/>
    <cellStyle name="Обычный 2 2 7 3 2 4 2 3" xfId="1065"/>
    <cellStyle name="Обычный 2 2 7 3 2 4 2 4" xfId="1432"/>
    <cellStyle name="Обычный 2 2 7 3 2 4 2 5" xfId="1799"/>
    <cellStyle name="Обычный 2 2 7 3 2 4 2 6" xfId="2166"/>
    <cellStyle name="Обычный 2 2 7 3 2 4 2 7" xfId="2533"/>
    <cellStyle name="Обычный 2 2 7 3 2 4 2 8" xfId="2900"/>
    <cellStyle name="Обычный 2 2 7 3 2 4 2 9" xfId="3267"/>
    <cellStyle name="Обычный 2 2 7 3 2 4 3" xfId="515"/>
    <cellStyle name="Обычный 2 2 7 3 2 4 4" xfId="882"/>
    <cellStyle name="Обычный 2 2 7 3 2 4 5" xfId="1249"/>
    <cellStyle name="Обычный 2 2 7 3 2 4 6" xfId="1616"/>
    <cellStyle name="Обычный 2 2 7 3 2 4 7" xfId="1983"/>
    <cellStyle name="Обычный 2 2 7 3 2 4 8" xfId="2350"/>
    <cellStyle name="Обычный 2 2 7 3 2 4 9" xfId="2717"/>
    <cellStyle name="Обычный 2 2 7 3 2 5" xfId="292"/>
    <cellStyle name="Обычный 2 2 7 3 2 5 2" xfId="691"/>
    <cellStyle name="Обычный 2 2 7 3 2 5 3" xfId="1058"/>
    <cellStyle name="Обычный 2 2 7 3 2 5 4" xfId="1425"/>
    <cellStyle name="Обычный 2 2 7 3 2 5 5" xfId="1792"/>
    <cellStyle name="Обычный 2 2 7 3 2 5 6" xfId="2159"/>
    <cellStyle name="Обычный 2 2 7 3 2 5 7" xfId="2526"/>
    <cellStyle name="Обычный 2 2 7 3 2 5 8" xfId="2893"/>
    <cellStyle name="Обычный 2 2 7 3 2 5 9" xfId="3260"/>
    <cellStyle name="Обычный 2 2 7 3 2 6" xfId="508"/>
    <cellStyle name="Обычный 2 2 7 3 2 7" xfId="875"/>
    <cellStyle name="Обычный 2 2 7 3 2 8" xfId="1242"/>
    <cellStyle name="Обычный 2 2 7 3 2 9" xfId="1609"/>
    <cellStyle name="Обычный 2 2 7 3 3" xfId="103"/>
    <cellStyle name="Обычный 2 2 7 3 3 10" xfId="2718"/>
    <cellStyle name="Обычный 2 2 7 3 3 11" xfId="3085"/>
    <cellStyle name="Обычный 2 2 7 3 3 2" xfId="104"/>
    <cellStyle name="Обычный 2 2 7 3 3 2 10" xfId="3086"/>
    <cellStyle name="Обычный 2 2 7 3 3 2 2" xfId="301"/>
    <cellStyle name="Обычный 2 2 7 3 3 2 2 2" xfId="700"/>
    <cellStyle name="Обычный 2 2 7 3 3 2 2 3" xfId="1067"/>
    <cellStyle name="Обычный 2 2 7 3 3 2 2 4" xfId="1434"/>
    <cellStyle name="Обычный 2 2 7 3 3 2 2 5" xfId="1801"/>
    <cellStyle name="Обычный 2 2 7 3 3 2 2 6" xfId="2168"/>
    <cellStyle name="Обычный 2 2 7 3 3 2 2 7" xfId="2535"/>
    <cellStyle name="Обычный 2 2 7 3 3 2 2 8" xfId="2902"/>
    <cellStyle name="Обычный 2 2 7 3 3 2 2 9" xfId="3269"/>
    <cellStyle name="Обычный 2 2 7 3 3 2 3" xfId="517"/>
    <cellStyle name="Обычный 2 2 7 3 3 2 4" xfId="884"/>
    <cellStyle name="Обычный 2 2 7 3 3 2 5" xfId="1251"/>
    <cellStyle name="Обычный 2 2 7 3 3 2 6" xfId="1618"/>
    <cellStyle name="Обычный 2 2 7 3 3 2 7" xfId="1985"/>
    <cellStyle name="Обычный 2 2 7 3 3 2 8" xfId="2352"/>
    <cellStyle name="Обычный 2 2 7 3 3 2 9" xfId="2719"/>
    <cellStyle name="Обычный 2 2 7 3 3 3" xfId="300"/>
    <cellStyle name="Обычный 2 2 7 3 3 3 2" xfId="699"/>
    <cellStyle name="Обычный 2 2 7 3 3 3 3" xfId="1066"/>
    <cellStyle name="Обычный 2 2 7 3 3 3 4" xfId="1433"/>
    <cellStyle name="Обычный 2 2 7 3 3 3 5" xfId="1800"/>
    <cellStyle name="Обычный 2 2 7 3 3 3 6" xfId="2167"/>
    <cellStyle name="Обычный 2 2 7 3 3 3 7" xfId="2534"/>
    <cellStyle name="Обычный 2 2 7 3 3 3 8" xfId="2901"/>
    <cellStyle name="Обычный 2 2 7 3 3 3 9" xfId="3268"/>
    <cellStyle name="Обычный 2 2 7 3 3 4" xfId="516"/>
    <cellStyle name="Обычный 2 2 7 3 3 5" xfId="883"/>
    <cellStyle name="Обычный 2 2 7 3 3 6" xfId="1250"/>
    <cellStyle name="Обычный 2 2 7 3 3 7" xfId="1617"/>
    <cellStyle name="Обычный 2 2 7 3 3 8" xfId="1984"/>
    <cellStyle name="Обычный 2 2 7 3 3 9" xfId="2351"/>
    <cellStyle name="Обычный 2 2 7 3 4" xfId="105"/>
    <cellStyle name="Обычный 2 2 7 3 4 10" xfId="3087"/>
    <cellStyle name="Обычный 2 2 7 3 4 2" xfId="302"/>
    <cellStyle name="Обычный 2 2 7 3 4 2 2" xfId="701"/>
    <cellStyle name="Обычный 2 2 7 3 4 2 3" xfId="1068"/>
    <cellStyle name="Обычный 2 2 7 3 4 2 4" xfId="1435"/>
    <cellStyle name="Обычный 2 2 7 3 4 2 5" xfId="1802"/>
    <cellStyle name="Обычный 2 2 7 3 4 2 6" xfId="2169"/>
    <cellStyle name="Обычный 2 2 7 3 4 2 7" xfId="2536"/>
    <cellStyle name="Обычный 2 2 7 3 4 2 8" xfId="2903"/>
    <cellStyle name="Обычный 2 2 7 3 4 2 9" xfId="3270"/>
    <cellStyle name="Обычный 2 2 7 3 4 3" xfId="518"/>
    <cellStyle name="Обычный 2 2 7 3 4 4" xfId="885"/>
    <cellStyle name="Обычный 2 2 7 3 4 5" xfId="1252"/>
    <cellStyle name="Обычный 2 2 7 3 4 6" xfId="1619"/>
    <cellStyle name="Обычный 2 2 7 3 4 7" xfId="1986"/>
    <cellStyle name="Обычный 2 2 7 3 4 8" xfId="2353"/>
    <cellStyle name="Обычный 2 2 7 3 4 9" xfId="2720"/>
    <cellStyle name="Обычный 2 2 7 3 5" xfId="200"/>
    <cellStyle name="Обычный 2 2 7 3 5 10" xfId="3168"/>
    <cellStyle name="Обычный 2 2 7 3 5 2" xfId="383"/>
    <cellStyle name="Обычный 2 2 7 3 5 2 2" xfId="782"/>
    <cellStyle name="Обычный 2 2 7 3 5 2 3" xfId="1149"/>
    <cellStyle name="Обычный 2 2 7 3 5 2 4" xfId="1516"/>
    <cellStyle name="Обычный 2 2 7 3 5 2 5" xfId="1883"/>
    <cellStyle name="Обычный 2 2 7 3 5 2 6" xfId="2250"/>
    <cellStyle name="Обычный 2 2 7 3 5 2 7" xfId="2617"/>
    <cellStyle name="Обычный 2 2 7 3 5 2 8" xfId="2984"/>
    <cellStyle name="Обычный 2 2 7 3 5 2 9" xfId="3351"/>
    <cellStyle name="Обычный 2 2 7 3 5 3" xfId="599"/>
    <cellStyle name="Обычный 2 2 7 3 5 4" xfId="966"/>
    <cellStyle name="Обычный 2 2 7 3 5 5" xfId="1333"/>
    <cellStyle name="Обычный 2 2 7 3 5 6" xfId="1700"/>
    <cellStyle name="Обычный 2 2 7 3 5 7" xfId="2067"/>
    <cellStyle name="Обычный 2 2 7 3 5 8" xfId="2434"/>
    <cellStyle name="Обычный 2 2 7 3 5 9" xfId="2801"/>
    <cellStyle name="Обычный 2 2 7 3 6" xfId="209"/>
    <cellStyle name="Обычный 2 2 7 3 6 2" xfId="608"/>
    <cellStyle name="Обычный 2 2 7 3 6 3" xfId="975"/>
    <cellStyle name="Обычный 2 2 7 3 6 4" xfId="1342"/>
    <cellStyle name="Обычный 2 2 7 3 6 5" xfId="1709"/>
    <cellStyle name="Обычный 2 2 7 3 6 6" xfId="2076"/>
    <cellStyle name="Обычный 2 2 7 3 6 7" xfId="2443"/>
    <cellStyle name="Обычный 2 2 7 3 6 8" xfId="2810"/>
    <cellStyle name="Обычный 2 2 7 3 6 9" xfId="3177"/>
    <cellStyle name="Обычный 2 2 7 3 7" xfId="425"/>
    <cellStyle name="Обычный 2 2 7 3 8" xfId="792"/>
    <cellStyle name="Обычный 2 2 7 3 9" xfId="1159"/>
    <cellStyle name="Обычный 2 2 7 4" xfId="106"/>
    <cellStyle name="Обычный 2 2 7 4 10" xfId="3088"/>
    <cellStyle name="Обычный 2 2 7 4 2" xfId="303"/>
    <cellStyle name="Обычный 2 2 7 4 2 2" xfId="702"/>
    <cellStyle name="Обычный 2 2 7 4 2 3" xfId="1069"/>
    <cellStyle name="Обычный 2 2 7 4 2 4" xfId="1436"/>
    <cellStyle name="Обычный 2 2 7 4 2 5" xfId="1803"/>
    <cellStyle name="Обычный 2 2 7 4 2 6" xfId="2170"/>
    <cellStyle name="Обычный 2 2 7 4 2 7" xfId="2537"/>
    <cellStyle name="Обычный 2 2 7 4 2 8" xfId="2904"/>
    <cellStyle name="Обычный 2 2 7 4 2 9" xfId="3271"/>
    <cellStyle name="Обычный 2 2 7 4 3" xfId="519"/>
    <cellStyle name="Обычный 2 2 7 4 4" xfId="886"/>
    <cellStyle name="Обычный 2 2 7 4 5" xfId="1253"/>
    <cellStyle name="Обычный 2 2 7 4 6" xfId="1620"/>
    <cellStyle name="Обычный 2 2 7 4 7" xfId="1987"/>
    <cellStyle name="Обычный 2 2 7 4 8" xfId="2354"/>
    <cellStyle name="Обычный 2 2 7 4 9" xfId="2721"/>
    <cellStyle name="Обычный 2 2 7 5" xfId="287"/>
    <cellStyle name="Обычный 2 2 7 5 2" xfId="686"/>
    <cellStyle name="Обычный 2 2 7 5 3" xfId="1053"/>
    <cellStyle name="Обычный 2 2 7 5 4" xfId="1420"/>
    <cellStyle name="Обычный 2 2 7 5 5" xfId="1787"/>
    <cellStyle name="Обычный 2 2 7 5 6" xfId="2154"/>
    <cellStyle name="Обычный 2 2 7 5 7" xfId="2521"/>
    <cellStyle name="Обычный 2 2 7 5 8" xfId="2888"/>
    <cellStyle name="Обычный 2 2 7 5 9" xfId="3255"/>
    <cellStyle name="Обычный 2 2 7 6" xfId="107"/>
    <cellStyle name="Обычный 2 2 7 6 10" xfId="2722"/>
    <cellStyle name="Обычный 2 2 7 6 11" xfId="3089"/>
    <cellStyle name="Обычный 2 2 7 6 2" xfId="108"/>
    <cellStyle name="Обычный 2 2 7 6 2 10" xfId="3090"/>
    <cellStyle name="Обычный 2 2 7 6 2 2" xfId="305"/>
    <cellStyle name="Обычный 2 2 7 6 2 2 2" xfId="704"/>
    <cellStyle name="Обычный 2 2 7 6 2 2 3" xfId="1071"/>
    <cellStyle name="Обычный 2 2 7 6 2 2 4" xfId="1438"/>
    <cellStyle name="Обычный 2 2 7 6 2 2 5" xfId="1805"/>
    <cellStyle name="Обычный 2 2 7 6 2 2 6" xfId="2172"/>
    <cellStyle name="Обычный 2 2 7 6 2 2 7" xfId="2539"/>
    <cellStyle name="Обычный 2 2 7 6 2 2 8" xfId="2906"/>
    <cellStyle name="Обычный 2 2 7 6 2 2 9" xfId="3273"/>
    <cellStyle name="Обычный 2 2 7 6 2 3" xfId="521"/>
    <cellStyle name="Обычный 2 2 7 6 2 4" xfId="888"/>
    <cellStyle name="Обычный 2 2 7 6 2 5" xfId="1255"/>
    <cellStyle name="Обычный 2 2 7 6 2 6" xfId="1622"/>
    <cellStyle name="Обычный 2 2 7 6 2 7" xfId="1989"/>
    <cellStyle name="Обычный 2 2 7 6 2 8" xfId="2356"/>
    <cellStyle name="Обычный 2 2 7 6 2 9" xfId="2723"/>
    <cellStyle name="Обычный 2 2 7 6 3" xfId="304"/>
    <cellStyle name="Обычный 2 2 7 6 3 2" xfId="703"/>
    <cellStyle name="Обычный 2 2 7 6 3 3" xfId="1070"/>
    <cellStyle name="Обычный 2 2 7 6 3 4" xfId="1437"/>
    <cellStyle name="Обычный 2 2 7 6 3 5" xfId="1804"/>
    <cellStyle name="Обычный 2 2 7 6 3 6" xfId="2171"/>
    <cellStyle name="Обычный 2 2 7 6 3 7" xfId="2538"/>
    <cellStyle name="Обычный 2 2 7 6 3 8" xfId="2905"/>
    <cellStyle name="Обычный 2 2 7 6 3 9" xfId="3272"/>
    <cellStyle name="Обычный 2 2 7 6 4" xfId="520"/>
    <cellStyle name="Обычный 2 2 7 6 5" xfId="887"/>
    <cellStyle name="Обычный 2 2 7 6 6" xfId="1254"/>
    <cellStyle name="Обычный 2 2 7 6 7" xfId="1621"/>
    <cellStyle name="Обычный 2 2 7 6 8" xfId="1988"/>
    <cellStyle name="Обычный 2 2 7 6 9" xfId="2355"/>
    <cellStyle name="Обычный 2 2 7 7" xfId="503"/>
    <cellStyle name="Обычный 2 2 7 8" xfId="870"/>
    <cellStyle name="Обычный 2 2 7 9" xfId="1237"/>
    <cellStyle name="Обычный 2 2 8" xfId="109"/>
    <cellStyle name="Обычный 2 2 8 10" xfId="2357"/>
    <cellStyle name="Обычный 2 2 8 11" xfId="2724"/>
    <cellStyle name="Обычный 2 2 8 12" xfId="3091"/>
    <cellStyle name="Обычный 2 2 8 2" xfId="110"/>
    <cellStyle name="Обычный 2 2 8 2 10" xfId="1991"/>
    <cellStyle name="Обычный 2 2 8 2 11" xfId="2358"/>
    <cellStyle name="Обычный 2 2 8 2 12" xfId="2725"/>
    <cellStyle name="Обычный 2 2 8 2 13" xfId="3092"/>
    <cellStyle name="Обычный 2 2 8 2 2" xfId="111"/>
    <cellStyle name="Обычный 2 2 8 2 2 10" xfId="2726"/>
    <cellStyle name="Обычный 2 2 8 2 2 11" xfId="3093"/>
    <cellStyle name="Обычный 2 2 8 2 2 2" xfId="112"/>
    <cellStyle name="Обычный 2 2 8 2 2 2 10" xfId="3094"/>
    <cellStyle name="Обычный 2 2 8 2 2 2 2" xfId="309"/>
    <cellStyle name="Обычный 2 2 8 2 2 2 2 2" xfId="708"/>
    <cellStyle name="Обычный 2 2 8 2 2 2 2 3" xfId="1075"/>
    <cellStyle name="Обычный 2 2 8 2 2 2 2 4" xfId="1442"/>
    <cellStyle name="Обычный 2 2 8 2 2 2 2 5" xfId="1809"/>
    <cellStyle name="Обычный 2 2 8 2 2 2 2 6" xfId="2176"/>
    <cellStyle name="Обычный 2 2 8 2 2 2 2 7" xfId="2543"/>
    <cellStyle name="Обычный 2 2 8 2 2 2 2 8" xfId="2910"/>
    <cellStyle name="Обычный 2 2 8 2 2 2 2 9" xfId="3277"/>
    <cellStyle name="Обычный 2 2 8 2 2 2 3" xfId="525"/>
    <cellStyle name="Обычный 2 2 8 2 2 2 4" xfId="892"/>
    <cellStyle name="Обычный 2 2 8 2 2 2 5" xfId="1259"/>
    <cellStyle name="Обычный 2 2 8 2 2 2 6" xfId="1626"/>
    <cellStyle name="Обычный 2 2 8 2 2 2 7" xfId="1993"/>
    <cellStyle name="Обычный 2 2 8 2 2 2 8" xfId="2360"/>
    <cellStyle name="Обычный 2 2 8 2 2 2 9" xfId="2727"/>
    <cellStyle name="Обычный 2 2 8 2 2 3" xfId="308"/>
    <cellStyle name="Обычный 2 2 8 2 2 3 2" xfId="707"/>
    <cellStyle name="Обычный 2 2 8 2 2 3 3" xfId="1074"/>
    <cellStyle name="Обычный 2 2 8 2 2 3 4" xfId="1441"/>
    <cellStyle name="Обычный 2 2 8 2 2 3 5" xfId="1808"/>
    <cellStyle name="Обычный 2 2 8 2 2 3 6" xfId="2175"/>
    <cellStyle name="Обычный 2 2 8 2 2 3 7" xfId="2542"/>
    <cellStyle name="Обычный 2 2 8 2 2 3 8" xfId="2909"/>
    <cellStyle name="Обычный 2 2 8 2 2 3 9" xfId="3276"/>
    <cellStyle name="Обычный 2 2 8 2 2 4" xfId="524"/>
    <cellStyle name="Обычный 2 2 8 2 2 5" xfId="891"/>
    <cellStyle name="Обычный 2 2 8 2 2 6" xfId="1258"/>
    <cellStyle name="Обычный 2 2 8 2 2 7" xfId="1625"/>
    <cellStyle name="Обычный 2 2 8 2 2 8" xfId="1992"/>
    <cellStyle name="Обычный 2 2 8 2 2 9" xfId="2359"/>
    <cellStyle name="Обычный 2 2 8 2 3" xfId="113"/>
    <cellStyle name="Обычный 2 2 8 2 3 10" xfId="2361"/>
    <cellStyle name="Обычный 2 2 8 2 3 11" xfId="2728"/>
    <cellStyle name="Обычный 2 2 8 2 3 12" xfId="3095"/>
    <cellStyle name="Обычный 2 2 8 2 3 2" xfId="114"/>
    <cellStyle name="Обычный 2 2 8 2 3 2 10" xfId="2729"/>
    <cellStyle name="Обычный 2 2 8 2 3 2 11" xfId="3096"/>
    <cellStyle name="Обычный 2 2 8 2 3 2 2" xfId="115"/>
    <cellStyle name="Обычный 2 2 8 2 3 2 2 10" xfId="2730"/>
    <cellStyle name="Обычный 2 2 8 2 3 2 2 11" xfId="3097"/>
    <cellStyle name="Обычный 2 2 8 2 3 2 2 2" xfId="116"/>
    <cellStyle name="Обычный 2 2 8 2 3 2 2 2 10" xfId="2731"/>
    <cellStyle name="Обычный 2 2 8 2 3 2 2 2 11" xfId="3098"/>
    <cellStyle name="Обычный 2 2 8 2 3 2 2 2 2" xfId="117"/>
    <cellStyle name="Обычный 2 2 8 2 3 2 2 2 2 10" xfId="3099"/>
    <cellStyle name="Обычный 2 2 8 2 3 2 2 2 2 2" xfId="314"/>
    <cellStyle name="Обычный 2 2 8 2 3 2 2 2 2 2 2" xfId="713"/>
    <cellStyle name="Обычный 2 2 8 2 3 2 2 2 2 2 3" xfId="1080"/>
    <cellStyle name="Обычный 2 2 8 2 3 2 2 2 2 2 4" xfId="1447"/>
    <cellStyle name="Обычный 2 2 8 2 3 2 2 2 2 2 5" xfId="1814"/>
    <cellStyle name="Обычный 2 2 8 2 3 2 2 2 2 2 6" xfId="2181"/>
    <cellStyle name="Обычный 2 2 8 2 3 2 2 2 2 2 7" xfId="2548"/>
    <cellStyle name="Обычный 2 2 8 2 3 2 2 2 2 2 8" xfId="2915"/>
    <cellStyle name="Обычный 2 2 8 2 3 2 2 2 2 2 9" xfId="3282"/>
    <cellStyle name="Обычный 2 2 8 2 3 2 2 2 2 3" xfId="530"/>
    <cellStyle name="Обычный 2 2 8 2 3 2 2 2 2 4" xfId="897"/>
    <cellStyle name="Обычный 2 2 8 2 3 2 2 2 2 5" xfId="1264"/>
    <cellStyle name="Обычный 2 2 8 2 3 2 2 2 2 6" xfId="1631"/>
    <cellStyle name="Обычный 2 2 8 2 3 2 2 2 2 7" xfId="1998"/>
    <cellStyle name="Обычный 2 2 8 2 3 2 2 2 2 8" xfId="2365"/>
    <cellStyle name="Обычный 2 2 8 2 3 2 2 2 2 9" xfId="2732"/>
    <cellStyle name="Обычный 2 2 8 2 3 2 2 2 3" xfId="313"/>
    <cellStyle name="Обычный 2 2 8 2 3 2 2 2 3 2" xfId="712"/>
    <cellStyle name="Обычный 2 2 8 2 3 2 2 2 3 3" xfId="1079"/>
    <cellStyle name="Обычный 2 2 8 2 3 2 2 2 3 4" xfId="1446"/>
    <cellStyle name="Обычный 2 2 8 2 3 2 2 2 3 5" xfId="1813"/>
    <cellStyle name="Обычный 2 2 8 2 3 2 2 2 3 6" xfId="2180"/>
    <cellStyle name="Обычный 2 2 8 2 3 2 2 2 3 7" xfId="2547"/>
    <cellStyle name="Обычный 2 2 8 2 3 2 2 2 3 8" xfId="2914"/>
    <cellStyle name="Обычный 2 2 8 2 3 2 2 2 3 9" xfId="3281"/>
    <cellStyle name="Обычный 2 2 8 2 3 2 2 2 4" xfId="529"/>
    <cellStyle name="Обычный 2 2 8 2 3 2 2 2 5" xfId="896"/>
    <cellStyle name="Обычный 2 2 8 2 3 2 2 2 6" xfId="1263"/>
    <cellStyle name="Обычный 2 2 8 2 3 2 2 2 7" xfId="1630"/>
    <cellStyle name="Обычный 2 2 8 2 3 2 2 2 8" xfId="1997"/>
    <cellStyle name="Обычный 2 2 8 2 3 2 2 2 9" xfId="2364"/>
    <cellStyle name="Обычный 2 2 8 2 3 2 2 3" xfId="312"/>
    <cellStyle name="Обычный 2 2 8 2 3 2 2 3 2" xfId="711"/>
    <cellStyle name="Обычный 2 2 8 2 3 2 2 3 3" xfId="1078"/>
    <cellStyle name="Обычный 2 2 8 2 3 2 2 3 4" xfId="1445"/>
    <cellStyle name="Обычный 2 2 8 2 3 2 2 3 5" xfId="1812"/>
    <cellStyle name="Обычный 2 2 8 2 3 2 2 3 6" xfId="2179"/>
    <cellStyle name="Обычный 2 2 8 2 3 2 2 3 7" xfId="2546"/>
    <cellStyle name="Обычный 2 2 8 2 3 2 2 3 8" xfId="2913"/>
    <cellStyle name="Обычный 2 2 8 2 3 2 2 3 9" xfId="3280"/>
    <cellStyle name="Обычный 2 2 8 2 3 2 2 4" xfId="528"/>
    <cellStyle name="Обычный 2 2 8 2 3 2 2 5" xfId="895"/>
    <cellStyle name="Обычный 2 2 8 2 3 2 2 6" xfId="1262"/>
    <cellStyle name="Обычный 2 2 8 2 3 2 2 7" xfId="1629"/>
    <cellStyle name="Обычный 2 2 8 2 3 2 2 8" xfId="1996"/>
    <cellStyle name="Обычный 2 2 8 2 3 2 2 9" xfId="2363"/>
    <cellStyle name="Обычный 2 2 8 2 3 2 3" xfId="311"/>
    <cellStyle name="Обычный 2 2 8 2 3 2 3 2" xfId="710"/>
    <cellStyle name="Обычный 2 2 8 2 3 2 3 3" xfId="1077"/>
    <cellStyle name="Обычный 2 2 8 2 3 2 3 4" xfId="1444"/>
    <cellStyle name="Обычный 2 2 8 2 3 2 3 5" xfId="1811"/>
    <cellStyle name="Обычный 2 2 8 2 3 2 3 6" xfId="2178"/>
    <cellStyle name="Обычный 2 2 8 2 3 2 3 7" xfId="2545"/>
    <cellStyle name="Обычный 2 2 8 2 3 2 3 8" xfId="2912"/>
    <cellStyle name="Обычный 2 2 8 2 3 2 3 9" xfId="3279"/>
    <cellStyle name="Обычный 2 2 8 2 3 2 4" xfId="527"/>
    <cellStyle name="Обычный 2 2 8 2 3 2 5" xfId="894"/>
    <cellStyle name="Обычный 2 2 8 2 3 2 6" xfId="1261"/>
    <cellStyle name="Обычный 2 2 8 2 3 2 7" xfId="1628"/>
    <cellStyle name="Обычный 2 2 8 2 3 2 8" xfId="1995"/>
    <cellStyle name="Обычный 2 2 8 2 3 2 9" xfId="2362"/>
    <cellStyle name="Обычный 2 2 8 2 3 3" xfId="118"/>
    <cellStyle name="Обычный 2 2 8 2 3 3 10" xfId="3100"/>
    <cellStyle name="Обычный 2 2 8 2 3 3 2" xfId="315"/>
    <cellStyle name="Обычный 2 2 8 2 3 3 2 2" xfId="714"/>
    <cellStyle name="Обычный 2 2 8 2 3 3 2 3" xfId="1081"/>
    <cellStyle name="Обычный 2 2 8 2 3 3 2 4" xfId="1448"/>
    <cellStyle name="Обычный 2 2 8 2 3 3 2 5" xfId="1815"/>
    <cellStyle name="Обычный 2 2 8 2 3 3 2 6" xfId="2182"/>
    <cellStyle name="Обычный 2 2 8 2 3 3 2 7" xfId="2549"/>
    <cellStyle name="Обычный 2 2 8 2 3 3 2 8" xfId="2916"/>
    <cellStyle name="Обычный 2 2 8 2 3 3 2 9" xfId="3283"/>
    <cellStyle name="Обычный 2 2 8 2 3 3 3" xfId="531"/>
    <cellStyle name="Обычный 2 2 8 2 3 3 4" xfId="898"/>
    <cellStyle name="Обычный 2 2 8 2 3 3 5" xfId="1265"/>
    <cellStyle name="Обычный 2 2 8 2 3 3 6" xfId="1632"/>
    <cellStyle name="Обычный 2 2 8 2 3 3 7" xfId="1999"/>
    <cellStyle name="Обычный 2 2 8 2 3 3 8" xfId="2366"/>
    <cellStyle name="Обычный 2 2 8 2 3 3 9" xfId="2733"/>
    <cellStyle name="Обычный 2 2 8 2 3 4" xfId="310"/>
    <cellStyle name="Обычный 2 2 8 2 3 4 2" xfId="709"/>
    <cellStyle name="Обычный 2 2 8 2 3 4 3" xfId="1076"/>
    <cellStyle name="Обычный 2 2 8 2 3 4 4" xfId="1443"/>
    <cellStyle name="Обычный 2 2 8 2 3 4 5" xfId="1810"/>
    <cellStyle name="Обычный 2 2 8 2 3 4 6" xfId="2177"/>
    <cellStyle name="Обычный 2 2 8 2 3 4 7" xfId="2544"/>
    <cellStyle name="Обычный 2 2 8 2 3 4 8" xfId="2911"/>
    <cellStyle name="Обычный 2 2 8 2 3 4 9" xfId="3278"/>
    <cellStyle name="Обычный 2 2 8 2 3 5" xfId="526"/>
    <cellStyle name="Обычный 2 2 8 2 3 6" xfId="893"/>
    <cellStyle name="Обычный 2 2 8 2 3 7" xfId="1260"/>
    <cellStyle name="Обычный 2 2 8 2 3 8" xfId="1627"/>
    <cellStyle name="Обычный 2 2 8 2 3 9" xfId="1994"/>
    <cellStyle name="Обычный 2 2 8 2 4" xfId="119"/>
    <cellStyle name="Обычный 2 2 8 2 4 10" xfId="3101"/>
    <cellStyle name="Обычный 2 2 8 2 4 2" xfId="316"/>
    <cellStyle name="Обычный 2 2 8 2 4 2 2" xfId="715"/>
    <cellStyle name="Обычный 2 2 8 2 4 2 3" xfId="1082"/>
    <cellStyle name="Обычный 2 2 8 2 4 2 4" xfId="1449"/>
    <cellStyle name="Обычный 2 2 8 2 4 2 5" xfId="1816"/>
    <cellStyle name="Обычный 2 2 8 2 4 2 6" xfId="2183"/>
    <cellStyle name="Обычный 2 2 8 2 4 2 7" xfId="2550"/>
    <cellStyle name="Обычный 2 2 8 2 4 2 8" xfId="2917"/>
    <cellStyle name="Обычный 2 2 8 2 4 2 9" xfId="3284"/>
    <cellStyle name="Обычный 2 2 8 2 4 3" xfId="532"/>
    <cellStyle name="Обычный 2 2 8 2 4 4" xfId="899"/>
    <cellStyle name="Обычный 2 2 8 2 4 5" xfId="1266"/>
    <cellStyle name="Обычный 2 2 8 2 4 6" xfId="1633"/>
    <cellStyle name="Обычный 2 2 8 2 4 7" xfId="2000"/>
    <cellStyle name="Обычный 2 2 8 2 4 8" xfId="2367"/>
    <cellStyle name="Обычный 2 2 8 2 4 9" xfId="2734"/>
    <cellStyle name="Обычный 2 2 8 2 5" xfId="307"/>
    <cellStyle name="Обычный 2 2 8 2 5 2" xfId="706"/>
    <cellStyle name="Обычный 2 2 8 2 5 3" xfId="1073"/>
    <cellStyle name="Обычный 2 2 8 2 5 4" xfId="1440"/>
    <cellStyle name="Обычный 2 2 8 2 5 5" xfId="1807"/>
    <cellStyle name="Обычный 2 2 8 2 5 6" xfId="2174"/>
    <cellStyle name="Обычный 2 2 8 2 5 7" xfId="2541"/>
    <cellStyle name="Обычный 2 2 8 2 5 8" xfId="2908"/>
    <cellStyle name="Обычный 2 2 8 2 5 9" xfId="3275"/>
    <cellStyle name="Обычный 2 2 8 2 6" xfId="523"/>
    <cellStyle name="Обычный 2 2 8 2 7" xfId="890"/>
    <cellStyle name="Обычный 2 2 8 2 8" xfId="1257"/>
    <cellStyle name="Обычный 2 2 8 2 9" xfId="1624"/>
    <cellStyle name="Обычный 2 2 8 3" xfId="120"/>
    <cellStyle name="Обычный 2 2 8 3 10" xfId="3102"/>
    <cellStyle name="Обычный 2 2 8 3 2" xfId="317"/>
    <cellStyle name="Обычный 2 2 8 3 2 2" xfId="716"/>
    <cellStyle name="Обычный 2 2 8 3 2 3" xfId="1083"/>
    <cellStyle name="Обычный 2 2 8 3 2 4" xfId="1450"/>
    <cellStyle name="Обычный 2 2 8 3 2 5" xfId="1817"/>
    <cellStyle name="Обычный 2 2 8 3 2 6" xfId="2184"/>
    <cellStyle name="Обычный 2 2 8 3 2 7" xfId="2551"/>
    <cellStyle name="Обычный 2 2 8 3 2 8" xfId="2918"/>
    <cellStyle name="Обычный 2 2 8 3 2 9" xfId="3285"/>
    <cellStyle name="Обычный 2 2 8 3 3" xfId="533"/>
    <cellStyle name="Обычный 2 2 8 3 4" xfId="900"/>
    <cellStyle name="Обычный 2 2 8 3 5" xfId="1267"/>
    <cellStyle name="Обычный 2 2 8 3 6" xfId="1634"/>
    <cellStyle name="Обычный 2 2 8 3 7" xfId="2001"/>
    <cellStyle name="Обычный 2 2 8 3 8" xfId="2368"/>
    <cellStyle name="Обычный 2 2 8 3 9" xfId="2735"/>
    <cellStyle name="Обычный 2 2 8 4" xfId="306"/>
    <cellStyle name="Обычный 2 2 8 4 2" xfId="705"/>
    <cellStyle name="Обычный 2 2 8 4 3" xfId="1072"/>
    <cellStyle name="Обычный 2 2 8 4 4" xfId="1439"/>
    <cellStyle name="Обычный 2 2 8 4 5" xfId="1806"/>
    <cellStyle name="Обычный 2 2 8 4 6" xfId="2173"/>
    <cellStyle name="Обычный 2 2 8 4 7" xfId="2540"/>
    <cellStyle name="Обычный 2 2 8 4 8" xfId="2907"/>
    <cellStyle name="Обычный 2 2 8 4 9" xfId="3274"/>
    <cellStyle name="Обычный 2 2 8 5" xfId="522"/>
    <cellStyle name="Обычный 2 2 8 6" xfId="889"/>
    <cellStyle name="Обычный 2 2 8 7" xfId="1256"/>
    <cellStyle name="Обычный 2 2 8 8" xfId="1623"/>
    <cellStyle name="Обычный 2 2 8 9" xfId="1990"/>
    <cellStyle name="Обычный 2 2 9" xfId="121"/>
    <cellStyle name="Обычный 2 2 9 10" xfId="3103"/>
    <cellStyle name="Обычный 2 2 9 2" xfId="318"/>
    <cellStyle name="Обычный 2 2 9 2 2" xfId="717"/>
    <cellStyle name="Обычный 2 2 9 2 3" xfId="1084"/>
    <cellStyle name="Обычный 2 2 9 2 4" xfId="1451"/>
    <cellStyle name="Обычный 2 2 9 2 5" xfId="1818"/>
    <cellStyle name="Обычный 2 2 9 2 6" xfId="2185"/>
    <cellStyle name="Обычный 2 2 9 2 7" xfId="2552"/>
    <cellStyle name="Обычный 2 2 9 2 8" xfId="2919"/>
    <cellStyle name="Обычный 2 2 9 2 9" xfId="3286"/>
    <cellStyle name="Обычный 2 2 9 3" xfId="534"/>
    <cellStyle name="Обычный 2 2 9 4" xfId="901"/>
    <cellStyle name="Обычный 2 2 9 5" xfId="1268"/>
    <cellStyle name="Обычный 2 2 9 6" xfId="1635"/>
    <cellStyle name="Обычный 2 2 9 7" xfId="2002"/>
    <cellStyle name="Обычный 2 2 9 8" xfId="2369"/>
    <cellStyle name="Обычный 2 2 9 9" xfId="2736"/>
    <cellStyle name="Обычный 2 3" xfId="6"/>
    <cellStyle name="Обычный 2 3 10" xfId="1888"/>
    <cellStyle name="Обычный 2 3 11" xfId="2255"/>
    <cellStyle name="Обычный 2 3 12" xfId="2622"/>
    <cellStyle name="Обычный 2 3 13" xfId="2989"/>
    <cellStyle name="Обычный 2 3 2" xfId="122"/>
    <cellStyle name="Обычный 2 3 2 10" xfId="2003"/>
    <cellStyle name="Обычный 2 3 2 11" xfId="2370"/>
    <cellStyle name="Обычный 2 3 2 12" xfId="2737"/>
    <cellStyle name="Обычный 2 3 2 13" xfId="3104"/>
    <cellStyle name="Обычный 2 3 2 2" xfId="123"/>
    <cellStyle name="Обычный 2 3 2 2 10" xfId="2738"/>
    <cellStyle name="Обычный 2 3 2 2 11" xfId="3105"/>
    <cellStyle name="Обычный 2 3 2 2 2" xfId="124"/>
    <cellStyle name="Обычный 2 3 2 2 2 10" xfId="3106"/>
    <cellStyle name="Обычный 2 3 2 2 2 2" xfId="321"/>
    <cellStyle name="Обычный 2 3 2 2 2 2 2" xfId="720"/>
    <cellStyle name="Обычный 2 3 2 2 2 2 3" xfId="1087"/>
    <cellStyle name="Обычный 2 3 2 2 2 2 4" xfId="1454"/>
    <cellStyle name="Обычный 2 3 2 2 2 2 5" xfId="1821"/>
    <cellStyle name="Обычный 2 3 2 2 2 2 6" xfId="2188"/>
    <cellStyle name="Обычный 2 3 2 2 2 2 7" xfId="2555"/>
    <cellStyle name="Обычный 2 3 2 2 2 2 8" xfId="2922"/>
    <cellStyle name="Обычный 2 3 2 2 2 2 9" xfId="3289"/>
    <cellStyle name="Обычный 2 3 2 2 2 3" xfId="537"/>
    <cellStyle name="Обычный 2 3 2 2 2 4" xfId="904"/>
    <cellStyle name="Обычный 2 3 2 2 2 5" xfId="1271"/>
    <cellStyle name="Обычный 2 3 2 2 2 6" xfId="1638"/>
    <cellStyle name="Обычный 2 3 2 2 2 7" xfId="2005"/>
    <cellStyle name="Обычный 2 3 2 2 2 8" xfId="2372"/>
    <cellStyle name="Обычный 2 3 2 2 2 9" xfId="2739"/>
    <cellStyle name="Обычный 2 3 2 2 3" xfId="320"/>
    <cellStyle name="Обычный 2 3 2 2 3 2" xfId="719"/>
    <cellStyle name="Обычный 2 3 2 2 3 3" xfId="1086"/>
    <cellStyle name="Обычный 2 3 2 2 3 4" xfId="1453"/>
    <cellStyle name="Обычный 2 3 2 2 3 5" xfId="1820"/>
    <cellStyle name="Обычный 2 3 2 2 3 6" xfId="2187"/>
    <cellStyle name="Обычный 2 3 2 2 3 7" xfId="2554"/>
    <cellStyle name="Обычный 2 3 2 2 3 8" xfId="2921"/>
    <cellStyle name="Обычный 2 3 2 2 3 9" xfId="3288"/>
    <cellStyle name="Обычный 2 3 2 2 4" xfId="536"/>
    <cellStyle name="Обычный 2 3 2 2 5" xfId="903"/>
    <cellStyle name="Обычный 2 3 2 2 6" xfId="1270"/>
    <cellStyle name="Обычный 2 3 2 2 7" xfId="1637"/>
    <cellStyle name="Обычный 2 3 2 2 8" xfId="2004"/>
    <cellStyle name="Обычный 2 3 2 2 9" xfId="2371"/>
    <cellStyle name="Обычный 2 3 2 3" xfId="125"/>
    <cellStyle name="Обычный 2 3 2 3 10" xfId="2373"/>
    <cellStyle name="Обычный 2 3 2 3 11" xfId="2740"/>
    <cellStyle name="Обычный 2 3 2 3 12" xfId="3107"/>
    <cellStyle name="Обычный 2 3 2 3 2" xfId="126"/>
    <cellStyle name="Обычный 2 3 2 3 2 10" xfId="2741"/>
    <cellStyle name="Обычный 2 3 2 3 2 11" xfId="3108"/>
    <cellStyle name="Обычный 2 3 2 3 2 2" xfId="127"/>
    <cellStyle name="Обычный 2 3 2 3 2 2 10" xfId="2742"/>
    <cellStyle name="Обычный 2 3 2 3 2 2 11" xfId="3109"/>
    <cellStyle name="Обычный 2 3 2 3 2 2 2" xfId="128"/>
    <cellStyle name="Обычный 2 3 2 3 2 2 2 10" xfId="2743"/>
    <cellStyle name="Обычный 2 3 2 3 2 2 2 11" xfId="3110"/>
    <cellStyle name="Обычный 2 3 2 3 2 2 2 2" xfId="129"/>
    <cellStyle name="Обычный 2 3 2 3 2 2 2 2 10" xfId="3111"/>
    <cellStyle name="Обычный 2 3 2 3 2 2 2 2 2" xfId="326"/>
    <cellStyle name="Обычный 2 3 2 3 2 2 2 2 2 2" xfId="725"/>
    <cellStyle name="Обычный 2 3 2 3 2 2 2 2 2 3" xfId="1092"/>
    <cellStyle name="Обычный 2 3 2 3 2 2 2 2 2 4" xfId="1459"/>
    <cellStyle name="Обычный 2 3 2 3 2 2 2 2 2 5" xfId="1826"/>
    <cellStyle name="Обычный 2 3 2 3 2 2 2 2 2 6" xfId="2193"/>
    <cellStyle name="Обычный 2 3 2 3 2 2 2 2 2 7" xfId="2560"/>
    <cellStyle name="Обычный 2 3 2 3 2 2 2 2 2 8" xfId="2927"/>
    <cellStyle name="Обычный 2 3 2 3 2 2 2 2 2 9" xfId="3294"/>
    <cellStyle name="Обычный 2 3 2 3 2 2 2 2 3" xfId="542"/>
    <cellStyle name="Обычный 2 3 2 3 2 2 2 2 4" xfId="909"/>
    <cellStyle name="Обычный 2 3 2 3 2 2 2 2 5" xfId="1276"/>
    <cellStyle name="Обычный 2 3 2 3 2 2 2 2 6" xfId="1643"/>
    <cellStyle name="Обычный 2 3 2 3 2 2 2 2 7" xfId="2010"/>
    <cellStyle name="Обычный 2 3 2 3 2 2 2 2 8" xfId="2377"/>
    <cellStyle name="Обычный 2 3 2 3 2 2 2 2 9" xfId="2744"/>
    <cellStyle name="Обычный 2 3 2 3 2 2 2 3" xfId="325"/>
    <cellStyle name="Обычный 2 3 2 3 2 2 2 3 2" xfId="724"/>
    <cellStyle name="Обычный 2 3 2 3 2 2 2 3 3" xfId="1091"/>
    <cellStyle name="Обычный 2 3 2 3 2 2 2 3 4" xfId="1458"/>
    <cellStyle name="Обычный 2 3 2 3 2 2 2 3 5" xfId="1825"/>
    <cellStyle name="Обычный 2 3 2 3 2 2 2 3 6" xfId="2192"/>
    <cellStyle name="Обычный 2 3 2 3 2 2 2 3 7" xfId="2559"/>
    <cellStyle name="Обычный 2 3 2 3 2 2 2 3 8" xfId="2926"/>
    <cellStyle name="Обычный 2 3 2 3 2 2 2 3 9" xfId="3293"/>
    <cellStyle name="Обычный 2 3 2 3 2 2 2 4" xfId="541"/>
    <cellStyle name="Обычный 2 3 2 3 2 2 2 5" xfId="908"/>
    <cellStyle name="Обычный 2 3 2 3 2 2 2 6" xfId="1275"/>
    <cellStyle name="Обычный 2 3 2 3 2 2 2 7" xfId="1642"/>
    <cellStyle name="Обычный 2 3 2 3 2 2 2 8" xfId="2009"/>
    <cellStyle name="Обычный 2 3 2 3 2 2 2 9" xfId="2376"/>
    <cellStyle name="Обычный 2 3 2 3 2 2 3" xfId="324"/>
    <cellStyle name="Обычный 2 3 2 3 2 2 3 2" xfId="723"/>
    <cellStyle name="Обычный 2 3 2 3 2 2 3 3" xfId="1090"/>
    <cellStyle name="Обычный 2 3 2 3 2 2 3 4" xfId="1457"/>
    <cellStyle name="Обычный 2 3 2 3 2 2 3 5" xfId="1824"/>
    <cellStyle name="Обычный 2 3 2 3 2 2 3 6" xfId="2191"/>
    <cellStyle name="Обычный 2 3 2 3 2 2 3 7" xfId="2558"/>
    <cellStyle name="Обычный 2 3 2 3 2 2 3 8" xfId="2925"/>
    <cellStyle name="Обычный 2 3 2 3 2 2 3 9" xfId="3292"/>
    <cellStyle name="Обычный 2 3 2 3 2 2 4" xfId="540"/>
    <cellStyle name="Обычный 2 3 2 3 2 2 5" xfId="907"/>
    <cellStyle name="Обычный 2 3 2 3 2 2 6" xfId="1274"/>
    <cellStyle name="Обычный 2 3 2 3 2 2 7" xfId="1641"/>
    <cellStyle name="Обычный 2 3 2 3 2 2 8" xfId="2008"/>
    <cellStyle name="Обычный 2 3 2 3 2 2 9" xfId="2375"/>
    <cellStyle name="Обычный 2 3 2 3 2 3" xfId="323"/>
    <cellStyle name="Обычный 2 3 2 3 2 3 2" xfId="722"/>
    <cellStyle name="Обычный 2 3 2 3 2 3 3" xfId="1089"/>
    <cellStyle name="Обычный 2 3 2 3 2 3 4" xfId="1456"/>
    <cellStyle name="Обычный 2 3 2 3 2 3 5" xfId="1823"/>
    <cellStyle name="Обычный 2 3 2 3 2 3 6" xfId="2190"/>
    <cellStyle name="Обычный 2 3 2 3 2 3 7" xfId="2557"/>
    <cellStyle name="Обычный 2 3 2 3 2 3 8" xfId="2924"/>
    <cellStyle name="Обычный 2 3 2 3 2 3 9" xfId="3291"/>
    <cellStyle name="Обычный 2 3 2 3 2 4" xfId="539"/>
    <cellStyle name="Обычный 2 3 2 3 2 5" xfId="906"/>
    <cellStyle name="Обычный 2 3 2 3 2 6" xfId="1273"/>
    <cellStyle name="Обычный 2 3 2 3 2 7" xfId="1640"/>
    <cellStyle name="Обычный 2 3 2 3 2 8" xfId="2007"/>
    <cellStyle name="Обычный 2 3 2 3 2 9" xfId="2374"/>
    <cellStyle name="Обычный 2 3 2 3 3" xfId="130"/>
    <cellStyle name="Обычный 2 3 2 3 3 10" xfId="3112"/>
    <cellStyle name="Обычный 2 3 2 3 3 2" xfId="327"/>
    <cellStyle name="Обычный 2 3 2 3 3 2 2" xfId="726"/>
    <cellStyle name="Обычный 2 3 2 3 3 2 3" xfId="1093"/>
    <cellStyle name="Обычный 2 3 2 3 3 2 4" xfId="1460"/>
    <cellStyle name="Обычный 2 3 2 3 3 2 5" xfId="1827"/>
    <cellStyle name="Обычный 2 3 2 3 3 2 6" xfId="2194"/>
    <cellStyle name="Обычный 2 3 2 3 3 2 7" xfId="2561"/>
    <cellStyle name="Обычный 2 3 2 3 3 2 8" xfId="2928"/>
    <cellStyle name="Обычный 2 3 2 3 3 2 9" xfId="3295"/>
    <cellStyle name="Обычный 2 3 2 3 3 3" xfId="543"/>
    <cellStyle name="Обычный 2 3 2 3 3 4" xfId="910"/>
    <cellStyle name="Обычный 2 3 2 3 3 5" xfId="1277"/>
    <cellStyle name="Обычный 2 3 2 3 3 6" xfId="1644"/>
    <cellStyle name="Обычный 2 3 2 3 3 7" xfId="2011"/>
    <cellStyle name="Обычный 2 3 2 3 3 8" xfId="2378"/>
    <cellStyle name="Обычный 2 3 2 3 3 9" xfId="2745"/>
    <cellStyle name="Обычный 2 3 2 3 4" xfId="322"/>
    <cellStyle name="Обычный 2 3 2 3 4 2" xfId="721"/>
    <cellStyle name="Обычный 2 3 2 3 4 3" xfId="1088"/>
    <cellStyle name="Обычный 2 3 2 3 4 4" xfId="1455"/>
    <cellStyle name="Обычный 2 3 2 3 4 5" xfId="1822"/>
    <cellStyle name="Обычный 2 3 2 3 4 6" xfId="2189"/>
    <cellStyle name="Обычный 2 3 2 3 4 7" xfId="2556"/>
    <cellStyle name="Обычный 2 3 2 3 4 8" xfId="2923"/>
    <cellStyle name="Обычный 2 3 2 3 4 9" xfId="3290"/>
    <cellStyle name="Обычный 2 3 2 3 5" xfId="538"/>
    <cellStyle name="Обычный 2 3 2 3 6" xfId="905"/>
    <cellStyle name="Обычный 2 3 2 3 7" xfId="1272"/>
    <cellStyle name="Обычный 2 3 2 3 8" xfId="1639"/>
    <cellStyle name="Обычный 2 3 2 3 9" xfId="2006"/>
    <cellStyle name="Обычный 2 3 2 4" xfId="131"/>
    <cellStyle name="Обычный 2 3 2 4 10" xfId="3113"/>
    <cellStyle name="Обычный 2 3 2 4 2" xfId="328"/>
    <cellStyle name="Обычный 2 3 2 4 2 2" xfId="727"/>
    <cellStyle name="Обычный 2 3 2 4 2 3" xfId="1094"/>
    <cellStyle name="Обычный 2 3 2 4 2 4" xfId="1461"/>
    <cellStyle name="Обычный 2 3 2 4 2 5" xfId="1828"/>
    <cellStyle name="Обычный 2 3 2 4 2 6" xfId="2195"/>
    <cellStyle name="Обычный 2 3 2 4 2 7" xfId="2562"/>
    <cellStyle name="Обычный 2 3 2 4 2 8" xfId="2929"/>
    <cellStyle name="Обычный 2 3 2 4 2 9" xfId="3296"/>
    <cellStyle name="Обычный 2 3 2 4 3" xfId="544"/>
    <cellStyle name="Обычный 2 3 2 4 4" xfId="911"/>
    <cellStyle name="Обычный 2 3 2 4 5" xfId="1278"/>
    <cellStyle name="Обычный 2 3 2 4 6" xfId="1645"/>
    <cellStyle name="Обычный 2 3 2 4 7" xfId="2012"/>
    <cellStyle name="Обычный 2 3 2 4 8" xfId="2379"/>
    <cellStyle name="Обычный 2 3 2 4 9" xfId="2746"/>
    <cellStyle name="Обычный 2 3 2 5" xfId="319"/>
    <cellStyle name="Обычный 2 3 2 5 2" xfId="718"/>
    <cellStyle name="Обычный 2 3 2 5 3" xfId="1085"/>
    <cellStyle name="Обычный 2 3 2 5 4" xfId="1452"/>
    <cellStyle name="Обычный 2 3 2 5 5" xfId="1819"/>
    <cellStyle name="Обычный 2 3 2 5 6" xfId="2186"/>
    <cellStyle name="Обычный 2 3 2 5 7" xfId="2553"/>
    <cellStyle name="Обычный 2 3 2 5 8" xfId="2920"/>
    <cellStyle name="Обычный 2 3 2 5 9" xfId="3287"/>
    <cellStyle name="Обычный 2 3 2 6" xfId="535"/>
    <cellStyle name="Обычный 2 3 2 7" xfId="902"/>
    <cellStyle name="Обычный 2 3 2 8" xfId="1269"/>
    <cellStyle name="Обычный 2 3 2 9" xfId="1636"/>
    <cellStyle name="Обычный 2 3 3" xfId="132"/>
    <cellStyle name="Обычный 2 3 3 10" xfId="3114"/>
    <cellStyle name="Обычный 2 3 3 2" xfId="329"/>
    <cellStyle name="Обычный 2 3 3 2 2" xfId="728"/>
    <cellStyle name="Обычный 2 3 3 2 3" xfId="1095"/>
    <cellStyle name="Обычный 2 3 3 2 4" xfId="1462"/>
    <cellStyle name="Обычный 2 3 3 2 5" xfId="1829"/>
    <cellStyle name="Обычный 2 3 3 2 6" xfId="2196"/>
    <cellStyle name="Обычный 2 3 3 2 7" xfId="2563"/>
    <cellStyle name="Обычный 2 3 3 2 8" xfId="2930"/>
    <cellStyle name="Обычный 2 3 3 2 9" xfId="3297"/>
    <cellStyle name="Обычный 2 3 3 3" xfId="545"/>
    <cellStyle name="Обычный 2 3 3 4" xfId="912"/>
    <cellStyle name="Обычный 2 3 3 5" xfId="1279"/>
    <cellStyle name="Обычный 2 3 3 6" xfId="1646"/>
    <cellStyle name="Обычный 2 3 3 7" xfId="2013"/>
    <cellStyle name="Обычный 2 3 3 8" xfId="2380"/>
    <cellStyle name="Обычный 2 3 3 9" xfId="2747"/>
    <cellStyle name="Обычный 2 3 4" xfId="204"/>
    <cellStyle name="Обычный 2 3 4 2" xfId="603"/>
    <cellStyle name="Обычный 2 3 4 3" xfId="970"/>
    <cellStyle name="Обычный 2 3 4 4" xfId="1337"/>
    <cellStyle name="Обычный 2 3 4 5" xfId="1704"/>
    <cellStyle name="Обычный 2 3 4 6" xfId="2071"/>
    <cellStyle name="Обычный 2 3 4 7" xfId="2438"/>
    <cellStyle name="Обычный 2 3 4 8" xfId="2805"/>
    <cellStyle name="Обычный 2 3 4 9" xfId="3172"/>
    <cellStyle name="Обычный 2 3 5" xfId="410"/>
    <cellStyle name="Обычный 2 3 6" xfId="420"/>
    <cellStyle name="Обычный 2 3 7" xfId="787"/>
    <cellStyle name="Обычный 2 3 8" xfId="1154"/>
    <cellStyle name="Обычный 2 3 9" xfId="1521"/>
    <cellStyle name="Обычный 2 4" xfId="133"/>
    <cellStyle name="Обычный 2 4 10" xfId="2381"/>
    <cellStyle name="Обычный 2 4 11" xfId="2748"/>
    <cellStyle name="Обычный 2 4 12" xfId="3115"/>
    <cellStyle name="Обычный 2 4 2" xfId="134"/>
    <cellStyle name="Обычный 2 4 2 10" xfId="2015"/>
    <cellStyle name="Обычный 2 4 2 11" xfId="2382"/>
    <cellStyle name="Обычный 2 4 2 12" xfId="2749"/>
    <cellStyle name="Обычный 2 4 2 13" xfId="3116"/>
    <cellStyle name="Обычный 2 4 2 2" xfId="135"/>
    <cellStyle name="Обычный 2 4 2 2 10" xfId="2750"/>
    <cellStyle name="Обычный 2 4 2 2 11" xfId="3117"/>
    <cellStyle name="Обычный 2 4 2 2 2" xfId="136"/>
    <cellStyle name="Обычный 2 4 2 2 2 10" xfId="3118"/>
    <cellStyle name="Обычный 2 4 2 2 2 2" xfId="333"/>
    <cellStyle name="Обычный 2 4 2 2 2 2 2" xfId="732"/>
    <cellStyle name="Обычный 2 4 2 2 2 2 3" xfId="1099"/>
    <cellStyle name="Обычный 2 4 2 2 2 2 4" xfId="1466"/>
    <cellStyle name="Обычный 2 4 2 2 2 2 5" xfId="1833"/>
    <cellStyle name="Обычный 2 4 2 2 2 2 6" xfId="2200"/>
    <cellStyle name="Обычный 2 4 2 2 2 2 7" xfId="2567"/>
    <cellStyle name="Обычный 2 4 2 2 2 2 8" xfId="2934"/>
    <cellStyle name="Обычный 2 4 2 2 2 2 9" xfId="3301"/>
    <cellStyle name="Обычный 2 4 2 2 2 3" xfId="549"/>
    <cellStyle name="Обычный 2 4 2 2 2 4" xfId="916"/>
    <cellStyle name="Обычный 2 4 2 2 2 5" xfId="1283"/>
    <cellStyle name="Обычный 2 4 2 2 2 6" xfId="1650"/>
    <cellStyle name="Обычный 2 4 2 2 2 7" xfId="2017"/>
    <cellStyle name="Обычный 2 4 2 2 2 8" xfId="2384"/>
    <cellStyle name="Обычный 2 4 2 2 2 9" xfId="2751"/>
    <cellStyle name="Обычный 2 4 2 2 3" xfId="332"/>
    <cellStyle name="Обычный 2 4 2 2 3 2" xfId="731"/>
    <cellStyle name="Обычный 2 4 2 2 3 3" xfId="1098"/>
    <cellStyle name="Обычный 2 4 2 2 3 4" xfId="1465"/>
    <cellStyle name="Обычный 2 4 2 2 3 5" xfId="1832"/>
    <cellStyle name="Обычный 2 4 2 2 3 6" xfId="2199"/>
    <cellStyle name="Обычный 2 4 2 2 3 7" xfId="2566"/>
    <cellStyle name="Обычный 2 4 2 2 3 8" xfId="2933"/>
    <cellStyle name="Обычный 2 4 2 2 3 9" xfId="3300"/>
    <cellStyle name="Обычный 2 4 2 2 4" xfId="548"/>
    <cellStyle name="Обычный 2 4 2 2 5" xfId="915"/>
    <cellStyle name="Обычный 2 4 2 2 6" xfId="1282"/>
    <cellStyle name="Обычный 2 4 2 2 7" xfId="1649"/>
    <cellStyle name="Обычный 2 4 2 2 8" xfId="2016"/>
    <cellStyle name="Обычный 2 4 2 2 9" xfId="2383"/>
    <cellStyle name="Обычный 2 4 2 3" xfId="137"/>
    <cellStyle name="Обычный 2 4 2 3 10" xfId="2385"/>
    <cellStyle name="Обычный 2 4 2 3 11" xfId="2752"/>
    <cellStyle name="Обычный 2 4 2 3 12" xfId="3119"/>
    <cellStyle name="Обычный 2 4 2 3 2" xfId="138"/>
    <cellStyle name="Обычный 2 4 2 3 2 10" xfId="2386"/>
    <cellStyle name="Обычный 2 4 2 3 2 11" xfId="2753"/>
    <cellStyle name="Обычный 2 4 2 3 2 12" xfId="3120"/>
    <cellStyle name="Обычный 2 4 2 3 2 2" xfId="139"/>
    <cellStyle name="Обычный 2 4 2 3 2 2 10" xfId="3121"/>
    <cellStyle name="Обычный 2 4 2 3 2 2 2" xfId="336"/>
    <cellStyle name="Обычный 2 4 2 3 2 2 2 2" xfId="735"/>
    <cellStyle name="Обычный 2 4 2 3 2 2 2 3" xfId="1102"/>
    <cellStyle name="Обычный 2 4 2 3 2 2 2 4" xfId="1469"/>
    <cellStyle name="Обычный 2 4 2 3 2 2 2 5" xfId="1836"/>
    <cellStyle name="Обычный 2 4 2 3 2 2 2 6" xfId="2203"/>
    <cellStyle name="Обычный 2 4 2 3 2 2 2 7" xfId="2570"/>
    <cellStyle name="Обычный 2 4 2 3 2 2 2 8" xfId="2937"/>
    <cellStyle name="Обычный 2 4 2 3 2 2 2 9" xfId="3304"/>
    <cellStyle name="Обычный 2 4 2 3 2 2 3" xfId="552"/>
    <cellStyle name="Обычный 2 4 2 3 2 2 4" xfId="919"/>
    <cellStyle name="Обычный 2 4 2 3 2 2 5" xfId="1286"/>
    <cellStyle name="Обычный 2 4 2 3 2 2 6" xfId="1653"/>
    <cellStyle name="Обычный 2 4 2 3 2 2 7" xfId="2020"/>
    <cellStyle name="Обычный 2 4 2 3 2 2 8" xfId="2387"/>
    <cellStyle name="Обычный 2 4 2 3 2 2 9" xfId="2754"/>
    <cellStyle name="Обычный 2 4 2 3 2 3" xfId="140"/>
    <cellStyle name="Обычный 2 4 2 3 2 3 10" xfId="2755"/>
    <cellStyle name="Обычный 2 4 2 3 2 3 11" xfId="3122"/>
    <cellStyle name="Обычный 2 4 2 3 2 3 2" xfId="141"/>
    <cellStyle name="Обычный 2 4 2 3 2 3 2 10" xfId="3123"/>
    <cellStyle name="Обычный 2 4 2 3 2 3 2 2" xfId="338"/>
    <cellStyle name="Обычный 2 4 2 3 2 3 2 2 2" xfId="737"/>
    <cellStyle name="Обычный 2 4 2 3 2 3 2 2 3" xfId="1104"/>
    <cellStyle name="Обычный 2 4 2 3 2 3 2 2 4" xfId="1471"/>
    <cellStyle name="Обычный 2 4 2 3 2 3 2 2 5" xfId="1838"/>
    <cellStyle name="Обычный 2 4 2 3 2 3 2 2 6" xfId="2205"/>
    <cellStyle name="Обычный 2 4 2 3 2 3 2 2 7" xfId="2572"/>
    <cellStyle name="Обычный 2 4 2 3 2 3 2 2 8" xfId="2939"/>
    <cellStyle name="Обычный 2 4 2 3 2 3 2 2 9" xfId="3306"/>
    <cellStyle name="Обычный 2 4 2 3 2 3 2 3" xfId="554"/>
    <cellStyle name="Обычный 2 4 2 3 2 3 2 4" xfId="921"/>
    <cellStyle name="Обычный 2 4 2 3 2 3 2 5" xfId="1288"/>
    <cellStyle name="Обычный 2 4 2 3 2 3 2 6" xfId="1655"/>
    <cellStyle name="Обычный 2 4 2 3 2 3 2 7" xfId="2022"/>
    <cellStyle name="Обычный 2 4 2 3 2 3 2 8" xfId="2389"/>
    <cellStyle name="Обычный 2 4 2 3 2 3 2 9" xfId="2756"/>
    <cellStyle name="Обычный 2 4 2 3 2 3 3" xfId="337"/>
    <cellStyle name="Обычный 2 4 2 3 2 3 3 2" xfId="736"/>
    <cellStyle name="Обычный 2 4 2 3 2 3 3 3" xfId="1103"/>
    <cellStyle name="Обычный 2 4 2 3 2 3 3 4" xfId="1470"/>
    <cellStyle name="Обычный 2 4 2 3 2 3 3 5" xfId="1837"/>
    <cellStyle name="Обычный 2 4 2 3 2 3 3 6" xfId="2204"/>
    <cellStyle name="Обычный 2 4 2 3 2 3 3 7" xfId="2571"/>
    <cellStyle name="Обычный 2 4 2 3 2 3 3 8" xfId="2938"/>
    <cellStyle name="Обычный 2 4 2 3 2 3 3 9" xfId="3305"/>
    <cellStyle name="Обычный 2 4 2 3 2 3 4" xfId="553"/>
    <cellStyle name="Обычный 2 4 2 3 2 3 5" xfId="920"/>
    <cellStyle name="Обычный 2 4 2 3 2 3 6" xfId="1287"/>
    <cellStyle name="Обычный 2 4 2 3 2 3 7" xfId="1654"/>
    <cellStyle name="Обычный 2 4 2 3 2 3 8" xfId="2021"/>
    <cellStyle name="Обычный 2 4 2 3 2 3 9" xfId="2388"/>
    <cellStyle name="Обычный 2 4 2 3 2 4" xfId="335"/>
    <cellStyle name="Обычный 2 4 2 3 2 4 2" xfId="734"/>
    <cellStyle name="Обычный 2 4 2 3 2 4 3" xfId="1101"/>
    <cellStyle name="Обычный 2 4 2 3 2 4 4" xfId="1468"/>
    <cellStyle name="Обычный 2 4 2 3 2 4 5" xfId="1835"/>
    <cellStyle name="Обычный 2 4 2 3 2 4 6" xfId="2202"/>
    <cellStyle name="Обычный 2 4 2 3 2 4 7" xfId="2569"/>
    <cellStyle name="Обычный 2 4 2 3 2 4 8" xfId="2936"/>
    <cellStyle name="Обычный 2 4 2 3 2 4 9" xfId="3303"/>
    <cellStyle name="Обычный 2 4 2 3 2 5" xfId="551"/>
    <cellStyle name="Обычный 2 4 2 3 2 6" xfId="918"/>
    <cellStyle name="Обычный 2 4 2 3 2 7" xfId="1285"/>
    <cellStyle name="Обычный 2 4 2 3 2 8" xfId="1652"/>
    <cellStyle name="Обычный 2 4 2 3 2 9" xfId="2019"/>
    <cellStyle name="Обычный 2 4 2 3 3" xfId="142"/>
    <cellStyle name="Обычный 2 4 2 3 3 10" xfId="3124"/>
    <cellStyle name="Обычный 2 4 2 3 3 2" xfId="339"/>
    <cellStyle name="Обычный 2 4 2 3 3 2 2" xfId="738"/>
    <cellStyle name="Обычный 2 4 2 3 3 2 3" xfId="1105"/>
    <cellStyle name="Обычный 2 4 2 3 3 2 4" xfId="1472"/>
    <cellStyle name="Обычный 2 4 2 3 3 2 5" xfId="1839"/>
    <cellStyle name="Обычный 2 4 2 3 3 2 6" xfId="2206"/>
    <cellStyle name="Обычный 2 4 2 3 3 2 7" xfId="2573"/>
    <cellStyle name="Обычный 2 4 2 3 3 2 8" xfId="2940"/>
    <cellStyle name="Обычный 2 4 2 3 3 2 9" xfId="3307"/>
    <cellStyle name="Обычный 2 4 2 3 3 3" xfId="555"/>
    <cellStyle name="Обычный 2 4 2 3 3 4" xfId="922"/>
    <cellStyle name="Обычный 2 4 2 3 3 5" xfId="1289"/>
    <cellStyle name="Обычный 2 4 2 3 3 6" xfId="1656"/>
    <cellStyle name="Обычный 2 4 2 3 3 7" xfId="2023"/>
    <cellStyle name="Обычный 2 4 2 3 3 8" xfId="2390"/>
    <cellStyle name="Обычный 2 4 2 3 3 9" xfId="2757"/>
    <cellStyle name="Обычный 2 4 2 3 4" xfId="334"/>
    <cellStyle name="Обычный 2 4 2 3 4 2" xfId="733"/>
    <cellStyle name="Обычный 2 4 2 3 4 3" xfId="1100"/>
    <cellStyle name="Обычный 2 4 2 3 4 4" xfId="1467"/>
    <cellStyle name="Обычный 2 4 2 3 4 5" xfId="1834"/>
    <cellStyle name="Обычный 2 4 2 3 4 6" xfId="2201"/>
    <cellStyle name="Обычный 2 4 2 3 4 7" xfId="2568"/>
    <cellStyle name="Обычный 2 4 2 3 4 8" xfId="2935"/>
    <cellStyle name="Обычный 2 4 2 3 4 9" xfId="3302"/>
    <cellStyle name="Обычный 2 4 2 3 5" xfId="550"/>
    <cellStyle name="Обычный 2 4 2 3 6" xfId="917"/>
    <cellStyle name="Обычный 2 4 2 3 7" xfId="1284"/>
    <cellStyle name="Обычный 2 4 2 3 8" xfId="1651"/>
    <cellStyle name="Обычный 2 4 2 3 9" xfId="2018"/>
    <cellStyle name="Обычный 2 4 2 4" xfId="143"/>
    <cellStyle name="Обычный 2 4 2 4 10" xfId="3125"/>
    <cellStyle name="Обычный 2 4 2 4 2" xfId="340"/>
    <cellStyle name="Обычный 2 4 2 4 2 2" xfId="739"/>
    <cellStyle name="Обычный 2 4 2 4 2 3" xfId="1106"/>
    <cellStyle name="Обычный 2 4 2 4 2 4" xfId="1473"/>
    <cellStyle name="Обычный 2 4 2 4 2 5" xfId="1840"/>
    <cellStyle name="Обычный 2 4 2 4 2 6" xfId="2207"/>
    <cellStyle name="Обычный 2 4 2 4 2 7" xfId="2574"/>
    <cellStyle name="Обычный 2 4 2 4 2 8" xfId="2941"/>
    <cellStyle name="Обычный 2 4 2 4 2 9" xfId="3308"/>
    <cellStyle name="Обычный 2 4 2 4 3" xfId="556"/>
    <cellStyle name="Обычный 2 4 2 4 4" xfId="923"/>
    <cellStyle name="Обычный 2 4 2 4 5" xfId="1290"/>
    <cellStyle name="Обычный 2 4 2 4 6" xfId="1657"/>
    <cellStyle name="Обычный 2 4 2 4 7" xfId="2024"/>
    <cellStyle name="Обычный 2 4 2 4 8" xfId="2391"/>
    <cellStyle name="Обычный 2 4 2 4 9" xfId="2758"/>
    <cellStyle name="Обычный 2 4 2 5" xfId="331"/>
    <cellStyle name="Обычный 2 4 2 5 2" xfId="730"/>
    <cellStyle name="Обычный 2 4 2 5 3" xfId="1097"/>
    <cellStyle name="Обычный 2 4 2 5 4" xfId="1464"/>
    <cellStyle name="Обычный 2 4 2 5 5" xfId="1831"/>
    <cellStyle name="Обычный 2 4 2 5 6" xfId="2198"/>
    <cellStyle name="Обычный 2 4 2 5 7" xfId="2565"/>
    <cellStyle name="Обычный 2 4 2 5 8" xfId="2932"/>
    <cellStyle name="Обычный 2 4 2 5 9" xfId="3299"/>
    <cellStyle name="Обычный 2 4 2 6" xfId="547"/>
    <cellStyle name="Обычный 2 4 2 7" xfId="914"/>
    <cellStyle name="Обычный 2 4 2 8" xfId="1281"/>
    <cellStyle name="Обычный 2 4 2 9" xfId="1648"/>
    <cellStyle name="Обычный 2 4 3" xfId="144"/>
    <cellStyle name="Обычный 2 4 3 10" xfId="3126"/>
    <cellStyle name="Обычный 2 4 3 2" xfId="341"/>
    <cellStyle name="Обычный 2 4 3 2 2" xfId="740"/>
    <cellStyle name="Обычный 2 4 3 2 3" xfId="1107"/>
    <cellStyle name="Обычный 2 4 3 2 4" xfId="1474"/>
    <cellStyle name="Обычный 2 4 3 2 5" xfId="1841"/>
    <cellStyle name="Обычный 2 4 3 2 6" xfId="2208"/>
    <cellStyle name="Обычный 2 4 3 2 7" xfId="2575"/>
    <cellStyle name="Обычный 2 4 3 2 8" xfId="2942"/>
    <cellStyle name="Обычный 2 4 3 2 9" xfId="3309"/>
    <cellStyle name="Обычный 2 4 3 3" xfId="557"/>
    <cellStyle name="Обычный 2 4 3 4" xfId="924"/>
    <cellStyle name="Обычный 2 4 3 5" xfId="1291"/>
    <cellStyle name="Обычный 2 4 3 6" xfId="1658"/>
    <cellStyle name="Обычный 2 4 3 7" xfId="2025"/>
    <cellStyle name="Обычный 2 4 3 8" xfId="2392"/>
    <cellStyle name="Обычный 2 4 3 9" xfId="2759"/>
    <cellStyle name="Обычный 2 4 4" xfId="330"/>
    <cellStyle name="Обычный 2 4 4 2" xfId="729"/>
    <cellStyle name="Обычный 2 4 4 3" xfId="1096"/>
    <cellStyle name="Обычный 2 4 4 4" xfId="1463"/>
    <cellStyle name="Обычный 2 4 4 5" xfId="1830"/>
    <cellStyle name="Обычный 2 4 4 6" xfId="2197"/>
    <cellStyle name="Обычный 2 4 4 7" xfId="2564"/>
    <cellStyle name="Обычный 2 4 4 8" xfId="2931"/>
    <cellStyle name="Обычный 2 4 4 9" xfId="3298"/>
    <cellStyle name="Обычный 2 4 5" xfId="546"/>
    <cellStyle name="Обычный 2 4 6" xfId="913"/>
    <cellStyle name="Обычный 2 4 7" xfId="1280"/>
    <cellStyle name="Обычный 2 4 8" xfId="1647"/>
    <cellStyle name="Обычный 2 4 9" xfId="2014"/>
    <cellStyle name="Обычный 2 5" xfId="145"/>
    <cellStyle name="Обычный 2 5 10" xfId="2026"/>
    <cellStyle name="Обычный 2 5 11" xfId="2393"/>
    <cellStyle name="Обычный 2 5 12" xfId="2760"/>
    <cellStyle name="Обычный 2 5 13" xfId="3127"/>
    <cellStyle name="Обычный 2 5 2" xfId="146"/>
    <cellStyle name="Обычный 2 5 2 10" xfId="2761"/>
    <cellStyle name="Обычный 2 5 2 11" xfId="3128"/>
    <cellStyle name="Обычный 2 5 2 2" xfId="147"/>
    <cellStyle name="Обычный 2 5 2 2 10" xfId="3129"/>
    <cellStyle name="Обычный 2 5 2 2 2" xfId="344"/>
    <cellStyle name="Обычный 2 5 2 2 2 2" xfId="743"/>
    <cellStyle name="Обычный 2 5 2 2 2 3" xfId="1110"/>
    <cellStyle name="Обычный 2 5 2 2 2 4" xfId="1477"/>
    <cellStyle name="Обычный 2 5 2 2 2 5" xfId="1844"/>
    <cellStyle name="Обычный 2 5 2 2 2 6" xfId="2211"/>
    <cellStyle name="Обычный 2 5 2 2 2 7" xfId="2578"/>
    <cellStyle name="Обычный 2 5 2 2 2 8" xfId="2945"/>
    <cellStyle name="Обычный 2 5 2 2 2 9" xfId="3312"/>
    <cellStyle name="Обычный 2 5 2 2 3" xfId="560"/>
    <cellStyle name="Обычный 2 5 2 2 4" xfId="927"/>
    <cellStyle name="Обычный 2 5 2 2 5" xfId="1294"/>
    <cellStyle name="Обычный 2 5 2 2 6" xfId="1661"/>
    <cellStyle name="Обычный 2 5 2 2 7" xfId="2028"/>
    <cellStyle name="Обычный 2 5 2 2 8" xfId="2395"/>
    <cellStyle name="Обычный 2 5 2 2 9" xfId="2762"/>
    <cellStyle name="Обычный 2 5 2 3" xfId="343"/>
    <cellStyle name="Обычный 2 5 2 3 2" xfId="742"/>
    <cellStyle name="Обычный 2 5 2 3 3" xfId="1109"/>
    <cellStyle name="Обычный 2 5 2 3 4" xfId="1476"/>
    <cellStyle name="Обычный 2 5 2 3 5" xfId="1843"/>
    <cellStyle name="Обычный 2 5 2 3 6" xfId="2210"/>
    <cellStyle name="Обычный 2 5 2 3 7" xfId="2577"/>
    <cellStyle name="Обычный 2 5 2 3 8" xfId="2944"/>
    <cellStyle name="Обычный 2 5 2 3 9" xfId="3311"/>
    <cellStyle name="Обычный 2 5 2 4" xfId="559"/>
    <cellStyle name="Обычный 2 5 2 5" xfId="926"/>
    <cellStyle name="Обычный 2 5 2 6" xfId="1293"/>
    <cellStyle name="Обычный 2 5 2 7" xfId="1660"/>
    <cellStyle name="Обычный 2 5 2 8" xfId="2027"/>
    <cellStyle name="Обычный 2 5 2 9" xfId="2394"/>
    <cellStyle name="Обычный 2 5 3" xfId="148"/>
    <cellStyle name="Обычный 2 5 3 10" xfId="2396"/>
    <cellStyle name="Обычный 2 5 3 11" xfId="2763"/>
    <cellStyle name="Обычный 2 5 3 12" xfId="3130"/>
    <cellStyle name="Обычный 2 5 3 2" xfId="149"/>
    <cellStyle name="Обычный 2 5 3 2 10" xfId="2397"/>
    <cellStyle name="Обычный 2 5 3 2 11" xfId="2764"/>
    <cellStyle name="Обычный 2 5 3 2 12" xfId="3131"/>
    <cellStyle name="Обычный 2 5 3 2 2" xfId="150"/>
    <cellStyle name="Обычный 2 5 3 2 2 10" xfId="2765"/>
    <cellStyle name="Обычный 2 5 3 2 2 11" xfId="3132"/>
    <cellStyle name="Обычный 2 5 3 2 2 2" xfId="151"/>
    <cellStyle name="Обычный 2 5 3 2 2 2 10" xfId="2766"/>
    <cellStyle name="Обычный 2 5 3 2 2 2 11" xfId="3133"/>
    <cellStyle name="Обычный 2 5 3 2 2 2 2" xfId="152"/>
    <cellStyle name="Обычный 2 5 3 2 2 2 2 10" xfId="3134"/>
    <cellStyle name="Обычный 2 5 3 2 2 2 2 2" xfId="349"/>
    <cellStyle name="Обычный 2 5 3 2 2 2 2 2 2" xfId="748"/>
    <cellStyle name="Обычный 2 5 3 2 2 2 2 2 3" xfId="1115"/>
    <cellStyle name="Обычный 2 5 3 2 2 2 2 2 4" xfId="1482"/>
    <cellStyle name="Обычный 2 5 3 2 2 2 2 2 5" xfId="1849"/>
    <cellStyle name="Обычный 2 5 3 2 2 2 2 2 6" xfId="2216"/>
    <cellStyle name="Обычный 2 5 3 2 2 2 2 2 7" xfId="2583"/>
    <cellStyle name="Обычный 2 5 3 2 2 2 2 2 8" xfId="2950"/>
    <cellStyle name="Обычный 2 5 3 2 2 2 2 2 9" xfId="3317"/>
    <cellStyle name="Обычный 2 5 3 2 2 2 2 3" xfId="565"/>
    <cellStyle name="Обычный 2 5 3 2 2 2 2 4" xfId="932"/>
    <cellStyle name="Обычный 2 5 3 2 2 2 2 5" xfId="1299"/>
    <cellStyle name="Обычный 2 5 3 2 2 2 2 6" xfId="1666"/>
    <cellStyle name="Обычный 2 5 3 2 2 2 2 7" xfId="2033"/>
    <cellStyle name="Обычный 2 5 3 2 2 2 2 8" xfId="2400"/>
    <cellStyle name="Обычный 2 5 3 2 2 2 2 9" xfId="2767"/>
    <cellStyle name="Обычный 2 5 3 2 2 2 3" xfId="348"/>
    <cellStyle name="Обычный 2 5 3 2 2 2 3 2" xfId="747"/>
    <cellStyle name="Обычный 2 5 3 2 2 2 3 3" xfId="1114"/>
    <cellStyle name="Обычный 2 5 3 2 2 2 3 4" xfId="1481"/>
    <cellStyle name="Обычный 2 5 3 2 2 2 3 5" xfId="1848"/>
    <cellStyle name="Обычный 2 5 3 2 2 2 3 6" xfId="2215"/>
    <cellStyle name="Обычный 2 5 3 2 2 2 3 7" xfId="2582"/>
    <cellStyle name="Обычный 2 5 3 2 2 2 3 8" xfId="2949"/>
    <cellStyle name="Обычный 2 5 3 2 2 2 3 9" xfId="3316"/>
    <cellStyle name="Обычный 2 5 3 2 2 2 4" xfId="564"/>
    <cellStyle name="Обычный 2 5 3 2 2 2 5" xfId="931"/>
    <cellStyle name="Обычный 2 5 3 2 2 2 6" xfId="1298"/>
    <cellStyle name="Обычный 2 5 3 2 2 2 7" xfId="1665"/>
    <cellStyle name="Обычный 2 5 3 2 2 2 8" xfId="2032"/>
    <cellStyle name="Обычный 2 5 3 2 2 2 9" xfId="2399"/>
    <cellStyle name="Обычный 2 5 3 2 2 3" xfId="347"/>
    <cellStyle name="Обычный 2 5 3 2 2 3 2" xfId="746"/>
    <cellStyle name="Обычный 2 5 3 2 2 3 3" xfId="1113"/>
    <cellStyle name="Обычный 2 5 3 2 2 3 4" xfId="1480"/>
    <cellStyle name="Обычный 2 5 3 2 2 3 5" xfId="1847"/>
    <cellStyle name="Обычный 2 5 3 2 2 3 6" xfId="2214"/>
    <cellStyle name="Обычный 2 5 3 2 2 3 7" xfId="2581"/>
    <cellStyle name="Обычный 2 5 3 2 2 3 8" xfId="2948"/>
    <cellStyle name="Обычный 2 5 3 2 2 3 9" xfId="3315"/>
    <cellStyle name="Обычный 2 5 3 2 2 4" xfId="563"/>
    <cellStyle name="Обычный 2 5 3 2 2 5" xfId="930"/>
    <cellStyle name="Обычный 2 5 3 2 2 6" xfId="1297"/>
    <cellStyle name="Обычный 2 5 3 2 2 7" xfId="1664"/>
    <cellStyle name="Обычный 2 5 3 2 2 8" xfId="2031"/>
    <cellStyle name="Обычный 2 5 3 2 2 9" xfId="2398"/>
    <cellStyle name="Обычный 2 5 3 2 3" xfId="153"/>
    <cellStyle name="Обычный 2 5 3 2 3 10" xfId="2768"/>
    <cellStyle name="Обычный 2 5 3 2 3 11" xfId="3135"/>
    <cellStyle name="Обычный 2 5 3 2 3 2" xfId="154"/>
    <cellStyle name="Обычный 2 5 3 2 3 2 10" xfId="3136"/>
    <cellStyle name="Обычный 2 5 3 2 3 2 2" xfId="351"/>
    <cellStyle name="Обычный 2 5 3 2 3 2 2 2" xfId="750"/>
    <cellStyle name="Обычный 2 5 3 2 3 2 2 3" xfId="1117"/>
    <cellStyle name="Обычный 2 5 3 2 3 2 2 4" xfId="1484"/>
    <cellStyle name="Обычный 2 5 3 2 3 2 2 5" xfId="1851"/>
    <cellStyle name="Обычный 2 5 3 2 3 2 2 6" xfId="2218"/>
    <cellStyle name="Обычный 2 5 3 2 3 2 2 7" xfId="2585"/>
    <cellStyle name="Обычный 2 5 3 2 3 2 2 8" xfId="2952"/>
    <cellStyle name="Обычный 2 5 3 2 3 2 2 9" xfId="3319"/>
    <cellStyle name="Обычный 2 5 3 2 3 2 3" xfId="567"/>
    <cellStyle name="Обычный 2 5 3 2 3 2 4" xfId="934"/>
    <cellStyle name="Обычный 2 5 3 2 3 2 5" xfId="1301"/>
    <cellStyle name="Обычный 2 5 3 2 3 2 6" xfId="1668"/>
    <cellStyle name="Обычный 2 5 3 2 3 2 7" xfId="2035"/>
    <cellStyle name="Обычный 2 5 3 2 3 2 8" xfId="2402"/>
    <cellStyle name="Обычный 2 5 3 2 3 2 9" xfId="2769"/>
    <cellStyle name="Обычный 2 5 3 2 3 3" xfId="350"/>
    <cellStyle name="Обычный 2 5 3 2 3 3 2" xfId="749"/>
    <cellStyle name="Обычный 2 5 3 2 3 3 3" xfId="1116"/>
    <cellStyle name="Обычный 2 5 3 2 3 3 4" xfId="1483"/>
    <cellStyle name="Обычный 2 5 3 2 3 3 5" xfId="1850"/>
    <cellStyle name="Обычный 2 5 3 2 3 3 6" xfId="2217"/>
    <cellStyle name="Обычный 2 5 3 2 3 3 7" xfId="2584"/>
    <cellStyle name="Обычный 2 5 3 2 3 3 8" xfId="2951"/>
    <cellStyle name="Обычный 2 5 3 2 3 3 9" xfId="3318"/>
    <cellStyle name="Обычный 2 5 3 2 3 4" xfId="566"/>
    <cellStyle name="Обычный 2 5 3 2 3 5" xfId="933"/>
    <cellStyle name="Обычный 2 5 3 2 3 6" xfId="1300"/>
    <cellStyle name="Обычный 2 5 3 2 3 7" xfId="1667"/>
    <cellStyle name="Обычный 2 5 3 2 3 8" xfId="2034"/>
    <cellStyle name="Обычный 2 5 3 2 3 9" xfId="2401"/>
    <cellStyle name="Обычный 2 5 3 2 4" xfId="346"/>
    <cellStyle name="Обычный 2 5 3 2 4 2" xfId="745"/>
    <cellStyle name="Обычный 2 5 3 2 4 3" xfId="1112"/>
    <cellStyle name="Обычный 2 5 3 2 4 4" xfId="1479"/>
    <cellStyle name="Обычный 2 5 3 2 4 5" xfId="1846"/>
    <cellStyle name="Обычный 2 5 3 2 4 6" xfId="2213"/>
    <cellStyle name="Обычный 2 5 3 2 4 7" xfId="2580"/>
    <cellStyle name="Обычный 2 5 3 2 4 8" xfId="2947"/>
    <cellStyle name="Обычный 2 5 3 2 4 9" xfId="3314"/>
    <cellStyle name="Обычный 2 5 3 2 5" xfId="562"/>
    <cellStyle name="Обычный 2 5 3 2 6" xfId="929"/>
    <cellStyle name="Обычный 2 5 3 2 7" xfId="1296"/>
    <cellStyle name="Обычный 2 5 3 2 8" xfId="1663"/>
    <cellStyle name="Обычный 2 5 3 2 9" xfId="2030"/>
    <cellStyle name="Обычный 2 5 3 3" xfId="155"/>
    <cellStyle name="Обычный 2 5 3 3 10" xfId="3137"/>
    <cellStyle name="Обычный 2 5 3 3 2" xfId="352"/>
    <cellStyle name="Обычный 2 5 3 3 2 2" xfId="751"/>
    <cellStyle name="Обычный 2 5 3 3 2 3" xfId="1118"/>
    <cellStyle name="Обычный 2 5 3 3 2 4" xfId="1485"/>
    <cellStyle name="Обычный 2 5 3 3 2 5" xfId="1852"/>
    <cellStyle name="Обычный 2 5 3 3 2 6" xfId="2219"/>
    <cellStyle name="Обычный 2 5 3 3 2 7" xfId="2586"/>
    <cellStyle name="Обычный 2 5 3 3 2 8" xfId="2953"/>
    <cellStyle name="Обычный 2 5 3 3 2 9" xfId="3320"/>
    <cellStyle name="Обычный 2 5 3 3 3" xfId="568"/>
    <cellStyle name="Обычный 2 5 3 3 4" xfId="935"/>
    <cellStyle name="Обычный 2 5 3 3 5" xfId="1302"/>
    <cellStyle name="Обычный 2 5 3 3 6" xfId="1669"/>
    <cellStyle name="Обычный 2 5 3 3 7" xfId="2036"/>
    <cellStyle name="Обычный 2 5 3 3 8" xfId="2403"/>
    <cellStyle name="Обычный 2 5 3 3 9" xfId="2770"/>
    <cellStyle name="Обычный 2 5 3 4" xfId="345"/>
    <cellStyle name="Обычный 2 5 3 4 2" xfId="744"/>
    <cellStyle name="Обычный 2 5 3 4 3" xfId="1111"/>
    <cellStyle name="Обычный 2 5 3 4 4" xfId="1478"/>
    <cellStyle name="Обычный 2 5 3 4 5" xfId="1845"/>
    <cellStyle name="Обычный 2 5 3 4 6" xfId="2212"/>
    <cellStyle name="Обычный 2 5 3 4 7" xfId="2579"/>
    <cellStyle name="Обычный 2 5 3 4 8" xfId="2946"/>
    <cellStyle name="Обычный 2 5 3 4 9" xfId="3313"/>
    <cellStyle name="Обычный 2 5 3 5" xfId="561"/>
    <cellStyle name="Обычный 2 5 3 6" xfId="928"/>
    <cellStyle name="Обычный 2 5 3 7" xfId="1295"/>
    <cellStyle name="Обычный 2 5 3 8" xfId="1662"/>
    <cellStyle name="Обычный 2 5 3 9" xfId="2029"/>
    <cellStyle name="Обычный 2 5 4" xfId="156"/>
    <cellStyle name="Обычный 2 5 4 10" xfId="3138"/>
    <cellStyle name="Обычный 2 5 4 2" xfId="353"/>
    <cellStyle name="Обычный 2 5 4 2 2" xfId="752"/>
    <cellStyle name="Обычный 2 5 4 2 3" xfId="1119"/>
    <cellStyle name="Обычный 2 5 4 2 4" xfId="1486"/>
    <cellStyle name="Обычный 2 5 4 2 5" xfId="1853"/>
    <cellStyle name="Обычный 2 5 4 2 6" xfId="2220"/>
    <cellStyle name="Обычный 2 5 4 2 7" xfId="2587"/>
    <cellStyle name="Обычный 2 5 4 2 8" xfId="2954"/>
    <cellStyle name="Обычный 2 5 4 2 9" xfId="3321"/>
    <cellStyle name="Обычный 2 5 4 3" xfId="569"/>
    <cellStyle name="Обычный 2 5 4 4" xfId="936"/>
    <cellStyle name="Обычный 2 5 4 5" xfId="1303"/>
    <cellStyle name="Обычный 2 5 4 6" xfId="1670"/>
    <cellStyle name="Обычный 2 5 4 7" xfId="2037"/>
    <cellStyle name="Обычный 2 5 4 8" xfId="2404"/>
    <cellStyle name="Обычный 2 5 4 9" xfId="2771"/>
    <cellStyle name="Обычный 2 5 5" xfId="342"/>
    <cellStyle name="Обычный 2 5 5 2" xfId="741"/>
    <cellStyle name="Обычный 2 5 5 3" xfId="1108"/>
    <cellStyle name="Обычный 2 5 5 4" xfId="1475"/>
    <cellStyle name="Обычный 2 5 5 5" xfId="1842"/>
    <cellStyle name="Обычный 2 5 5 6" xfId="2209"/>
    <cellStyle name="Обычный 2 5 5 7" xfId="2576"/>
    <cellStyle name="Обычный 2 5 5 8" xfId="2943"/>
    <cellStyle name="Обычный 2 5 5 9" xfId="3310"/>
    <cellStyle name="Обычный 2 5 6" xfId="558"/>
    <cellStyle name="Обычный 2 5 7" xfId="925"/>
    <cellStyle name="Обычный 2 5 8" xfId="1292"/>
    <cellStyle name="Обычный 2 5 9" xfId="1659"/>
    <cellStyle name="Обычный 2 6" xfId="157"/>
    <cellStyle name="Обычный 2 6 10" xfId="2405"/>
    <cellStyle name="Обычный 2 6 11" xfId="2772"/>
    <cellStyle name="Обычный 2 6 12" xfId="3139"/>
    <cellStyle name="Обычный 2 6 2" xfId="158"/>
    <cellStyle name="Обычный 2 6 2 10" xfId="2773"/>
    <cellStyle name="Обычный 2 6 2 11" xfId="3140"/>
    <cellStyle name="Обычный 2 6 2 2" xfId="159"/>
    <cellStyle name="Обычный 2 6 2 2 10" xfId="2774"/>
    <cellStyle name="Обычный 2 6 2 2 11" xfId="3141"/>
    <cellStyle name="Обычный 2 6 2 2 2" xfId="160"/>
    <cellStyle name="Обычный 2 6 2 2 2 10" xfId="3142"/>
    <cellStyle name="Обычный 2 6 2 2 2 2" xfId="357"/>
    <cellStyle name="Обычный 2 6 2 2 2 2 2" xfId="756"/>
    <cellStyle name="Обычный 2 6 2 2 2 2 3" xfId="1123"/>
    <cellStyle name="Обычный 2 6 2 2 2 2 4" xfId="1490"/>
    <cellStyle name="Обычный 2 6 2 2 2 2 5" xfId="1857"/>
    <cellStyle name="Обычный 2 6 2 2 2 2 6" xfId="2224"/>
    <cellStyle name="Обычный 2 6 2 2 2 2 7" xfId="2591"/>
    <cellStyle name="Обычный 2 6 2 2 2 2 8" xfId="2958"/>
    <cellStyle name="Обычный 2 6 2 2 2 2 9" xfId="3325"/>
    <cellStyle name="Обычный 2 6 2 2 2 3" xfId="573"/>
    <cellStyle name="Обычный 2 6 2 2 2 4" xfId="940"/>
    <cellStyle name="Обычный 2 6 2 2 2 5" xfId="1307"/>
    <cellStyle name="Обычный 2 6 2 2 2 6" xfId="1674"/>
    <cellStyle name="Обычный 2 6 2 2 2 7" xfId="2041"/>
    <cellStyle name="Обычный 2 6 2 2 2 8" xfId="2408"/>
    <cellStyle name="Обычный 2 6 2 2 2 9" xfId="2775"/>
    <cellStyle name="Обычный 2 6 2 2 3" xfId="356"/>
    <cellStyle name="Обычный 2 6 2 2 3 2" xfId="755"/>
    <cellStyle name="Обычный 2 6 2 2 3 3" xfId="1122"/>
    <cellStyle name="Обычный 2 6 2 2 3 4" xfId="1489"/>
    <cellStyle name="Обычный 2 6 2 2 3 5" xfId="1856"/>
    <cellStyle name="Обычный 2 6 2 2 3 6" xfId="2223"/>
    <cellStyle name="Обычный 2 6 2 2 3 7" xfId="2590"/>
    <cellStyle name="Обычный 2 6 2 2 3 8" xfId="2957"/>
    <cellStyle name="Обычный 2 6 2 2 3 9" xfId="3324"/>
    <cellStyle name="Обычный 2 6 2 2 4" xfId="572"/>
    <cellStyle name="Обычный 2 6 2 2 5" xfId="939"/>
    <cellStyle name="Обычный 2 6 2 2 6" xfId="1306"/>
    <cellStyle name="Обычный 2 6 2 2 7" xfId="1673"/>
    <cellStyle name="Обычный 2 6 2 2 8" xfId="2040"/>
    <cellStyle name="Обычный 2 6 2 2 9" xfId="2407"/>
    <cellStyle name="Обычный 2 6 2 3" xfId="355"/>
    <cellStyle name="Обычный 2 6 2 3 2" xfId="754"/>
    <cellStyle name="Обычный 2 6 2 3 3" xfId="1121"/>
    <cellStyle name="Обычный 2 6 2 3 4" xfId="1488"/>
    <cellStyle name="Обычный 2 6 2 3 5" xfId="1855"/>
    <cellStyle name="Обычный 2 6 2 3 6" xfId="2222"/>
    <cellStyle name="Обычный 2 6 2 3 7" xfId="2589"/>
    <cellStyle name="Обычный 2 6 2 3 8" xfId="2956"/>
    <cellStyle name="Обычный 2 6 2 3 9" xfId="3323"/>
    <cellStyle name="Обычный 2 6 2 4" xfId="571"/>
    <cellStyle name="Обычный 2 6 2 5" xfId="938"/>
    <cellStyle name="Обычный 2 6 2 6" xfId="1305"/>
    <cellStyle name="Обычный 2 6 2 7" xfId="1672"/>
    <cellStyle name="Обычный 2 6 2 8" xfId="2039"/>
    <cellStyle name="Обычный 2 6 2 9" xfId="2406"/>
    <cellStyle name="Обычный 2 6 3" xfId="161"/>
    <cellStyle name="Обычный 2 6 3 10" xfId="2409"/>
    <cellStyle name="Обычный 2 6 3 11" xfId="2776"/>
    <cellStyle name="Обычный 2 6 3 12" xfId="3143"/>
    <cellStyle name="Обычный 2 6 3 2" xfId="162"/>
    <cellStyle name="Обычный 2 6 3 2 10" xfId="3144"/>
    <cellStyle name="Обычный 2 6 3 2 2" xfId="359"/>
    <cellStyle name="Обычный 2 6 3 2 2 2" xfId="758"/>
    <cellStyle name="Обычный 2 6 3 2 2 3" xfId="1125"/>
    <cellStyle name="Обычный 2 6 3 2 2 4" xfId="1492"/>
    <cellStyle name="Обычный 2 6 3 2 2 5" xfId="1859"/>
    <cellStyle name="Обычный 2 6 3 2 2 6" xfId="2226"/>
    <cellStyle name="Обычный 2 6 3 2 2 7" xfId="2593"/>
    <cellStyle name="Обычный 2 6 3 2 2 8" xfId="2960"/>
    <cellStyle name="Обычный 2 6 3 2 2 9" xfId="3327"/>
    <cellStyle name="Обычный 2 6 3 2 3" xfId="575"/>
    <cellStyle name="Обычный 2 6 3 2 4" xfId="942"/>
    <cellStyle name="Обычный 2 6 3 2 5" xfId="1309"/>
    <cellStyle name="Обычный 2 6 3 2 6" xfId="1676"/>
    <cellStyle name="Обычный 2 6 3 2 7" xfId="2043"/>
    <cellStyle name="Обычный 2 6 3 2 8" xfId="2410"/>
    <cellStyle name="Обычный 2 6 3 2 9" xfId="2777"/>
    <cellStyle name="Обычный 2 6 3 3" xfId="163"/>
    <cellStyle name="Обычный 2 6 3 3 10" xfId="3145"/>
    <cellStyle name="Обычный 2 6 3 3 2" xfId="360"/>
    <cellStyle name="Обычный 2 6 3 3 2 2" xfId="759"/>
    <cellStyle name="Обычный 2 6 3 3 2 3" xfId="1126"/>
    <cellStyle name="Обычный 2 6 3 3 2 4" xfId="1493"/>
    <cellStyle name="Обычный 2 6 3 3 2 5" xfId="1860"/>
    <cellStyle name="Обычный 2 6 3 3 2 6" xfId="2227"/>
    <cellStyle name="Обычный 2 6 3 3 2 7" xfId="2594"/>
    <cellStyle name="Обычный 2 6 3 3 2 8" xfId="2961"/>
    <cellStyle name="Обычный 2 6 3 3 2 9" xfId="3328"/>
    <cellStyle name="Обычный 2 6 3 3 3" xfId="576"/>
    <cellStyle name="Обычный 2 6 3 3 4" xfId="943"/>
    <cellStyle name="Обычный 2 6 3 3 5" xfId="1310"/>
    <cellStyle name="Обычный 2 6 3 3 6" xfId="1677"/>
    <cellStyle name="Обычный 2 6 3 3 7" xfId="2044"/>
    <cellStyle name="Обычный 2 6 3 3 8" xfId="2411"/>
    <cellStyle name="Обычный 2 6 3 3 9" xfId="2778"/>
    <cellStyle name="Обычный 2 6 3 4" xfId="358"/>
    <cellStyle name="Обычный 2 6 3 4 2" xfId="757"/>
    <cellStyle name="Обычный 2 6 3 4 3" xfId="1124"/>
    <cellStyle name="Обычный 2 6 3 4 4" xfId="1491"/>
    <cellStyle name="Обычный 2 6 3 4 5" xfId="1858"/>
    <cellStyle name="Обычный 2 6 3 4 6" xfId="2225"/>
    <cellStyle name="Обычный 2 6 3 4 7" xfId="2592"/>
    <cellStyle name="Обычный 2 6 3 4 8" xfId="2959"/>
    <cellStyle name="Обычный 2 6 3 4 9" xfId="3326"/>
    <cellStyle name="Обычный 2 6 3 5" xfId="574"/>
    <cellStyle name="Обычный 2 6 3 6" xfId="941"/>
    <cellStyle name="Обычный 2 6 3 7" xfId="1308"/>
    <cellStyle name="Обычный 2 6 3 8" xfId="1675"/>
    <cellStyle name="Обычный 2 6 3 9" xfId="2042"/>
    <cellStyle name="Обычный 2 6 4" xfId="354"/>
    <cellStyle name="Обычный 2 6 4 2" xfId="753"/>
    <cellStyle name="Обычный 2 6 4 3" xfId="1120"/>
    <cellStyle name="Обычный 2 6 4 4" xfId="1487"/>
    <cellStyle name="Обычный 2 6 4 5" xfId="1854"/>
    <cellStyle name="Обычный 2 6 4 6" xfId="2221"/>
    <cellStyle name="Обычный 2 6 4 7" xfId="2588"/>
    <cellStyle name="Обычный 2 6 4 8" xfId="2955"/>
    <cellStyle name="Обычный 2 6 4 9" xfId="3322"/>
    <cellStyle name="Обычный 2 6 5" xfId="570"/>
    <cellStyle name="Обычный 2 6 6" xfId="937"/>
    <cellStyle name="Обычный 2 6 7" xfId="1304"/>
    <cellStyle name="Обычный 2 6 8" xfId="1671"/>
    <cellStyle name="Обычный 2 6 9" xfId="2038"/>
    <cellStyle name="Обычный 2 7" xfId="4"/>
    <cellStyle name="Обычный 2 7 10" xfId="1152"/>
    <cellStyle name="Обычный 2 7 11" xfId="1519"/>
    <cellStyle name="Обычный 2 7 12" xfId="1886"/>
    <cellStyle name="Обычный 2 7 13" xfId="2253"/>
    <cellStyle name="Обычный 2 7 14" xfId="2620"/>
    <cellStyle name="Обычный 2 7 15" xfId="2987"/>
    <cellStyle name="Обычный 2 7 2" xfId="164"/>
    <cellStyle name="Обычный 2 7 2 10" xfId="2412"/>
    <cellStyle name="Обычный 2 7 2 11" xfId="2779"/>
    <cellStyle name="Обычный 2 7 2 12" xfId="3146"/>
    <cellStyle name="Обычный 2 7 2 2" xfId="165"/>
    <cellStyle name="Обычный 2 7 2 2 10" xfId="2780"/>
    <cellStyle name="Обычный 2 7 2 2 11" xfId="3147"/>
    <cellStyle name="Обычный 2 7 2 2 2" xfId="166"/>
    <cellStyle name="Обычный 2 7 2 2 2 10" xfId="3148"/>
    <cellStyle name="Обычный 2 7 2 2 2 2" xfId="363"/>
    <cellStyle name="Обычный 2 7 2 2 2 2 2" xfId="762"/>
    <cellStyle name="Обычный 2 7 2 2 2 2 3" xfId="1129"/>
    <cellStyle name="Обычный 2 7 2 2 2 2 4" xfId="1496"/>
    <cellStyle name="Обычный 2 7 2 2 2 2 5" xfId="1863"/>
    <cellStyle name="Обычный 2 7 2 2 2 2 6" xfId="2230"/>
    <cellStyle name="Обычный 2 7 2 2 2 2 7" xfId="2597"/>
    <cellStyle name="Обычный 2 7 2 2 2 2 8" xfId="2964"/>
    <cellStyle name="Обычный 2 7 2 2 2 2 9" xfId="3331"/>
    <cellStyle name="Обычный 2 7 2 2 2 3" xfId="579"/>
    <cellStyle name="Обычный 2 7 2 2 2 4" xfId="946"/>
    <cellStyle name="Обычный 2 7 2 2 2 5" xfId="1313"/>
    <cellStyle name="Обычный 2 7 2 2 2 6" xfId="1680"/>
    <cellStyle name="Обычный 2 7 2 2 2 7" xfId="2047"/>
    <cellStyle name="Обычный 2 7 2 2 2 8" xfId="2414"/>
    <cellStyle name="Обычный 2 7 2 2 2 9" xfId="2781"/>
    <cellStyle name="Обычный 2 7 2 2 3" xfId="362"/>
    <cellStyle name="Обычный 2 7 2 2 3 2" xfId="761"/>
    <cellStyle name="Обычный 2 7 2 2 3 3" xfId="1128"/>
    <cellStyle name="Обычный 2 7 2 2 3 4" xfId="1495"/>
    <cellStyle name="Обычный 2 7 2 2 3 5" xfId="1862"/>
    <cellStyle name="Обычный 2 7 2 2 3 6" xfId="2229"/>
    <cellStyle name="Обычный 2 7 2 2 3 7" xfId="2596"/>
    <cellStyle name="Обычный 2 7 2 2 3 8" xfId="2963"/>
    <cellStyle name="Обычный 2 7 2 2 3 9" xfId="3330"/>
    <cellStyle name="Обычный 2 7 2 2 4" xfId="578"/>
    <cellStyle name="Обычный 2 7 2 2 5" xfId="945"/>
    <cellStyle name="Обычный 2 7 2 2 6" xfId="1312"/>
    <cellStyle name="Обычный 2 7 2 2 7" xfId="1679"/>
    <cellStyle name="Обычный 2 7 2 2 8" xfId="2046"/>
    <cellStyle name="Обычный 2 7 2 2 9" xfId="2413"/>
    <cellStyle name="Обычный 2 7 2 3" xfId="167"/>
    <cellStyle name="Обычный 2 7 2 3 10" xfId="3149"/>
    <cellStyle name="Обычный 2 7 2 3 2" xfId="364"/>
    <cellStyle name="Обычный 2 7 2 3 2 2" xfId="763"/>
    <cellStyle name="Обычный 2 7 2 3 2 3" xfId="1130"/>
    <cellStyle name="Обычный 2 7 2 3 2 4" xfId="1497"/>
    <cellStyle name="Обычный 2 7 2 3 2 5" xfId="1864"/>
    <cellStyle name="Обычный 2 7 2 3 2 6" xfId="2231"/>
    <cellStyle name="Обычный 2 7 2 3 2 7" xfId="2598"/>
    <cellStyle name="Обычный 2 7 2 3 2 8" xfId="2965"/>
    <cellStyle name="Обычный 2 7 2 3 2 9" xfId="3332"/>
    <cellStyle name="Обычный 2 7 2 3 3" xfId="580"/>
    <cellStyle name="Обычный 2 7 2 3 4" xfId="947"/>
    <cellStyle name="Обычный 2 7 2 3 5" xfId="1314"/>
    <cellStyle name="Обычный 2 7 2 3 6" xfId="1681"/>
    <cellStyle name="Обычный 2 7 2 3 7" xfId="2048"/>
    <cellStyle name="Обычный 2 7 2 3 8" xfId="2415"/>
    <cellStyle name="Обычный 2 7 2 3 9" xfId="2782"/>
    <cellStyle name="Обычный 2 7 2 4" xfId="361"/>
    <cellStyle name="Обычный 2 7 2 4 2" xfId="760"/>
    <cellStyle name="Обычный 2 7 2 4 3" xfId="1127"/>
    <cellStyle name="Обычный 2 7 2 4 4" xfId="1494"/>
    <cellStyle name="Обычный 2 7 2 4 5" xfId="1861"/>
    <cellStyle name="Обычный 2 7 2 4 6" xfId="2228"/>
    <cellStyle name="Обычный 2 7 2 4 7" xfId="2595"/>
    <cellStyle name="Обычный 2 7 2 4 8" xfId="2962"/>
    <cellStyle name="Обычный 2 7 2 4 9" xfId="3329"/>
    <cellStyle name="Обычный 2 7 2 5" xfId="577"/>
    <cellStyle name="Обычный 2 7 2 6" xfId="944"/>
    <cellStyle name="Обычный 2 7 2 7" xfId="1311"/>
    <cellStyle name="Обычный 2 7 2 8" xfId="1678"/>
    <cellStyle name="Обычный 2 7 2 9" xfId="2045"/>
    <cellStyle name="Обычный 2 7 3" xfId="168"/>
    <cellStyle name="Обычный 2 7 3 10" xfId="1682"/>
    <cellStyle name="Обычный 2 7 3 11" xfId="2049"/>
    <cellStyle name="Обычный 2 7 3 12" xfId="2416"/>
    <cellStyle name="Обычный 2 7 3 13" xfId="2783"/>
    <cellStyle name="Обычный 2 7 3 14" xfId="3150"/>
    <cellStyle name="Обычный 2 7 3 2" xfId="169"/>
    <cellStyle name="Обычный 2 7 3 2 10" xfId="2784"/>
    <cellStyle name="Обычный 2 7 3 2 11" xfId="3151"/>
    <cellStyle name="Обычный 2 7 3 2 2" xfId="170"/>
    <cellStyle name="Обычный 2 7 3 2 2 10" xfId="3152"/>
    <cellStyle name="Обычный 2 7 3 2 2 2" xfId="367"/>
    <cellStyle name="Обычный 2 7 3 2 2 2 2" xfId="766"/>
    <cellStyle name="Обычный 2 7 3 2 2 2 3" xfId="1133"/>
    <cellStyle name="Обычный 2 7 3 2 2 2 4" xfId="1500"/>
    <cellStyle name="Обычный 2 7 3 2 2 2 5" xfId="1867"/>
    <cellStyle name="Обычный 2 7 3 2 2 2 6" xfId="2234"/>
    <cellStyle name="Обычный 2 7 3 2 2 2 7" xfId="2601"/>
    <cellStyle name="Обычный 2 7 3 2 2 2 8" xfId="2968"/>
    <cellStyle name="Обычный 2 7 3 2 2 2 9" xfId="3335"/>
    <cellStyle name="Обычный 2 7 3 2 2 3" xfId="583"/>
    <cellStyle name="Обычный 2 7 3 2 2 4" xfId="950"/>
    <cellStyle name="Обычный 2 7 3 2 2 5" xfId="1317"/>
    <cellStyle name="Обычный 2 7 3 2 2 6" xfId="1684"/>
    <cellStyle name="Обычный 2 7 3 2 2 7" xfId="2051"/>
    <cellStyle name="Обычный 2 7 3 2 2 8" xfId="2418"/>
    <cellStyle name="Обычный 2 7 3 2 2 9" xfId="2785"/>
    <cellStyle name="Обычный 2 7 3 2 3" xfId="366"/>
    <cellStyle name="Обычный 2 7 3 2 3 2" xfId="765"/>
    <cellStyle name="Обычный 2 7 3 2 3 3" xfId="1132"/>
    <cellStyle name="Обычный 2 7 3 2 3 4" xfId="1499"/>
    <cellStyle name="Обычный 2 7 3 2 3 5" xfId="1866"/>
    <cellStyle name="Обычный 2 7 3 2 3 6" xfId="2233"/>
    <cellStyle name="Обычный 2 7 3 2 3 7" xfId="2600"/>
    <cellStyle name="Обычный 2 7 3 2 3 8" xfId="2967"/>
    <cellStyle name="Обычный 2 7 3 2 3 9" xfId="3334"/>
    <cellStyle name="Обычный 2 7 3 2 4" xfId="582"/>
    <cellStyle name="Обычный 2 7 3 2 5" xfId="949"/>
    <cellStyle name="Обычный 2 7 3 2 6" xfId="1316"/>
    <cellStyle name="Обычный 2 7 3 2 7" xfId="1683"/>
    <cellStyle name="Обычный 2 7 3 2 8" xfId="2050"/>
    <cellStyle name="Обычный 2 7 3 2 9" xfId="2417"/>
    <cellStyle name="Обычный 2 7 3 3" xfId="171"/>
    <cellStyle name="Обычный 2 7 3 3 10" xfId="2786"/>
    <cellStyle name="Обычный 2 7 3 3 11" xfId="3153"/>
    <cellStyle name="Обычный 2 7 3 3 2" xfId="172"/>
    <cellStyle name="Обычный 2 7 3 3 2 10" xfId="3154"/>
    <cellStyle name="Обычный 2 7 3 3 2 2" xfId="369"/>
    <cellStyle name="Обычный 2 7 3 3 2 2 2" xfId="768"/>
    <cellStyle name="Обычный 2 7 3 3 2 2 3" xfId="1135"/>
    <cellStyle name="Обычный 2 7 3 3 2 2 4" xfId="1502"/>
    <cellStyle name="Обычный 2 7 3 3 2 2 5" xfId="1869"/>
    <cellStyle name="Обычный 2 7 3 3 2 2 6" xfId="2236"/>
    <cellStyle name="Обычный 2 7 3 3 2 2 7" xfId="2603"/>
    <cellStyle name="Обычный 2 7 3 3 2 2 8" xfId="2970"/>
    <cellStyle name="Обычный 2 7 3 3 2 2 9" xfId="3337"/>
    <cellStyle name="Обычный 2 7 3 3 2 3" xfId="585"/>
    <cellStyle name="Обычный 2 7 3 3 2 4" xfId="952"/>
    <cellStyle name="Обычный 2 7 3 3 2 5" xfId="1319"/>
    <cellStyle name="Обычный 2 7 3 3 2 6" xfId="1686"/>
    <cellStyle name="Обычный 2 7 3 3 2 7" xfId="2053"/>
    <cellStyle name="Обычный 2 7 3 3 2 8" xfId="2420"/>
    <cellStyle name="Обычный 2 7 3 3 2 9" xfId="2787"/>
    <cellStyle name="Обычный 2 7 3 3 3" xfId="368"/>
    <cellStyle name="Обычный 2 7 3 3 3 2" xfId="767"/>
    <cellStyle name="Обычный 2 7 3 3 3 3" xfId="1134"/>
    <cellStyle name="Обычный 2 7 3 3 3 4" xfId="1501"/>
    <cellStyle name="Обычный 2 7 3 3 3 5" xfId="1868"/>
    <cellStyle name="Обычный 2 7 3 3 3 6" xfId="2235"/>
    <cellStyle name="Обычный 2 7 3 3 3 7" xfId="2602"/>
    <cellStyle name="Обычный 2 7 3 3 3 8" xfId="2969"/>
    <cellStyle name="Обычный 2 7 3 3 3 9" xfId="3336"/>
    <cellStyle name="Обычный 2 7 3 3 4" xfId="584"/>
    <cellStyle name="Обычный 2 7 3 3 5" xfId="951"/>
    <cellStyle name="Обычный 2 7 3 3 6" xfId="1318"/>
    <cellStyle name="Обычный 2 7 3 3 7" xfId="1685"/>
    <cellStyle name="Обычный 2 7 3 3 8" xfId="2052"/>
    <cellStyle name="Обычный 2 7 3 3 9" xfId="2419"/>
    <cellStyle name="Обычный 2 7 3 4" xfId="173"/>
    <cellStyle name="Обычный 2 7 3 4 10" xfId="3155"/>
    <cellStyle name="Обычный 2 7 3 4 2" xfId="370"/>
    <cellStyle name="Обычный 2 7 3 4 2 2" xfId="769"/>
    <cellStyle name="Обычный 2 7 3 4 2 3" xfId="1136"/>
    <cellStyle name="Обычный 2 7 3 4 2 4" xfId="1503"/>
    <cellStyle name="Обычный 2 7 3 4 2 5" xfId="1870"/>
    <cellStyle name="Обычный 2 7 3 4 2 6" xfId="2237"/>
    <cellStyle name="Обычный 2 7 3 4 2 7" xfId="2604"/>
    <cellStyle name="Обычный 2 7 3 4 2 8" xfId="2971"/>
    <cellStyle name="Обычный 2 7 3 4 2 9" xfId="3338"/>
    <cellStyle name="Обычный 2 7 3 4 3" xfId="586"/>
    <cellStyle name="Обычный 2 7 3 4 4" xfId="953"/>
    <cellStyle name="Обычный 2 7 3 4 5" xfId="1320"/>
    <cellStyle name="Обычный 2 7 3 4 6" xfId="1687"/>
    <cellStyle name="Обычный 2 7 3 4 7" xfId="2054"/>
    <cellStyle name="Обычный 2 7 3 4 8" xfId="2421"/>
    <cellStyle name="Обычный 2 7 3 4 9" xfId="2788"/>
    <cellStyle name="Обычный 2 7 3 5" xfId="174"/>
    <cellStyle name="Обычный 2 7 3 5 10" xfId="3156"/>
    <cellStyle name="Обычный 2 7 3 5 2" xfId="371"/>
    <cellStyle name="Обычный 2 7 3 5 2 2" xfId="770"/>
    <cellStyle name="Обычный 2 7 3 5 2 3" xfId="1137"/>
    <cellStyle name="Обычный 2 7 3 5 2 4" xfId="1504"/>
    <cellStyle name="Обычный 2 7 3 5 2 5" xfId="1871"/>
    <cellStyle name="Обычный 2 7 3 5 2 6" xfId="2238"/>
    <cellStyle name="Обычный 2 7 3 5 2 7" xfId="2605"/>
    <cellStyle name="Обычный 2 7 3 5 2 8" xfId="2972"/>
    <cellStyle name="Обычный 2 7 3 5 2 9" xfId="3339"/>
    <cellStyle name="Обычный 2 7 3 5 3" xfId="587"/>
    <cellStyle name="Обычный 2 7 3 5 4" xfId="954"/>
    <cellStyle name="Обычный 2 7 3 5 5" xfId="1321"/>
    <cellStyle name="Обычный 2 7 3 5 6" xfId="1688"/>
    <cellStyle name="Обычный 2 7 3 5 7" xfId="2055"/>
    <cellStyle name="Обычный 2 7 3 5 8" xfId="2422"/>
    <cellStyle name="Обычный 2 7 3 5 9" xfId="2789"/>
    <cellStyle name="Обычный 2 7 3 6" xfId="365"/>
    <cellStyle name="Обычный 2 7 3 6 2" xfId="764"/>
    <cellStyle name="Обычный 2 7 3 6 3" xfId="1131"/>
    <cellStyle name="Обычный 2 7 3 6 4" xfId="1498"/>
    <cellStyle name="Обычный 2 7 3 6 5" xfId="1865"/>
    <cellStyle name="Обычный 2 7 3 6 6" xfId="2232"/>
    <cellStyle name="Обычный 2 7 3 6 7" xfId="2599"/>
    <cellStyle name="Обычный 2 7 3 6 8" xfId="2966"/>
    <cellStyle name="Обычный 2 7 3 6 9" xfId="3333"/>
    <cellStyle name="Обычный 2 7 3 7" xfId="581"/>
    <cellStyle name="Обычный 2 7 3 8" xfId="948"/>
    <cellStyle name="Обычный 2 7 3 9" xfId="1315"/>
    <cellStyle name="Обычный 2 7 4" xfId="175"/>
    <cellStyle name="Обычный 2 7 4 10" xfId="3157"/>
    <cellStyle name="Обычный 2 7 4 2" xfId="372"/>
    <cellStyle name="Обычный 2 7 4 2 2" xfId="771"/>
    <cellStyle name="Обычный 2 7 4 2 3" xfId="1138"/>
    <cellStyle name="Обычный 2 7 4 2 4" xfId="1505"/>
    <cellStyle name="Обычный 2 7 4 2 5" xfId="1872"/>
    <cellStyle name="Обычный 2 7 4 2 6" xfId="2239"/>
    <cellStyle name="Обычный 2 7 4 2 7" xfId="2606"/>
    <cellStyle name="Обычный 2 7 4 2 8" xfId="2973"/>
    <cellStyle name="Обычный 2 7 4 2 9" xfId="3340"/>
    <cellStyle name="Обычный 2 7 4 3" xfId="588"/>
    <cellStyle name="Обычный 2 7 4 4" xfId="955"/>
    <cellStyle name="Обычный 2 7 4 5" xfId="1322"/>
    <cellStyle name="Обычный 2 7 4 6" xfId="1689"/>
    <cellStyle name="Обычный 2 7 4 7" xfId="2056"/>
    <cellStyle name="Обычный 2 7 4 8" xfId="2423"/>
    <cellStyle name="Обычный 2 7 4 9" xfId="2790"/>
    <cellStyle name="Обычный 2 7 5" xfId="176"/>
    <cellStyle name="Обычный 2 7 5 10" xfId="3158"/>
    <cellStyle name="Обычный 2 7 5 2" xfId="373"/>
    <cellStyle name="Обычный 2 7 5 2 2" xfId="772"/>
    <cellStyle name="Обычный 2 7 5 2 3" xfId="1139"/>
    <cellStyle name="Обычный 2 7 5 2 4" xfId="1506"/>
    <cellStyle name="Обычный 2 7 5 2 5" xfId="1873"/>
    <cellStyle name="Обычный 2 7 5 2 6" xfId="2240"/>
    <cellStyle name="Обычный 2 7 5 2 7" xfId="2607"/>
    <cellStyle name="Обычный 2 7 5 2 8" xfId="2974"/>
    <cellStyle name="Обычный 2 7 5 2 9" xfId="3341"/>
    <cellStyle name="Обычный 2 7 5 3" xfId="589"/>
    <cellStyle name="Обычный 2 7 5 4" xfId="956"/>
    <cellStyle name="Обычный 2 7 5 5" xfId="1323"/>
    <cellStyle name="Обычный 2 7 5 6" xfId="1690"/>
    <cellStyle name="Обычный 2 7 5 7" xfId="2057"/>
    <cellStyle name="Обычный 2 7 5 8" xfId="2424"/>
    <cellStyle name="Обычный 2 7 5 9" xfId="2791"/>
    <cellStyle name="Обычный 2 7 6" xfId="196"/>
    <cellStyle name="Обычный 2 7 6 10" xfId="3164"/>
    <cellStyle name="Обычный 2 7 6 2" xfId="379"/>
    <cellStyle name="Обычный 2 7 6 2 2" xfId="778"/>
    <cellStyle name="Обычный 2 7 6 2 3" xfId="1145"/>
    <cellStyle name="Обычный 2 7 6 2 4" xfId="1512"/>
    <cellStyle name="Обычный 2 7 6 2 5" xfId="1879"/>
    <cellStyle name="Обычный 2 7 6 2 6" xfId="2246"/>
    <cellStyle name="Обычный 2 7 6 2 7" xfId="2613"/>
    <cellStyle name="Обычный 2 7 6 2 8" xfId="2980"/>
    <cellStyle name="Обычный 2 7 6 2 9" xfId="3347"/>
    <cellStyle name="Обычный 2 7 6 3" xfId="595"/>
    <cellStyle name="Обычный 2 7 6 4" xfId="962"/>
    <cellStyle name="Обычный 2 7 6 5" xfId="1329"/>
    <cellStyle name="Обычный 2 7 6 6" xfId="1696"/>
    <cellStyle name="Обычный 2 7 6 7" xfId="2063"/>
    <cellStyle name="Обычный 2 7 6 8" xfId="2430"/>
    <cellStyle name="Обычный 2 7 6 9" xfId="2797"/>
    <cellStyle name="Обычный 2 7 7" xfId="202"/>
    <cellStyle name="Обычный 2 7 7 2" xfId="601"/>
    <cellStyle name="Обычный 2 7 7 3" xfId="968"/>
    <cellStyle name="Обычный 2 7 7 4" xfId="1335"/>
    <cellStyle name="Обычный 2 7 7 5" xfId="1702"/>
    <cellStyle name="Обычный 2 7 7 6" xfId="2069"/>
    <cellStyle name="Обычный 2 7 7 7" xfId="2436"/>
    <cellStyle name="Обычный 2 7 7 8" xfId="2803"/>
    <cellStyle name="Обычный 2 7 7 9" xfId="3170"/>
    <cellStyle name="Обычный 2 7 8" xfId="418"/>
    <cellStyle name="Обычный 2 7 9" xfId="785"/>
    <cellStyle name="Обычный 2 8" xfId="177"/>
    <cellStyle name="Обычный 2 8 10" xfId="3159"/>
    <cellStyle name="Обычный 2 8 2" xfId="374"/>
    <cellStyle name="Обычный 2 8 2 2" xfId="773"/>
    <cellStyle name="Обычный 2 8 2 3" xfId="1140"/>
    <cellStyle name="Обычный 2 8 2 4" xfId="1507"/>
    <cellStyle name="Обычный 2 8 2 5" xfId="1874"/>
    <cellStyle name="Обычный 2 8 2 6" xfId="2241"/>
    <cellStyle name="Обычный 2 8 2 7" xfId="2608"/>
    <cellStyle name="Обычный 2 8 2 8" xfId="2975"/>
    <cellStyle name="Обычный 2 8 2 9" xfId="3342"/>
    <cellStyle name="Обычный 2 8 3" xfId="590"/>
    <cellStyle name="Обычный 2 8 4" xfId="957"/>
    <cellStyle name="Обычный 2 8 5" xfId="1324"/>
    <cellStyle name="Обычный 2 8 6" xfId="1691"/>
    <cellStyle name="Обычный 2 8 7" xfId="2058"/>
    <cellStyle name="Обычный 2 8 8" xfId="2425"/>
    <cellStyle name="Обычный 2 8 9" xfId="2792"/>
    <cellStyle name="Обычный 2 9" xfId="385"/>
    <cellStyle name="Обычный 24 2" xfId="178"/>
    <cellStyle name="Обычный 3" xfId="179"/>
    <cellStyle name="Обычный 3 10" xfId="2426"/>
    <cellStyle name="Обычный 3 11" xfId="2793"/>
    <cellStyle name="Обычный 3 12" xfId="3160"/>
    <cellStyle name="Обычный 3 2" xfId="180"/>
    <cellStyle name="Обычный 3 2 10" xfId="2794"/>
    <cellStyle name="Обычный 3 2 11" xfId="3161"/>
    <cellStyle name="Обычный 3 2 2" xfId="376"/>
    <cellStyle name="Обычный 3 2 2 2" xfId="775"/>
    <cellStyle name="Обычный 3 2 2 3" xfId="1142"/>
    <cellStyle name="Обычный 3 2 2 4" xfId="1509"/>
    <cellStyle name="Обычный 3 2 2 5" xfId="1876"/>
    <cellStyle name="Обычный 3 2 2 6" xfId="2243"/>
    <cellStyle name="Обычный 3 2 2 7" xfId="2610"/>
    <cellStyle name="Обычный 3 2 2 8" xfId="2977"/>
    <cellStyle name="Обычный 3 2 2 9" xfId="3344"/>
    <cellStyle name="Обычный 3 2 3" xfId="412"/>
    <cellStyle name="Обычный 3 2 4" xfId="592"/>
    <cellStyle name="Обычный 3 2 5" xfId="959"/>
    <cellStyle name="Обычный 3 2 6" xfId="1326"/>
    <cellStyle name="Обычный 3 2 7" xfId="1693"/>
    <cellStyle name="Обычный 3 2 8" xfId="2060"/>
    <cellStyle name="Обычный 3 2 9" xfId="2427"/>
    <cellStyle name="Обычный 3 3" xfId="375"/>
    <cellStyle name="Обычный 3 3 2" xfId="774"/>
    <cellStyle name="Обычный 3 3 3" xfId="1141"/>
    <cellStyle name="Обычный 3 3 4" xfId="1508"/>
    <cellStyle name="Обычный 3 3 5" xfId="1875"/>
    <cellStyle name="Обычный 3 3 6" xfId="2242"/>
    <cellStyle name="Обычный 3 3 7" xfId="2609"/>
    <cellStyle name="Обычный 3 3 8" xfId="2976"/>
    <cellStyle name="Обычный 3 3 9" xfId="3343"/>
    <cellStyle name="Обычный 3 4" xfId="389"/>
    <cellStyle name="Обычный 3 5" xfId="591"/>
    <cellStyle name="Обычный 3 6" xfId="958"/>
    <cellStyle name="Обычный 3 7" xfId="1325"/>
    <cellStyle name="Обычный 3 8" xfId="1692"/>
    <cellStyle name="Обычный 3 9" xfId="2059"/>
    <cellStyle name="Обычный 4" xfId="181"/>
    <cellStyle name="Обычный 5" xfId="182"/>
    <cellStyle name="Обычный 5 10" xfId="2428"/>
    <cellStyle name="Обычный 5 11" xfId="2795"/>
    <cellStyle name="Обычный 5 12" xfId="3162"/>
    <cellStyle name="Обычный 5 2" xfId="183"/>
    <cellStyle name="Обычный 5 3" xfId="377"/>
    <cellStyle name="Обычный 5 3 2" xfId="776"/>
    <cellStyle name="Обычный 5 3 3" xfId="1143"/>
    <cellStyle name="Обычный 5 3 4" xfId="1510"/>
    <cellStyle name="Обычный 5 3 5" xfId="1877"/>
    <cellStyle name="Обычный 5 3 6" xfId="2244"/>
    <cellStyle name="Обычный 5 3 7" xfId="2611"/>
    <cellStyle name="Обычный 5 3 8" xfId="2978"/>
    <cellStyle name="Обычный 5 3 9" xfId="3345"/>
    <cellStyle name="Обычный 5 4" xfId="387"/>
    <cellStyle name="Обычный 5 5" xfId="593"/>
    <cellStyle name="Обычный 5 6" xfId="960"/>
    <cellStyle name="Обычный 5 7" xfId="1327"/>
    <cellStyle name="Обычный 5 8" xfId="1694"/>
    <cellStyle name="Обычный 5 9" xfId="2061"/>
    <cellStyle name="Обычный 6" xfId="184"/>
    <cellStyle name="Обычный 7" xfId="185"/>
    <cellStyle name="Обычный 7 2" xfId="186"/>
    <cellStyle name="Процентный 2" xfId="187"/>
    <cellStyle name="Процентный 3" xfId="188"/>
    <cellStyle name="Финансовый" xfId="1" builtinId="3"/>
    <cellStyle name="Финансовый 14" xfId="414"/>
    <cellStyle name="Финансовый 2" xfId="189"/>
    <cellStyle name="Финансовый 2 2" xfId="391"/>
    <cellStyle name="Финансовый 2 3" xfId="388"/>
    <cellStyle name="Финансовый 2 4" xfId="416"/>
    <cellStyle name="Финансовый 3" xfId="190"/>
    <cellStyle name="Финансовый 3 2" xfId="390"/>
    <cellStyle name="Финансовый 3 3" xfId="386"/>
    <cellStyle name="Финансовый 4" xfId="191"/>
    <cellStyle name="Финансовый 4 2" xfId="192"/>
    <cellStyle name="Финансовый 4 3" xfId="411"/>
    <cellStyle name="Финансовый 5" xfId="193"/>
    <cellStyle name="Финансовый 6" xfId="194"/>
    <cellStyle name="Финансовый 7" xfId="384"/>
    <cellStyle name="Финансовый 7 2" xfId="783"/>
    <cellStyle name="Финансовый 7 3" xfId="1150"/>
    <cellStyle name="Финансовый 7 4" xfId="1517"/>
    <cellStyle name="Финансовый 7 5" xfId="1884"/>
    <cellStyle name="Финансовый 7 6" xfId="2251"/>
    <cellStyle name="Финансовый 7 7" xfId="2618"/>
    <cellStyle name="Финансовый 7 8" xfId="2985"/>
    <cellStyle name="Финансовый 7 9" xfId="3352"/>
    <cellStyle name="Финансовый 8" xfId="4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3"/>
  <sheetViews>
    <sheetView tabSelected="1" zoomScale="80" zoomScaleNormal="80" zoomScaleSheetLayoutView="85" workbookViewId="0">
      <selection activeCell="J8" sqref="J8"/>
    </sheetView>
  </sheetViews>
  <sheetFormatPr defaultColWidth="9.140625" defaultRowHeight="18" x14ac:dyDescent="0.25"/>
  <cols>
    <col min="1" max="1" width="5.42578125" style="9" customWidth="1"/>
    <col min="2" max="2" width="27.7109375" style="10" customWidth="1"/>
    <col min="3" max="3" width="51.85546875" style="9" customWidth="1"/>
    <col min="4" max="4" width="31.85546875" style="8" hidden="1" customWidth="1"/>
    <col min="5" max="5" width="18.28515625" style="8" hidden="1" customWidth="1"/>
    <col min="6" max="6" width="27" style="8" customWidth="1"/>
    <col min="7" max="7" width="31.42578125" style="8" hidden="1" customWidth="1"/>
    <col min="8" max="8" width="25.28515625" hidden="1" customWidth="1"/>
    <col min="9" max="9" width="21.140625" style="9" hidden="1" customWidth="1"/>
    <col min="10" max="10" width="19.5703125" style="9" customWidth="1"/>
    <col min="11" max="16384" width="9.140625" style="9"/>
  </cols>
  <sheetData>
    <row r="1" spans="1:10" s="2" customFormat="1" ht="15.75" x14ac:dyDescent="0.2">
      <c r="A1" s="1"/>
      <c r="B1" s="1"/>
      <c r="C1" s="1"/>
      <c r="D1" s="1"/>
      <c r="E1" s="1"/>
      <c r="F1" s="1"/>
      <c r="G1" s="11" t="s">
        <v>205</v>
      </c>
    </row>
    <row r="2" spans="1:10" s="2" customFormat="1" ht="5.25" customHeight="1" x14ac:dyDescent="0.2">
      <c r="A2" s="393"/>
      <c r="B2" s="393"/>
      <c r="C2" s="393"/>
      <c r="D2" s="393"/>
      <c r="E2" s="393"/>
      <c r="F2" s="393"/>
      <c r="G2" s="22"/>
    </row>
    <row r="3" spans="1:10" s="2" customFormat="1" ht="33.75" customHeight="1" x14ac:dyDescent="0.2">
      <c r="A3" s="393"/>
      <c r="B3" s="393"/>
      <c r="C3" s="393"/>
      <c r="D3" s="393"/>
      <c r="E3" s="393"/>
      <c r="F3" s="393"/>
      <c r="G3" s="22"/>
    </row>
    <row r="4" spans="1:10" s="2" customFormat="1" ht="51.6" customHeight="1" x14ac:dyDescent="0.2">
      <c r="A4" s="394" t="s">
        <v>720</v>
      </c>
      <c r="B4" s="394"/>
      <c r="C4" s="394"/>
      <c r="D4" s="394"/>
      <c r="E4" s="394"/>
      <c r="F4" s="394"/>
      <c r="G4" s="23"/>
    </row>
    <row r="5" spans="1:10" s="2" customFormat="1" ht="44.25" customHeight="1" x14ac:dyDescent="0.2">
      <c r="A5" s="396" t="s">
        <v>332</v>
      </c>
      <c r="B5" s="398" t="s">
        <v>356</v>
      </c>
      <c r="C5" s="396" t="s">
        <v>360</v>
      </c>
      <c r="D5" s="397" t="s">
        <v>182</v>
      </c>
      <c r="E5" s="397"/>
      <c r="F5" s="113" t="s">
        <v>719</v>
      </c>
      <c r="G5" s="3" t="s">
        <v>312</v>
      </c>
      <c r="H5" s="3" t="s">
        <v>206</v>
      </c>
      <c r="I5" s="31" t="s">
        <v>8</v>
      </c>
      <c r="J5" s="25"/>
    </row>
    <row r="6" spans="1:10" s="2" customFormat="1" ht="28.5" x14ac:dyDescent="0.2">
      <c r="A6" s="396"/>
      <c r="B6" s="399"/>
      <c r="C6" s="396"/>
      <c r="D6" s="19" t="s">
        <v>10</v>
      </c>
      <c r="E6" s="5" t="s">
        <v>184</v>
      </c>
      <c r="F6" s="101" t="s">
        <v>363</v>
      </c>
      <c r="G6" s="3" t="s">
        <v>10</v>
      </c>
      <c r="H6" s="3" t="s">
        <v>10</v>
      </c>
      <c r="I6" s="31" t="s">
        <v>10</v>
      </c>
      <c r="J6" s="30"/>
    </row>
    <row r="7" spans="1:10" s="2" customFormat="1" ht="71.25" x14ac:dyDescent="0.2">
      <c r="A7" s="216">
        <v>1</v>
      </c>
      <c r="B7" s="148" t="s">
        <v>357</v>
      </c>
      <c r="C7" s="101" t="s">
        <v>361</v>
      </c>
      <c r="D7" s="101" t="s">
        <v>27</v>
      </c>
      <c r="E7" s="101" t="s">
        <v>28</v>
      </c>
      <c r="F7" s="101" t="s">
        <v>674</v>
      </c>
      <c r="G7" s="5" t="s">
        <v>322</v>
      </c>
      <c r="H7" s="5" t="s">
        <v>323</v>
      </c>
      <c r="I7" s="29" t="s">
        <v>324</v>
      </c>
      <c r="J7" s="30"/>
    </row>
    <row r="8" spans="1:10" s="2" customFormat="1" ht="57" x14ac:dyDescent="0.2">
      <c r="A8" s="216">
        <v>2</v>
      </c>
      <c r="B8" s="148" t="s">
        <v>358</v>
      </c>
      <c r="C8" s="101" t="s">
        <v>361</v>
      </c>
      <c r="D8" s="101" t="s">
        <v>29</v>
      </c>
      <c r="E8" s="101" t="s">
        <v>30</v>
      </c>
      <c r="F8" s="275" t="s">
        <v>676</v>
      </c>
      <c r="G8" s="5" t="s">
        <v>325</v>
      </c>
      <c r="H8" s="5" t="s">
        <v>326</v>
      </c>
      <c r="I8" s="29" t="s">
        <v>327</v>
      </c>
      <c r="J8" s="30"/>
    </row>
    <row r="9" spans="1:10" s="6" customFormat="1" ht="57" x14ac:dyDescent="0.2">
      <c r="A9" s="216">
        <v>3</v>
      </c>
      <c r="B9" s="148" t="s">
        <v>359</v>
      </c>
      <c r="C9" s="101" t="s">
        <v>361</v>
      </c>
      <c r="D9" s="395" t="s">
        <v>31</v>
      </c>
      <c r="E9" s="395"/>
      <c r="F9" s="101" t="s">
        <v>328</v>
      </c>
      <c r="G9" s="3" t="s">
        <v>329</v>
      </c>
      <c r="H9" s="3" t="s">
        <v>330</v>
      </c>
      <c r="I9" s="31" t="s">
        <v>331</v>
      </c>
      <c r="J9" s="27"/>
    </row>
    <row r="10" spans="1:10" s="2" customFormat="1" ht="57" x14ac:dyDescent="0.25">
      <c r="A10" s="217">
        <v>4</v>
      </c>
      <c r="B10" s="217" t="s">
        <v>337</v>
      </c>
      <c r="C10" s="101" t="s">
        <v>361</v>
      </c>
      <c r="D10" s="218"/>
      <c r="E10" s="218"/>
      <c r="F10" s="101" t="s">
        <v>603</v>
      </c>
      <c r="G10" s="24" t="s">
        <v>338</v>
      </c>
      <c r="H10" s="24" t="s">
        <v>338</v>
      </c>
      <c r="I10" s="24" t="s">
        <v>338</v>
      </c>
    </row>
    <row r="11" spans="1:10" s="2" customFormat="1" x14ac:dyDescent="0.25">
      <c r="B11" s="7"/>
      <c r="D11" s="8"/>
      <c r="E11" s="8"/>
      <c r="F11" s="8"/>
      <c r="G11" s="8"/>
    </row>
    <row r="12" spans="1:10" s="2" customFormat="1" x14ac:dyDescent="0.25">
      <c r="B12" s="7"/>
      <c r="D12" s="8"/>
      <c r="E12" s="8"/>
      <c r="F12" s="8"/>
      <c r="G12" s="8"/>
    </row>
    <row r="13" spans="1:10" s="2" customFormat="1" x14ac:dyDescent="0.25">
      <c r="B13" s="7"/>
      <c r="D13" s="8"/>
      <c r="E13" s="8"/>
      <c r="F13" s="8"/>
      <c r="G13" s="8"/>
    </row>
    <row r="14" spans="1:10" s="2" customFormat="1" x14ac:dyDescent="0.25">
      <c r="B14" s="7"/>
      <c r="D14" s="8"/>
      <c r="E14" s="8"/>
      <c r="F14" s="8"/>
      <c r="G14" s="8"/>
    </row>
    <row r="15" spans="1:10" s="2" customFormat="1" x14ac:dyDescent="0.25">
      <c r="B15" s="7"/>
      <c r="D15" s="8"/>
      <c r="E15" s="8"/>
      <c r="F15" s="8"/>
      <c r="G15" s="8"/>
    </row>
    <row r="16" spans="1:10" s="2" customFormat="1" x14ac:dyDescent="0.25">
      <c r="B16" s="7"/>
      <c r="D16" s="8"/>
      <c r="E16" s="8"/>
      <c r="F16" s="8"/>
      <c r="G16" s="8"/>
    </row>
    <row r="17" spans="2:7" s="2" customFormat="1" x14ac:dyDescent="0.25">
      <c r="B17" s="7"/>
      <c r="D17" s="8"/>
      <c r="E17" s="8"/>
      <c r="F17" s="8"/>
      <c r="G17" s="8"/>
    </row>
    <row r="18" spans="2:7" s="2" customFormat="1" x14ac:dyDescent="0.25">
      <c r="B18" s="7"/>
      <c r="D18" s="8"/>
      <c r="E18" s="8"/>
      <c r="F18" s="8"/>
      <c r="G18" s="8"/>
    </row>
    <row r="19" spans="2:7" s="2" customFormat="1" x14ac:dyDescent="0.25">
      <c r="B19" s="7"/>
      <c r="D19" s="8"/>
      <c r="E19" s="8"/>
      <c r="F19" s="8"/>
      <c r="G19" s="8"/>
    </row>
    <row r="20" spans="2:7" s="2" customFormat="1" x14ac:dyDescent="0.25">
      <c r="B20" s="7"/>
      <c r="D20" s="8"/>
      <c r="E20" s="8"/>
      <c r="F20" s="8"/>
      <c r="G20" s="8"/>
    </row>
    <row r="21" spans="2:7" s="2" customFormat="1" x14ac:dyDescent="0.25">
      <c r="B21" s="7"/>
      <c r="D21" s="8"/>
      <c r="E21" s="8"/>
      <c r="F21" s="8"/>
      <c r="G21" s="8"/>
    </row>
    <row r="22" spans="2:7" s="2" customFormat="1" x14ac:dyDescent="0.25">
      <c r="B22" s="7"/>
      <c r="D22" s="8"/>
      <c r="E22" s="8"/>
      <c r="F22" s="8"/>
      <c r="G22" s="8"/>
    </row>
    <row r="23" spans="2:7" s="2" customFormat="1" x14ac:dyDescent="0.25">
      <c r="B23" s="7"/>
      <c r="D23" s="8"/>
      <c r="E23" s="8"/>
      <c r="F23" s="8"/>
      <c r="G23" s="8"/>
    </row>
    <row r="24" spans="2:7" s="2" customFormat="1" x14ac:dyDescent="0.25">
      <c r="B24" s="7"/>
      <c r="D24" s="8"/>
      <c r="E24" s="8"/>
      <c r="F24" s="8"/>
      <c r="G24" s="8"/>
    </row>
    <row r="25" spans="2:7" s="2" customFormat="1" x14ac:dyDescent="0.25">
      <c r="B25" s="7"/>
      <c r="D25" s="8"/>
      <c r="E25" s="8"/>
      <c r="F25" s="8"/>
      <c r="G25" s="8"/>
    </row>
    <row r="26" spans="2:7" s="2" customFormat="1" x14ac:dyDescent="0.25">
      <c r="B26" s="7"/>
      <c r="D26" s="8"/>
      <c r="E26" s="8"/>
      <c r="F26" s="8"/>
      <c r="G26" s="8"/>
    </row>
    <row r="27" spans="2:7" s="2" customFormat="1" x14ac:dyDescent="0.25">
      <c r="B27" s="7"/>
      <c r="D27" s="8"/>
      <c r="E27" s="8"/>
      <c r="F27" s="8"/>
      <c r="G27" s="8"/>
    </row>
    <row r="28" spans="2:7" s="2" customFormat="1" x14ac:dyDescent="0.25">
      <c r="B28" s="7"/>
      <c r="D28" s="8"/>
      <c r="E28" s="8"/>
      <c r="F28" s="8"/>
      <c r="G28" s="8"/>
    </row>
    <row r="29" spans="2:7" s="2" customFormat="1" x14ac:dyDescent="0.25">
      <c r="B29" s="7"/>
      <c r="D29" s="8"/>
      <c r="E29" s="8"/>
      <c r="F29" s="8"/>
      <c r="G29" s="8"/>
    </row>
    <row r="30" spans="2:7" s="2" customFormat="1" x14ac:dyDescent="0.25">
      <c r="B30" s="7"/>
      <c r="D30" s="8"/>
      <c r="E30" s="8"/>
      <c r="F30" s="8"/>
      <c r="G30" s="8"/>
    </row>
    <row r="31" spans="2:7" s="2" customFormat="1" x14ac:dyDescent="0.25">
      <c r="B31" s="7"/>
      <c r="D31" s="8"/>
      <c r="E31" s="8"/>
      <c r="F31" s="8"/>
      <c r="G31" s="8"/>
    </row>
    <row r="32" spans="2:7" s="2" customFormat="1" x14ac:dyDescent="0.25">
      <c r="B32" s="7"/>
      <c r="D32" s="8"/>
      <c r="E32" s="8"/>
      <c r="F32" s="8"/>
      <c r="G32" s="8"/>
    </row>
    <row r="33" spans="2:7" s="2" customFormat="1" x14ac:dyDescent="0.25">
      <c r="B33" s="7"/>
      <c r="D33" s="8"/>
      <c r="E33" s="8"/>
      <c r="F33" s="8"/>
      <c r="G33" s="8"/>
    </row>
    <row r="34" spans="2:7" s="2" customFormat="1" x14ac:dyDescent="0.25">
      <c r="B34" s="7"/>
      <c r="D34" s="8"/>
      <c r="E34" s="8"/>
      <c r="F34" s="8"/>
      <c r="G34" s="8"/>
    </row>
    <row r="35" spans="2:7" s="2" customFormat="1" x14ac:dyDescent="0.25">
      <c r="B35" s="7"/>
      <c r="D35" s="8"/>
      <c r="E35" s="8"/>
      <c r="F35" s="8"/>
      <c r="G35" s="8"/>
    </row>
    <row r="36" spans="2:7" s="2" customFormat="1" x14ac:dyDescent="0.25">
      <c r="B36" s="7"/>
      <c r="D36" s="8"/>
      <c r="E36" s="8"/>
      <c r="F36" s="8"/>
      <c r="G36" s="8"/>
    </row>
    <row r="37" spans="2:7" s="2" customFormat="1" x14ac:dyDescent="0.25">
      <c r="B37" s="7"/>
      <c r="D37" s="8"/>
      <c r="E37" s="8"/>
      <c r="F37" s="8"/>
      <c r="G37" s="8"/>
    </row>
    <row r="38" spans="2:7" s="2" customFormat="1" x14ac:dyDescent="0.25">
      <c r="B38" s="7"/>
      <c r="D38" s="8"/>
      <c r="E38" s="8"/>
      <c r="F38" s="8"/>
      <c r="G38" s="8"/>
    </row>
    <row r="39" spans="2:7" s="2" customFormat="1" x14ac:dyDescent="0.25">
      <c r="B39" s="7"/>
      <c r="D39" s="8"/>
      <c r="E39" s="8"/>
      <c r="F39" s="8"/>
      <c r="G39" s="8"/>
    </row>
    <row r="40" spans="2:7" s="2" customFormat="1" x14ac:dyDescent="0.25">
      <c r="B40" s="7"/>
      <c r="D40" s="8"/>
      <c r="E40" s="8"/>
      <c r="F40" s="8"/>
      <c r="G40" s="8"/>
    </row>
    <row r="41" spans="2:7" s="2" customFormat="1" x14ac:dyDescent="0.25">
      <c r="B41" s="7"/>
      <c r="D41" s="8"/>
      <c r="E41" s="8"/>
      <c r="F41" s="8"/>
      <c r="G41" s="8"/>
    </row>
    <row r="42" spans="2:7" s="2" customFormat="1" x14ac:dyDescent="0.25">
      <c r="B42" s="7"/>
      <c r="D42" s="8"/>
      <c r="E42" s="8"/>
      <c r="F42" s="8"/>
      <c r="G42" s="8"/>
    </row>
    <row r="43" spans="2:7" s="2" customFormat="1" x14ac:dyDescent="0.25">
      <c r="B43" s="7"/>
      <c r="D43" s="8"/>
      <c r="E43" s="8"/>
      <c r="F43" s="8"/>
      <c r="G43" s="8"/>
    </row>
    <row r="44" spans="2:7" s="2" customFormat="1" x14ac:dyDescent="0.25">
      <c r="B44" s="7"/>
      <c r="D44" s="8"/>
      <c r="E44" s="8"/>
      <c r="F44" s="8"/>
      <c r="G44" s="8"/>
    </row>
    <row r="45" spans="2:7" s="2" customFormat="1" x14ac:dyDescent="0.25">
      <c r="B45" s="7"/>
      <c r="D45" s="8"/>
      <c r="E45" s="8"/>
      <c r="F45" s="8"/>
      <c r="G45" s="8"/>
    </row>
    <row r="46" spans="2:7" s="2" customFormat="1" x14ac:dyDescent="0.25">
      <c r="B46" s="7"/>
      <c r="D46" s="8"/>
      <c r="E46" s="8"/>
      <c r="F46" s="8"/>
      <c r="G46" s="8"/>
    </row>
    <row r="47" spans="2:7" s="2" customFormat="1" x14ac:dyDescent="0.25">
      <c r="B47" s="7"/>
      <c r="D47" s="8"/>
      <c r="E47" s="8"/>
      <c r="F47" s="8"/>
      <c r="G47" s="8"/>
    </row>
    <row r="48" spans="2:7" s="2" customFormat="1" x14ac:dyDescent="0.25">
      <c r="B48" s="7"/>
      <c r="D48" s="8"/>
      <c r="E48" s="8"/>
      <c r="F48" s="8"/>
      <c r="G48" s="8"/>
    </row>
    <row r="49" spans="2:7" s="2" customFormat="1" x14ac:dyDescent="0.25">
      <c r="B49" s="7"/>
      <c r="D49" s="8"/>
      <c r="E49" s="8"/>
      <c r="F49" s="8"/>
      <c r="G49" s="8"/>
    </row>
    <row r="50" spans="2:7" s="2" customFormat="1" x14ac:dyDescent="0.25">
      <c r="B50" s="7"/>
      <c r="D50" s="8"/>
      <c r="E50" s="8"/>
      <c r="F50" s="8"/>
      <c r="G50" s="8"/>
    </row>
    <row r="51" spans="2:7" s="2" customFormat="1" x14ac:dyDescent="0.25">
      <c r="B51" s="7"/>
      <c r="D51" s="8"/>
      <c r="E51" s="8"/>
      <c r="F51" s="8"/>
      <c r="G51" s="8"/>
    </row>
    <row r="52" spans="2:7" s="2" customFormat="1" x14ac:dyDescent="0.25">
      <c r="B52" s="7"/>
      <c r="D52" s="8"/>
      <c r="E52" s="8"/>
      <c r="F52" s="8"/>
      <c r="G52" s="8"/>
    </row>
    <row r="53" spans="2:7" s="2" customFormat="1" x14ac:dyDescent="0.25">
      <c r="B53" s="7"/>
      <c r="D53" s="8"/>
      <c r="E53" s="8"/>
      <c r="F53" s="8"/>
      <c r="G53" s="8"/>
    </row>
    <row r="54" spans="2:7" s="2" customFormat="1" x14ac:dyDescent="0.25">
      <c r="B54" s="7"/>
      <c r="D54" s="8"/>
      <c r="E54" s="8"/>
      <c r="F54" s="8"/>
      <c r="G54" s="8"/>
    </row>
    <row r="55" spans="2:7" s="2" customFormat="1" x14ac:dyDescent="0.25">
      <c r="B55" s="7"/>
      <c r="D55" s="8"/>
      <c r="E55" s="8"/>
      <c r="F55" s="8"/>
      <c r="G55" s="8"/>
    </row>
    <row r="56" spans="2:7" s="2" customFormat="1" x14ac:dyDescent="0.25">
      <c r="B56" s="7"/>
      <c r="D56" s="8"/>
      <c r="E56" s="8"/>
      <c r="F56" s="8"/>
      <c r="G56" s="8"/>
    </row>
    <row r="57" spans="2:7" s="2" customFormat="1" x14ac:dyDescent="0.25">
      <c r="B57" s="7"/>
      <c r="D57" s="8"/>
      <c r="E57" s="8"/>
      <c r="F57" s="8"/>
      <c r="G57" s="8"/>
    </row>
    <row r="58" spans="2:7" s="2" customFormat="1" x14ac:dyDescent="0.25">
      <c r="B58" s="7"/>
      <c r="D58" s="8"/>
      <c r="E58" s="8"/>
      <c r="F58" s="8"/>
      <c r="G58" s="8"/>
    </row>
    <row r="59" spans="2:7" s="2" customFormat="1" x14ac:dyDescent="0.25">
      <c r="B59" s="7"/>
      <c r="D59" s="8"/>
      <c r="E59" s="8"/>
      <c r="F59" s="8"/>
      <c r="G59" s="8"/>
    </row>
    <row r="60" spans="2:7" s="2" customFormat="1" x14ac:dyDescent="0.25">
      <c r="B60" s="7"/>
      <c r="D60" s="8"/>
      <c r="E60" s="8"/>
      <c r="F60" s="8"/>
      <c r="G60" s="8"/>
    </row>
    <row r="61" spans="2:7" s="2" customFormat="1" x14ac:dyDescent="0.25">
      <c r="B61" s="7"/>
      <c r="D61" s="8"/>
      <c r="E61" s="8"/>
      <c r="F61" s="8"/>
      <c r="G61" s="8"/>
    </row>
    <row r="62" spans="2:7" s="2" customFormat="1" x14ac:dyDescent="0.25">
      <c r="B62" s="7"/>
      <c r="D62" s="8"/>
      <c r="E62" s="8"/>
      <c r="F62" s="8"/>
      <c r="G62" s="8"/>
    </row>
    <row r="63" spans="2:7" s="2" customFormat="1" x14ac:dyDescent="0.25">
      <c r="B63" s="7"/>
      <c r="D63" s="8"/>
      <c r="E63" s="8"/>
      <c r="F63" s="8"/>
      <c r="G63" s="8"/>
    </row>
    <row r="64" spans="2:7" s="2" customFormat="1" x14ac:dyDescent="0.25">
      <c r="B64" s="7"/>
      <c r="D64" s="8"/>
      <c r="E64" s="8"/>
      <c r="F64" s="8"/>
      <c r="G64" s="8"/>
    </row>
    <row r="65" spans="2:7" s="2" customFormat="1" x14ac:dyDescent="0.25">
      <c r="B65" s="7"/>
      <c r="D65" s="8"/>
      <c r="E65" s="8"/>
      <c r="F65" s="8"/>
      <c r="G65" s="8"/>
    </row>
    <row r="66" spans="2:7" s="2" customFormat="1" x14ac:dyDescent="0.25">
      <c r="B66" s="7"/>
      <c r="D66" s="8"/>
      <c r="E66" s="8"/>
      <c r="F66" s="8"/>
      <c r="G66" s="8"/>
    </row>
    <row r="67" spans="2:7" s="2" customFormat="1" x14ac:dyDescent="0.25">
      <c r="B67" s="7"/>
      <c r="D67" s="8"/>
      <c r="E67" s="8"/>
      <c r="F67" s="8"/>
      <c r="G67" s="8"/>
    </row>
    <row r="68" spans="2:7" s="2" customFormat="1" x14ac:dyDescent="0.25">
      <c r="B68" s="7"/>
      <c r="D68" s="8"/>
      <c r="E68" s="8"/>
      <c r="F68" s="8"/>
      <c r="G68" s="8"/>
    </row>
    <row r="69" spans="2:7" s="2" customFormat="1" x14ac:dyDescent="0.25">
      <c r="B69" s="7"/>
      <c r="D69" s="8"/>
      <c r="E69" s="8"/>
      <c r="F69" s="8"/>
      <c r="G69" s="8"/>
    </row>
    <row r="70" spans="2:7" s="2" customFormat="1" x14ac:dyDescent="0.25">
      <c r="B70" s="7"/>
      <c r="D70" s="8"/>
      <c r="E70" s="8"/>
      <c r="F70" s="8"/>
      <c r="G70" s="8"/>
    </row>
    <row r="71" spans="2:7" s="2" customFormat="1" x14ac:dyDescent="0.25">
      <c r="B71" s="7"/>
      <c r="D71" s="8"/>
      <c r="E71" s="8"/>
      <c r="F71" s="8"/>
      <c r="G71" s="8"/>
    </row>
    <row r="72" spans="2:7" s="2" customFormat="1" x14ac:dyDescent="0.25">
      <c r="B72" s="7"/>
      <c r="D72" s="8"/>
      <c r="E72" s="8"/>
      <c r="F72" s="8"/>
      <c r="G72" s="8"/>
    </row>
    <row r="73" spans="2:7" s="2" customFormat="1" x14ac:dyDescent="0.25">
      <c r="B73" s="7"/>
      <c r="D73" s="8"/>
      <c r="E73" s="8"/>
      <c r="F73" s="8"/>
      <c r="G73" s="8"/>
    </row>
    <row r="74" spans="2:7" s="2" customFormat="1" x14ac:dyDescent="0.25">
      <c r="B74" s="7"/>
      <c r="D74" s="8"/>
      <c r="E74" s="8"/>
      <c r="F74" s="8"/>
      <c r="G74" s="8"/>
    </row>
    <row r="75" spans="2:7" s="2" customFormat="1" x14ac:dyDescent="0.25">
      <c r="B75" s="7"/>
      <c r="D75" s="8"/>
      <c r="E75" s="8"/>
      <c r="F75" s="8"/>
      <c r="G75" s="8"/>
    </row>
    <row r="76" spans="2:7" s="2" customFormat="1" x14ac:dyDescent="0.25">
      <c r="B76" s="7"/>
      <c r="D76" s="8"/>
      <c r="E76" s="8"/>
      <c r="F76" s="8"/>
      <c r="G76" s="8"/>
    </row>
    <row r="77" spans="2:7" s="2" customFormat="1" x14ac:dyDescent="0.25">
      <c r="B77" s="7"/>
      <c r="D77" s="8"/>
      <c r="E77" s="8"/>
      <c r="F77" s="8"/>
      <c r="G77" s="8"/>
    </row>
    <row r="78" spans="2:7" s="2" customFormat="1" x14ac:dyDescent="0.25">
      <c r="B78" s="7"/>
      <c r="D78" s="8"/>
      <c r="E78" s="8"/>
      <c r="F78" s="8"/>
      <c r="G78" s="8"/>
    </row>
    <row r="79" spans="2:7" s="2" customFormat="1" x14ac:dyDescent="0.25">
      <c r="B79" s="7"/>
      <c r="D79" s="8"/>
      <c r="E79" s="8"/>
      <c r="F79" s="8"/>
      <c r="G79" s="8"/>
    </row>
    <row r="80" spans="2:7" s="2" customFormat="1" x14ac:dyDescent="0.25">
      <c r="B80" s="7"/>
      <c r="D80" s="8"/>
      <c r="E80" s="8"/>
      <c r="F80" s="8"/>
      <c r="G80" s="8"/>
    </row>
    <row r="81" spans="2:7" s="2" customFormat="1" x14ac:dyDescent="0.25">
      <c r="B81" s="7"/>
      <c r="D81" s="8"/>
      <c r="E81" s="8"/>
      <c r="F81" s="8"/>
      <c r="G81" s="8"/>
    </row>
    <row r="82" spans="2:7" s="2" customFormat="1" x14ac:dyDescent="0.25">
      <c r="B82" s="7"/>
      <c r="D82" s="8"/>
      <c r="E82" s="8"/>
      <c r="F82" s="8"/>
      <c r="G82" s="8"/>
    </row>
    <row r="83" spans="2:7" s="2" customFormat="1" x14ac:dyDescent="0.25">
      <c r="B83" s="7"/>
      <c r="D83" s="8"/>
      <c r="E83" s="8"/>
      <c r="F83" s="8"/>
      <c r="G83" s="8"/>
    </row>
    <row r="84" spans="2:7" s="2" customFormat="1" x14ac:dyDescent="0.25">
      <c r="B84" s="7"/>
      <c r="D84" s="8"/>
      <c r="E84" s="8"/>
      <c r="F84" s="8"/>
      <c r="G84" s="8"/>
    </row>
    <row r="85" spans="2:7" s="2" customFormat="1" x14ac:dyDescent="0.25">
      <c r="B85" s="7"/>
      <c r="D85" s="8"/>
      <c r="E85" s="8"/>
      <c r="F85" s="8"/>
      <c r="G85" s="8"/>
    </row>
    <row r="86" spans="2:7" s="2" customFormat="1" x14ac:dyDescent="0.25">
      <c r="B86" s="7"/>
      <c r="D86" s="8"/>
      <c r="E86" s="8"/>
      <c r="F86" s="8"/>
      <c r="G86" s="8"/>
    </row>
    <row r="87" spans="2:7" s="2" customFormat="1" x14ac:dyDescent="0.25">
      <c r="B87" s="7"/>
      <c r="D87" s="8"/>
      <c r="E87" s="8"/>
      <c r="F87" s="8"/>
      <c r="G87" s="8"/>
    </row>
    <row r="88" spans="2:7" s="2" customFormat="1" x14ac:dyDescent="0.25">
      <c r="B88" s="7"/>
      <c r="D88" s="8"/>
      <c r="E88" s="8"/>
      <c r="F88" s="8"/>
      <c r="G88" s="8"/>
    </row>
    <row r="89" spans="2:7" s="2" customFormat="1" x14ac:dyDescent="0.25">
      <c r="B89" s="7"/>
      <c r="D89" s="8"/>
      <c r="E89" s="8"/>
      <c r="F89" s="8"/>
      <c r="G89" s="8"/>
    </row>
    <row r="90" spans="2:7" s="2" customFormat="1" x14ac:dyDescent="0.25">
      <c r="B90" s="7"/>
      <c r="D90" s="8"/>
      <c r="E90" s="8"/>
      <c r="F90" s="8"/>
      <c r="G90" s="8"/>
    </row>
    <row r="91" spans="2:7" s="2" customFormat="1" x14ac:dyDescent="0.25">
      <c r="B91" s="7"/>
      <c r="D91" s="8"/>
      <c r="E91" s="8"/>
      <c r="F91" s="8"/>
      <c r="G91" s="8"/>
    </row>
    <row r="92" spans="2:7" s="2" customFormat="1" x14ac:dyDescent="0.25">
      <c r="B92" s="7"/>
      <c r="D92" s="8"/>
      <c r="E92" s="8"/>
      <c r="F92" s="8"/>
      <c r="G92" s="8"/>
    </row>
    <row r="93" spans="2:7" s="2" customFormat="1" x14ac:dyDescent="0.25">
      <c r="B93" s="7"/>
      <c r="D93" s="8"/>
      <c r="E93" s="8"/>
      <c r="F93" s="8"/>
      <c r="G93" s="8"/>
    </row>
  </sheetData>
  <mergeCells count="8">
    <mergeCell ref="A2:F2"/>
    <mergeCell ref="A3:F3"/>
    <mergeCell ref="A4:F4"/>
    <mergeCell ref="D9:E9"/>
    <mergeCell ref="A5:A6"/>
    <mergeCell ref="C5:C6"/>
    <mergeCell ref="D5:E5"/>
    <mergeCell ref="B5:B6"/>
  </mergeCells>
  <pageMargins left="0.70866141732283472" right="0.70866141732283472" top="0.74803149606299213" bottom="0.74803149606299213" header="0.31496062992125984" footer="0.31496062992125984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4"/>
  <sheetViews>
    <sheetView topLeftCell="B1" zoomScale="85" zoomScaleNormal="85" zoomScaleSheetLayoutView="85" workbookViewId="0">
      <selection activeCell="A2" sqref="A2:J2"/>
    </sheetView>
  </sheetViews>
  <sheetFormatPr defaultRowHeight="18" x14ac:dyDescent="0.25"/>
  <cols>
    <col min="1" max="1" width="5.42578125" style="9" hidden="1" customWidth="1"/>
    <col min="2" max="2" width="28.85546875" style="10" customWidth="1"/>
    <col min="3" max="3" width="26.7109375" style="9" customWidth="1"/>
    <col min="4" max="4" width="31.85546875" style="8" hidden="1" customWidth="1"/>
    <col min="5" max="5" width="18.28515625" style="8" hidden="1" customWidth="1"/>
    <col min="6" max="6" width="27" style="8" hidden="1" customWidth="1"/>
    <col min="7" max="7" width="17.5703125" style="8" hidden="1" customWidth="1"/>
    <col min="8" max="8" width="31.42578125" style="8" hidden="1" customWidth="1"/>
    <col min="9" max="9" width="17.7109375" style="8" hidden="1" customWidth="1"/>
    <col min="10" max="10" width="27.7109375" style="338" customWidth="1"/>
    <col min="11" max="11" width="26.140625" style="9" hidden="1" customWidth="1"/>
    <col min="12" max="12" width="27.42578125" style="9" hidden="1" customWidth="1"/>
    <col min="13" max="16384" width="9.140625" style="9"/>
  </cols>
  <sheetData>
    <row r="1" spans="1:12" s="26" customFormat="1" ht="15.75" x14ac:dyDescent="0.2">
      <c r="A1" s="1"/>
      <c r="B1" s="1"/>
      <c r="C1" s="1"/>
      <c r="D1" s="1"/>
      <c r="E1" s="1"/>
      <c r="F1" s="1"/>
      <c r="G1" s="1"/>
      <c r="H1" s="11" t="s">
        <v>205</v>
      </c>
      <c r="I1" s="11"/>
      <c r="J1" s="369"/>
    </row>
    <row r="2" spans="1:12" s="26" customFormat="1" ht="78" customHeight="1" x14ac:dyDescent="0.2">
      <c r="A2" s="393" t="s">
        <v>720</v>
      </c>
      <c r="B2" s="393"/>
      <c r="C2" s="393"/>
      <c r="D2" s="393"/>
      <c r="E2" s="393"/>
      <c r="F2" s="393"/>
      <c r="G2" s="393"/>
      <c r="H2" s="393"/>
      <c r="I2" s="393"/>
      <c r="J2" s="393"/>
    </row>
    <row r="3" spans="1:12" s="26" customFormat="1" ht="12" customHeight="1" x14ac:dyDescent="0.2">
      <c r="A3" s="394"/>
      <c r="B3" s="394"/>
      <c r="C3" s="394"/>
      <c r="D3" s="394"/>
      <c r="E3" s="394"/>
      <c r="F3" s="394"/>
      <c r="G3" s="394"/>
      <c r="H3" s="394"/>
      <c r="I3" s="394"/>
      <c r="J3" s="394"/>
    </row>
    <row r="4" spans="1:12" s="26" customFormat="1" ht="42.75" customHeight="1" x14ac:dyDescent="0.2">
      <c r="A4" s="396"/>
      <c r="B4" s="398" t="s">
        <v>356</v>
      </c>
      <c r="C4" s="102" t="s">
        <v>360</v>
      </c>
      <c r="D4" s="396" t="s">
        <v>182</v>
      </c>
      <c r="E4" s="396"/>
      <c r="F4" s="36" t="s">
        <v>183</v>
      </c>
      <c r="G4" s="41" t="s">
        <v>362</v>
      </c>
      <c r="H4" s="33" t="s">
        <v>312</v>
      </c>
      <c r="I4" s="113" t="s">
        <v>373</v>
      </c>
      <c r="J4" s="376" t="s">
        <v>719</v>
      </c>
      <c r="K4" s="33" t="s">
        <v>206</v>
      </c>
      <c r="L4" s="33" t="s">
        <v>8</v>
      </c>
    </row>
    <row r="5" spans="1:12" s="26" customFormat="1" ht="28.5" customHeight="1" x14ac:dyDescent="0.2">
      <c r="A5" s="396"/>
      <c r="B5" s="399"/>
      <c r="C5" s="117"/>
      <c r="D5" s="33" t="s">
        <v>10</v>
      </c>
      <c r="E5" s="33" t="s">
        <v>184</v>
      </c>
      <c r="F5" s="33" t="s">
        <v>10</v>
      </c>
      <c r="G5" s="113" t="s">
        <v>363</v>
      </c>
      <c r="H5" s="33" t="s">
        <v>10</v>
      </c>
      <c r="I5" s="113" t="s">
        <v>363</v>
      </c>
      <c r="J5" s="367" t="s">
        <v>363</v>
      </c>
      <c r="K5" s="33" t="s">
        <v>10</v>
      </c>
      <c r="L5" s="33" t="s">
        <v>10</v>
      </c>
    </row>
    <row r="6" spans="1:12" s="26" customFormat="1" ht="60" x14ac:dyDescent="0.2">
      <c r="A6" s="34">
        <v>3</v>
      </c>
      <c r="B6" s="278" t="s">
        <v>364</v>
      </c>
      <c r="C6" s="277" t="s">
        <v>372</v>
      </c>
      <c r="D6" s="278" t="s">
        <v>18</v>
      </c>
      <c r="E6" s="278" t="s">
        <v>19</v>
      </c>
      <c r="F6" s="277" t="s">
        <v>313</v>
      </c>
      <c r="G6" s="277">
        <v>3.65</v>
      </c>
      <c r="H6" s="278" t="s">
        <v>314</v>
      </c>
      <c r="I6" s="277">
        <v>3.65</v>
      </c>
      <c r="J6" s="367">
        <v>10.29</v>
      </c>
      <c r="K6" s="57">
        <v>3.5</v>
      </c>
      <c r="L6" s="57">
        <v>3.5</v>
      </c>
    </row>
    <row r="7" spans="1:12" s="26" customFormat="1" ht="60" x14ac:dyDescent="0.2">
      <c r="A7" s="37">
        <v>12</v>
      </c>
      <c r="B7" s="278" t="s">
        <v>365</v>
      </c>
      <c r="C7" s="277" t="s">
        <v>372</v>
      </c>
      <c r="D7" s="277" t="s">
        <v>34</v>
      </c>
      <c r="E7" s="277" t="s">
        <v>26</v>
      </c>
      <c r="F7" s="277" t="s">
        <v>35</v>
      </c>
      <c r="G7" s="277">
        <v>3.76</v>
      </c>
      <c r="H7" s="278" t="s">
        <v>315</v>
      </c>
      <c r="I7" s="277">
        <v>3.78</v>
      </c>
      <c r="J7" s="367">
        <v>9.92</v>
      </c>
      <c r="K7" s="57">
        <v>3.37</v>
      </c>
      <c r="L7" s="57">
        <v>3.37</v>
      </c>
    </row>
    <row r="8" spans="1:12" s="26" customFormat="1" ht="60" x14ac:dyDescent="0.2">
      <c r="A8" s="37">
        <v>15</v>
      </c>
      <c r="B8" s="278" t="s">
        <v>366</v>
      </c>
      <c r="C8" s="277" t="s">
        <v>372</v>
      </c>
      <c r="D8" s="277" t="s">
        <v>43</v>
      </c>
      <c r="E8" s="277" t="s">
        <v>17</v>
      </c>
      <c r="F8" s="277" t="s">
        <v>209</v>
      </c>
      <c r="G8" s="277">
        <v>1.61</v>
      </c>
      <c r="H8" s="278" t="s">
        <v>316</v>
      </c>
      <c r="I8" s="277">
        <v>1.64</v>
      </c>
      <c r="J8" s="367">
        <v>5.18</v>
      </c>
      <c r="K8" s="57">
        <v>1.45</v>
      </c>
      <c r="L8" s="57">
        <v>1.45</v>
      </c>
    </row>
    <row r="9" spans="1:12" s="26" customFormat="1" ht="28.5" x14ac:dyDescent="0.2">
      <c r="A9" s="68"/>
      <c r="B9" s="278" t="s">
        <v>367</v>
      </c>
      <c r="C9" s="277" t="s">
        <v>372</v>
      </c>
      <c r="D9" s="204" t="s">
        <v>49</v>
      </c>
      <c r="E9" s="277" t="s">
        <v>26</v>
      </c>
      <c r="F9" s="204" t="s">
        <v>317</v>
      </c>
      <c r="G9" s="204">
        <v>4.13</v>
      </c>
      <c r="H9" s="278" t="s">
        <v>318</v>
      </c>
      <c r="I9" s="204">
        <v>4.1500000000000004</v>
      </c>
      <c r="J9" s="204">
        <v>11.19</v>
      </c>
      <c r="K9" s="35">
        <v>4.13</v>
      </c>
      <c r="L9" s="35">
        <v>4.13</v>
      </c>
    </row>
    <row r="10" spans="1:12" s="26" customFormat="1" ht="45" x14ac:dyDescent="0.2">
      <c r="A10" s="34">
        <v>21</v>
      </c>
      <c r="B10" s="278" t="s">
        <v>368</v>
      </c>
      <c r="C10" s="277" t="s">
        <v>372</v>
      </c>
      <c r="D10" s="277" t="s">
        <v>57</v>
      </c>
      <c r="E10" s="277" t="s">
        <v>17</v>
      </c>
      <c r="F10" s="277" t="s">
        <v>58</v>
      </c>
      <c r="G10" s="277">
        <v>1.63</v>
      </c>
      <c r="H10" s="278" t="s">
        <v>319</v>
      </c>
      <c r="I10" s="277">
        <v>1.64</v>
      </c>
      <c r="J10" s="367">
        <v>3.43</v>
      </c>
      <c r="K10" s="57">
        <v>1.54</v>
      </c>
      <c r="L10" s="57">
        <v>1.54</v>
      </c>
    </row>
    <row r="11" spans="1:12" s="26" customFormat="1" ht="0.75" customHeight="1" x14ac:dyDescent="0.2">
      <c r="A11" s="68"/>
      <c r="B11" s="278"/>
      <c r="C11" s="279" t="s">
        <v>47</v>
      </c>
      <c r="D11" s="279" t="s">
        <v>190</v>
      </c>
      <c r="E11" s="279" t="s">
        <v>17</v>
      </c>
      <c r="F11" s="279" t="s">
        <v>190</v>
      </c>
      <c r="G11" s="279"/>
      <c r="H11" s="279" t="s">
        <v>105</v>
      </c>
      <c r="I11" s="222"/>
      <c r="J11" s="302">
        <v>19.52</v>
      </c>
      <c r="K11" s="26">
        <v>164</v>
      </c>
    </row>
    <row r="12" spans="1:12" s="26" customFormat="1" ht="60" x14ac:dyDescent="0.2">
      <c r="A12" s="34">
        <v>3</v>
      </c>
      <c r="B12" s="278" t="s">
        <v>369</v>
      </c>
      <c r="C12" s="277" t="s">
        <v>372</v>
      </c>
      <c r="D12" s="277" t="s">
        <v>191</v>
      </c>
      <c r="E12" s="277" t="s">
        <v>17</v>
      </c>
      <c r="F12" s="277" t="s">
        <v>251</v>
      </c>
      <c r="G12" s="219">
        <v>6.875</v>
      </c>
      <c r="H12" s="278" t="s">
        <v>320</v>
      </c>
      <c r="I12" s="219">
        <v>6.8739999999999997</v>
      </c>
      <c r="J12" s="302">
        <v>19.52</v>
      </c>
      <c r="K12" s="28">
        <v>6.4219999999999997</v>
      </c>
      <c r="L12" s="28">
        <v>6.44</v>
      </c>
    </row>
    <row r="13" spans="1:12" s="26" customFormat="1" ht="60" x14ac:dyDescent="0.2">
      <c r="A13" s="34">
        <v>5</v>
      </c>
      <c r="B13" s="278" t="s">
        <v>370</v>
      </c>
      <c r="C13" s="277" t="s">
        <v>372</v>
      </c>
      <c r="D13" s="277" t="s">
        <v>194</v>
      </c>
      <c r="E13" s="277" t="s">
        <v>195</v>
      </c>
      <c r="F13" s="277" t="s">
        <v>254</v>
      </c>
      <c r="G13" s="277">
        <v>5.36</v>
      </c>
      <c r="H13" s="220" t="s">
        <v>321</v>
      </c>
      <c r="I13" s="219">
        <v>5.37</v>
      </c>
      <c r="J13" s="367">
        <v>16.62</v>
      </c>
      <c r="K13" s="28">
        <v>5.0709999999999997</v>
      </c>
      <c r="L13" s="28">
        <v>5.08</v>
      </c>
    </row>
    <row r="14" spans="1:12" s="26" customFormat="1" ht="28.5" x14ac:dyDescent="0.2">
      <c r="A14" s="13"/>
      <c r="B14" s="221" t="s">
        <v>371</v>
      </c>
      <c r="C14" s="187" t="s">
        <v>372</v>
      </c>
      <c r="D14" s="222"/>
      <c r="E14" s="222"/>
      <c r="F14" s="222"/>
      <c r="G14" s="222"/>
      <c r="H14" s="222"/>
      <c r="I14" s="222"/>
      <c r="J14" s="159">
        <v>21.16</v>
      </c>
    </row>
    <row r="15" spans="1:12" s="26" customFormat="1" ht="63" hidden="1" customHeight="1" x14ac:dyDescent="0.2">
      <c r="A15" s="82">
        <v>6</v>
      </c>
      <c r="B15" s="82" t="s">
        <v>196</v>
      </c>
      <c r="C15" s="82" t="s">
        <v>11</v>
      </c>
      <c r="D15" s="20" t="s">
        <v>247</v>
      </c>
      <c r="E15" s="20" t="s">
        <v>197</v>
      </c>
      <c r="F15" s="52" t="s">
        <v>128</v>
      </c>
      <c r="G15" s="52"/>
      <c r="H15" s="21">
        <v>15342.07</v>
      </c>
      <c r="I15" s="21"/>
      <c r="J15" s="222"/>
    </row>
    <row r="16" spans="1:12" s="26" customFormat="1" ht="18" hidden="1" customHeight="1" x14ac:dyDescent="0.25">
      <c r="A16" s="13"/>
      <c r="B16" s="32"/>
      <c r="C16" s="13"/>
      <c r="D16" s="14"/>
      <c r="E16" s="14"/>
      <c r="F16" s="14"/>
      <c r="G16" s="14"/>
      <c r="H16" s="14"/>
      <c r="I16" s="14"/>
      <c r="J16" s="222"/>
    </row>
    <row r="17" spans="1:11" s="26" customFormat="1" ht="12.75" hidden="1" customHeight="1" x14ac:dyDescent="0.2">
      <c r="A17" s="84" t="s">
        <v>200</v>
      </c>
      <c r="B17" s="85"/>
      <c r="C17" s="85"/>
      <c r="D17" s="85"/>
      <c r="E17" s="85"/>
      <c r="F17" s="85"/>
      <c r="G17" s="85"/>
      <c r="H17" s="86"/>
      <c r="I17" s="83"/>
      <c r="J17" s="222"/>
    </row>
    <row r="18" spans="1:11" s="26" customFormat="1" ht="15.75" hidden="1" customHeight="1" x14ac:dyDescent="0.2">
      <c r="A18" s="82">
        <v>7</v>
      </c>
      <c r="B18" s="82" t="s">
        <v>201</v>
      </c>
      <c r="C18" s="82" t="s">
        <v>11</v>
      </c>
      <c r="D18" s="20" t="s">
        <v>247</v>
      </c>
      <c r="E18" s="20" t="s">
        <v>197</v>
      </c>
      <c r="F18" s="87" t="s">
        <v>200</v>
      </c>
      <c r="G18" s="88"/>
      <c r="H18" s="89"/>
      <c r="I18" s="20"/>
      <c r="J18" s="222"/>
      <c r="K18" s="26">
        <v>169</v>
      </c>
    </row>
    <row r="19" spans="1:11" s="26" customFormat="1" ht="15.75" hidden="1" customHeight="1" x14ac:dyDescent="0.2">
      <c r="A19" s="90">
        <v>8</v>
      </c>
      <c r="B19" s="90" t="s">
        <v>256</v>
      </c>
      <c r="C19" s="82" t="s">
        <v>47</v>
      </c>
      <c r="D19" s="82" t="s">
        <v>153</v>
      </c>
      <c r="E19" s="82" t="s">
        <v>19</v>
      </c>
      <c r="F19" s="91" t="s">
        <v>200</v>
      </c>
      <c r="G19" s="92"/>
      <c r="H19" s="93"/>
      <c r="I19" s="82"/>
      <c r="J19" s="222"/>
      <c r="K19" s="26">
        <v>171</v>
      </c>
    </row>
    <row r="20" spans="1:11" s="26" customFormat="1" ht="15.75" hidden="1" customHeight="1" x14ac:dyDescent="0.2">
      <c r="A20" s="94"/>
      <c r="B20" s="94"/>
      <c r="C20" s="82" t="s">
        <v>106</v>
      </c>
      <c r="D20" s="82" t="s">
        <v>154</v>
      </c>
      <c r="E20" s="82" t="s">
        <v>155</v>
      </c>
      <c r="F20" s="95"/>
      <c r="G20" s="96"/>
      <c r="H20" s="97"/>
      <c r="I20" s="82"/>
      <c r="J20" s="222"/>
      <c r="K20" s="26">
        <v>172</v>
      </c>
    </row>
    <row r="21" spans="1:11" s="26" customFormat="1" ht="110.25" hidden="1" customHeight="1" x14ac:dyDescent="0.2">
      <c r="A21" s="82">
        <v>9</v>
      </c>
      <c r="B21" s="82" t="s">
        <v>310</v>
      </c>
      <c r="C21" s="82" t="s">
        <v>32</v>
      </c>
      <c r="D21" s="98" t="s">
        <v>200</v>
      </c>
      <c r="E21" s="99"/>
      <c r="F21" s="99"/>
      <c r="G21" s="99"/>
      <c r="H21" s="100"/>
      <c r="I21" s="82"/>
      <c r="J21" s="222"/>
      <c r="K21" s="26">
        <v>173</v>
      </c>
    </row>
    <row r="22" spans="1:11" s="26" customFormat="1" x14ac:dyDescent="0.25">
      <c r="B22" s="7"/>
      <c r="D22" s="8"/>
      <c r="E22" s="8"/>
      <c r="F22" s="8"/>
      <c r="G22" s="8"/>
      <c r="H22" s="8"/>
      <c r="I22" s="8"/>
      <c r="J22" s="369"/>
    </row>
    <row r="23" spans="1:11" s="26" customFormat="1" x14ac:dyDescent="0.25">
      <c r="B23" s="7"/>
      <c r="D23" s="8"/>
      <c r="E23" s="8"/>
      <c r="F23" s="8"/>
      <c r="G23" s="8"/>
      <c r="H23" s="8"/>
      <c r="I23" s="8"/>
      <c r="J23" s="369"/>
    </row>
    <row r="24" spans="1:11" s="26" customFormat="1" x14ac:dyDescent="0.25">
      <c r="B24" s="7"/>
      <c r="D24" s="8"/>
      <c r="E24" s="8"/>
      <c r="F24" s="8"/>
      <c r="G24" s="8"/>
      <c r="H24" s="8"/>
      <c r="I24" s="8"/>
      <c r="J24" s="369"/>
    </row>
    <row r="25" spans="1:11" s="26" customFormat="1" x14ac:dyDescent="0.25">
      <c r="B25" s="7"/>
      <c r="D25" s="8"/>
      <c r="E25" s="8"/>
      <c r="F25" s="8"/>
      <c r="G25" s="8"/>
      <c r="H25" s="8"/>
      <c r="I25" s="8"/>
      <c r="J25" s="369"/>
    </row>
    <row r="26" spans="1:11" s="26" customFormat="1" x14ac:dyDescent="0.25">
      <c r="B26" s="7"/>
      <c r="D26" s="8"/>
      <c r="E26" s="8"/>
      <c r="F26" s="8"/>
      <c r="G26" s="8"/>
      <c r="H26" s="8"/>
      <c r="I26" s="8"/>
      <c r="J26" s="369"/>
    </row>
    <row r="27" spans="1:11" s="26" customFormat="1" x14ac:dyDescent="0.25">
      <c r="B27" s="7"/>
      <c r="D27" s="8"/>
      <c r="E27" s="8"/>
      <c r="F27" s="8"/>
      <c r="G27" s="8"/>
      <c r="H27" s="8"/>
      <c r="I27" s="8"/>
      <c r="J27" s="369"/>
    </row>
    <row r="28" spans="1:11" s="26" customFormat="1" x14ac:dyDescent="0.25">
      <c r="B28" s="7"/>
      <c r="D28" s="8"/>
      <c r="E28" s="8"/>
      <c r="F28" s="8"/>
      <c r="G28" s="8"/>
      <c r="H28" s="8"/>
      <c r="I28" s="8"/>
      <c r="J28" s="369"/>
    </row>
    <row r="29" spans="1:11" s="26" customFormat="1" x14ac:dyDescent="0.25">
      <c r="B29" s="7"/>
      <c r="D29" s="8"/>
      <c r="E29" s="8"/>
      <c r="F29" s="8"/>
      <c r="G29" s="8"/>
      <c r="H29" s="8"/>
      <c r="I29" s="8"/>
      <c r="J29" s="369"/>
    </row>
    <row r="30" spans="1:11" s="26" customFormat="1" x14ac:dyDescent="0.25">
      <c r="B30" s="7"/>
      <c r="D30" s="8"/>
      <c r="E30" s="8"/>
      <c r="F30" s="8"/>
      <c r="G30" s="8"/>
      <c r="H30" s="8"/>
      <c r="I30" s="8"/>
      <c r="J30" s="369"/>
    </row>
    <row r="31" spans="1:11" s="26" customFormat="1" x14ac:dyDescent="0.25">
      <c r="B31" s="7"/>
      <c r="D31" s="8"/>
      <c r="E31" s="8"/>
      <c r="F31" s="8"/>
      <c r="G31" s="8"/>
      <c r="H31" s="8"/>
      <c r="I31" s="8"/>
      <c r="J31" s="369"/>
    </row>
    <row r="32" spans="1:11" s="26" customFormat="1" x14ac:dyDescent="0.25">
      <c r="B32" s="7"/>
      <c r="D32" s="8"/>
      <c r="E32" s="8"/>
      <c r="F32" s="8"/>
      <c r="G32" s="8"/>
      <c r="H32" s="8"/>
      <c r="I32" s="8"/>
      <c r="J32" s="369"/>
    </row>
    <row r="33" spans="2:10" s="26" customFormat="1" x14ac:dyDescent="0.25">
      <c r="B33" s="7"/>
      <c r="D33" s="8"/>
      <c r="E33" s="8"/>
      <c r="F33" s="8"/>
      <c r="G33" s="8"/>
      <c r="H33" s="8"/>
      <c r="I33" s="8"/>
      <c r="J33" s="369"/>
    </row>
    <row r="34" spans="2:10" s="26" customFormat="1" x14ac:dyDescent="0.25">
      <c r="B34" s="7"/>
      <c r="D34" s="8"/>
      <c r="E34" s="8"/>
      <c r="F34" s="8"/>
      <c r="G34" s="8"/>
      <c r="H34" s="8"/>
      <c r="I34" s="8"/>
      <c r="J34" s="369"/>
    </row>
    <row r="35" spans="2:10" s="26" customFormat="1" x14ac:dyDescent="0.25">
      <c r="B35" s="7"/>
      <c r="D35" s="8"/>
      <c r="E35" s="8"/>
      <c r="F35" s="8"/>
      <c r="G35" s="8"/>
      <c r="H35" s="8"/>
      <c r="I35" s="8"/>
      <c r="J35" s="369"/>
    </row>
    <row r="36" spans="2:10" s="26" customFormat="1" x14ac:dyDescent="0.25">
      <c r="B36" s="7"/>
      <c r="D36" s="8"/>
      <c r="E36" s="8"/>
      <c r="F36" s="8"/>
      <c r="G36" s="8"/>
      <c r="H36" s="8"/>
      <c r="I36" s="8"/>
      <c r="J36" s="369"/>
    </row>
    <row r="37" spans="2:10" s="26" customFormat="1" x14ac:dyDescent="0.25">
      <c r="B37" s="7"/>
      <c r="D37" s="8"/>
      <c r="E37" s="8"/>
      <c r="F37" s="8"/>
      <c r="G37" s="8"/>
      <c r="H37" s="8"/>
      <c r="I37" s="8"/>
      <c r="J37" s="369"/>
    </row>
    <row r="38" spans="2:10" s="26" customFormat="1" x14ac:dyDescent="0.25">
      <c r="B38" s="7"/>
      <c r="D38" s="8"/>
      <c r="E38" s="8"/>
      <c r="F38" s="8"/>
      <c r="G38" s="8"/>
      <c r="H38" s="8"/>
      <c r="I38" s="8"/>
      <c r="J38" s="369"/>
    </row>
    <row r="39" spans="2:10" s="26" customFormat="1" x14ac:dyDescent="0.25">
      <c r="B39" s="7"/>
      <c r="D39" s="8"/>
      <c r="E39" s="8"/>
      <c r="F39" s="8"/>
      <c r="G39" s="8"/>
      <c r="H39" s="8"/>
      <c r="I39" s="8"/>
      <c r="J39" s="369"/>
    </row>
    <row r="40" spans="2:10" s="26" customFormat="1" x14ac:dyDescent="0.25">
      <c r="B40" s="7"/>
      <c r="D40" s="8"/>
      <c r="E40" s="8"/>
      <c r="F40" s="8"/>
      <c r="G40" s="8"/>
      <c r="H40" s="8"/>
      <c r="I40" s="8"/>
      <c r="J40" s="369"/>
    </row>
    <row r="41" spans="2:10" s="26" customFormat="1" x14ac:dyDescent="0.25">
      <c r="B41" s="7"/>
      <c r="D41" s="8"/>
      <c r="E41" s="8"/>
      <c r="F41" s="8"/>
      <c r="G41" s="8"/>
      <c r="H41" s="8"/>
      <c r="I41" s="8"/>
      <c r="J41" s="369"/>
    </row>
    <row r="42" spans="2:10" s="26" customFormat="1" x14ac:dyDescent="0.25">
      <c r="B42" s="7"/>
      <c r="D42" s="8"/>
      <c r="E42" s="8"/>
      <c r="F42" s="8"/>
      <c r="G42" s="8"/>
      <c r="H42" s="8"/>
      <c r="I42" s="8"/>
      <c r="J42" s="369"/>
    </row>
    <row r="43" spans="2:10" s="26" customFormat="1" x14ac:dyDescent="0.25">
      <c r="B43" s="7"/>
      <c r="D43" s="8"/>
      <c r="E43" s="8"/>
      <c r="F43" s="8"/>
      <c r="G43" s="8"/>
      <c r="H43" s="8"/>
      <c r="I43" s="8"/>
      <c r="J43" s="369"/>
    </row>
    <row r="44" spans="2:10" s="26" customFormat="1" x14ac:dyDescent="0.25">
      <c r="B44" s="7"/>
      <c r="D44" s="8"/>
      <c r="E44" s="8"/>
      <c r="F44" s="8"/>
      <c r="G44" s="8"/>
      <c r="H44" s="8"/>
      <c r="I44" s="8"/>
      <c r="J44" s="369"/>
    </row>
    <row r="45" spans="2:10" s="26" customFormat="1" x14ac:dyDescent="0.25">
      <c r="B45" s="7"/>
      <c r="D45" s="8"/>
      <c r="E45" s="8"/>
      <c r="F45" s="8"/>
      <c r="G45" s="8"/>
      <c r="H45" s="8"/>
      <c r="I45" s="8"/>
      <c r="J45" s="369"/>
    </row>
    <row r="46" spans="2:10" s="26" customFormat="1" x14ac:dyDescent="0.25">
      <c r="B46" s="7"/>
      <c r="D46" s="8"/>
      <c r="E46" s="8"/>
      <c r="F46" s="8"/>
      <c r="G46" s="8"/>
      <c r="H46" s="8"/>
      <c r="I46" s="8"/>
      <c r="J46" s="369"/>
    </row>
    <row r="47" spans="2:10" s="26" customFormat="1" x14ac:dyDescent="0.25">
      <c r="B47" s="7"/>
      <c r="D47" s="8"/>
      <c r="E47" s="8"/>
      <c r="F47" s="8"/>
      <c r="G47" s="8"/>
      <c r="H47" s="8"/>
      <c r="I47" s="8"/>
      <c r="J47" s="369"/>
    </row>
    <row r="48" spans="2:10" s="26" customFormat="1" x14ac:dyDescent="0.25">
      <c r="B48" s="7"/>
      <c r="D48" s="8"/>
      <c r="E48" s="8"/>
      <c r="F48" s="8"/>
      <c r="G48" s="8"/>
      <c r="H48" s="8"/>
      <c r="I48" s="8"/>
      <c r="J48" s="369"/>
    </row>
    <row r="49" spans="2:10" s="26" customFormat="1" x14ac:dyDescent="0.25">
      <c r="B49" s="7"/>
      <c r="D49" s="8"/>
      <c r="E49" s="8"/>
      <c r="F49" s="8"/>
      <c r="G49" s="8"/>
      <c r="H49" s="8"/>
      <c r="I49" s="8"/>
      <c r="J49" s="369"/>
    </row>
    <row r="50" spans="2:10" s="26" customFormat="1" x14ac:dyDescent="0.25">
      <c r="B50" s="7"/>
      <c r="D50" s="8"/>
      <c r="E50" s="8"/>
      <c r="F50" s="8"/>
      <c r="G50" s="8"/>
      <c r="H50" s="8"/>
      <c r="I50" s="8"/>
      <c r="J50" s="369"/>
    </row>
    <row r="51" spans="2:10" s="26" customFormat="1" x14ac:dyDescent="0.25">
      <c r="B51" s="7"/>
      <c r="D51" s="8"/>
      <c r="E51" s="8"/>
      <c r="F51" s="8"/>
      <c r="G51" s="8"/>
      <c r="H51" s="8"/>
      <c r="I51" s="8"/>
      <c r="J51" s="369"/>
    </row>
    <row r="52" spans="2:10" s="26" customFormat="1" x14ac:dyDescent="0.25">
      <c r="B52" s="7"/>
      <c r="D52" s="8"/>
      <c r="E52" s="8"/>
      <c r="F52" s="8"/>
      <c r="G52" s="8"/>
      <c r="H52" s="8"/>
      <c r="I52" s="8"/>
      <c r="J52" s="369"/>
    </row>
    <row r="53" spans="2:10" s="26" customFormat="1" x14ac:dyDescent="0.25">
      <c r="B53" s="7"/>
      <c r="D53" s="8"/>
      <c r="E53" s="8"/>
      <c r="F53" s="8"/>
      <c r="G53" s="8"/>
      <c r="H53" s="8"/>
      <c r="I53" s="8"/>
      <c r="J53" s="369"/>
    </row>
    <row r="54" spans="2:10" s="26" customFormat="1" x14ac:dyDescent="0.25">
      <c r="B54" s="7"/>
      <c r="D54" s="8"/>
      <c r="E54" s="8"/>
      <c r="F54" s="8"/>
      <c r="G54" s="8"/>
      <c r="H54" s="8"/>
      <c r="I54" s="8"/>
      <c r="J54" s="369"/>
    </row>
    <row r="55" spans="2:10" s="26" customFormat="1" x14ac:dyDescent="0.25">
      <c r="B55" s="7"/>
      <c r="D55" s="8"/>
      <c r="E55" s="8"/>
      <c r="F55" s="8"/>
      <c r="G55" s="8"/>
      <c r="H55" s="8"/>
      <c r="I55" s="8"/>
      <c r="J55" s="369"/>
    </row>
    <row r="56" spans="2:10" s="26" customFormat="1" x14ac:dyDescent="0.25">
      <c r="B56" s="7"/>
      <c r="D56" s="8"/>
      <c r="E56" s="8"/>
      <c r="F56" s="8"/>
      <c r="G56" s="8"/>
      <c r="H56" s="8"/>
      <c r="I56" s="8"/>
      <c r="J56" s="369"/>
    </row>
    <row r="57" spans="2:10" s="26" customFormat="1" x14ac:dyDescent="0.25">
      <c r="B57" s="7"/>
      <c r="D57" s="8"/>
      <c r="E57" s="8"/>
      <c r="F57" s="8"/>
      <c r="G57" s="8"/>
      <c r="H57" s="8"/>
      <c r="I57" s="8"/>
      <c r="J57" s="369"/>
    </row>
    <row r="58" spans="2:10" s="26" customFormat="1" x14ac:dyDescent="0.25">
      <c r="B58" s="7"/>
      <c r="D58" s="8"/>
      <c r="E58" s="8"/>
      <c r="F58" s="8"/>
      <c r="G58" s="8"/>
      <c r="H58" s="8"/>
      <c r="I58" s="8"/>
      <c r="J58" s="369"/>
    </row>
    <row r="59" spans="2:10" s="26" customFormat="1" x14ac:dyDescent="0.25">
      <c r="B59" s="7"/>
      <c r="D59" s="8"/>
      <c r="E59" s="8"/>
      <c r="F59" s="8"/>
      <c r="G59" s="8"/>
      <c r="H59" s="8"/>
      <c r="I59" s="8"/>
      <c r="J59" s="369"/>
    </row>
    <row r="60" spans="2:10" s="26" customFormat="1" x14ac:dyDescent="0.25">
      <c r="B60" s="7"/>
      <c r="D60" s="8"/>
      <c r="E60" s="8"/>
      <c r="F60" s="8"/>
      <c r="G60" s="8"/>
      <c r="H60" s="8"/>
      <c r="I60" s="8"/>
      <c r="J60" s="369"/>
    </row>
    <row r="61" spans="2:10" s="26" customFormat="1" x14ac:dyDescent="0.25">
      <c r="B61" s="7"/>
      <c r="D61" s="8"/>
      <c r="E61" s="8"/>
      <c r="F61" s="8"/>
      <c r="G61" s="8"/>
      <c r="H61" s="8"/>
      <c r="I61" s="8"/>
      <c r="J61" s="369"/>
    </row>
    <row r="62" spans="2:10" s="26" customFormat="1" x14ac:dyDescent="0.25">
      <c r="B62" s="7"/>
      <c r="D62" s="8"/>
      <c r="E62" s="8"/>
      <c r="F62" s="8"/>
      <c r="G62" s="8"/>
      <c r="H62" s="8"/>
      <c r="I62" s="8"/>
      <c r="J62" s="369"/>
    </row>
    <row r="63" spans="2:10" s="26" customFormat="1" x14ac:dyDescent="0.25">
      <c r="B63" s="7"/>
      <c r="D63" s="8"/>
      <c r="E63" s="8"/>
      <c r="F63" s="8"/>
      <c r="G63" s="8"/>
      <c r="H63" s="8"/>
      <c r="I63" s="8"/>
      <c r="J63" s="369"/>
    </row>
    <row r="64" spans="2:10" s="26" customFormat="1" x14ac:dyDescent="0.25">
      <c r="B64" s="7"/>
      <c r="D64" s="8"/>
      <c r="E64" s="8"/>
      <c r="F64" s="8"/>
      <c r="G64" s="8"/>
      <c r="H64" s="8"/>
      <c r="I64" s="8"/>
      <c r="J64" s="369"/>
    </row>
    <row r="65" spans="2:10" s="26" customFormat="1" x14ac:dyDescent="0.25">
      <c r="B65" s="7"/>
      <c r="D65" s="8"/>
      <c r="E65" s="8"/>
      <c r="F65" s="8"/>
      <c r="G65" s="8"/>
      <c r="H65" s="8"/>
      <c r="I65" s="8"/>
      <c r="J65" s="369"/>
    </row>
    <row r="66" spans="2:10" s="26" customFormat="1" x14ac:dyDescent="0.25">
      <c r="B66" s="7"/>
      <c r="D66" s="8"/>
      <c r="E66" s="8"/>
      <c r="F66" s="8"/>
      <c r="G66" s="8"/>
      <c r="H66" s="8"/>
      <c r="I66" s="8"/>
      <c r="J66" s="369"/>
    </row>
    <row r="67" spans="2:10" s="26" customFormat="1" x14ac:dyDescent="0.25">
      <c r="B67" s="7"/>
      <c r="D67" s="8"/>
      <c r="E67" s="8"/>
      <c r="F67" s="8"/>
      <c r="G67" s="8"/>
      <c r="H67" s="8"/>
      <c r="I67" s="8"/>
      <c r="J67" s="369"/>
    </row>
    <row r="68" spans="2:10" s="26" customFormat="1" x14ac:dyDescent="0.25">
      <c r="B68" s="7"/>
      <c r="D68" s="8"/>
      <c r="E68" s="8"/>
      <c r="F68" s="8"/>
      <c r="G68" s="8"/>
      <c r="H68" s="8"/>
      <c r="I68" s="8"/>
      <c r="J68" s="369"/>
    </row>
    <row r="69" spans="2:10" s="26" customFormat="1" x14ac:dyDescent="0.25">
      <c r="B69" s="7"/>
      <c r="D69" s="8"/>
      <c r="E69" s="8"/>
      <c r="F69" s="8"/>
      <c r="G69" s="8"/>
      <c r="H69" s="8"/>
      <c r="I69" s="8"/>
      <c r="J69" s="369"/>
    </row>
    <row r="70" spans="2:10" s="26" customFormat="1" x14ac:dyDescent="0.25">
      <c r="B70" s="7"/>
      <c r="D70" s="8"/>
      <c r="E70" s="8"/>
      <c r="F70" s="8"/>
      <c r="G70" s="8"/>
      <c r="H70" s="8"/>
      <c r="I70" s="8"/>
      <c r="J70" s="369"/>
    </row>
    <row r="71" spans="2:10" s="26" customFormat="1" x14ac:dyDescent="0.25">
      <c r="B71" s="7"/>
      <c r="D71" s="8"/>
      <c r="E71" s="8"/>
      <c r="F71" s="8"/>
      <c r="G71" s="8"/>
      <c r="H71" s="8"/>
      <c r="I71" s="8"/>
      <c r="J71" s="369"/>
    </row>
    <row r="72" spans="2:10" s="26" customFormat="1" x14ac:dyDescent="0.25">
      <c r="B72" s="7"/>
      <c r="D72" s="8"/>
      <c r="E72" s="8"/>
      <c r="F72" s="8"/>
      <c r="G72" s="8"/>
      <c r="H72" s="8"/>
      <c r="I72" s="8"/>
      <c r="J72" s="369"/>
    </row>
    <row r="73" spans="2:10" s="26" customFormat="1" x14ac:dyDescent="0.25">
      <c r="B73" s="7"/>
      <c r="D73" s="8"/>
      <c r="E73" s="8"/>
      <c r="F73" s="8"/>
      <c r="G73" s="8"/>
      <c r="H73" s="8"/>
      <c r="I73" s="8"/>
      <c r="J73" s="369"/>
    </row>
    <row r="74" spans="2:10" s="26" customFormat="1" x14ac:dyDescent="0.25">
      <c r="B74" s="7"/>
      <c r="D74" s="8"/>
      <c r="E74" s="8"/>
      <c r="F74" s="8"/>
      <c r="G74" s="8"/>
      <c r="H74" s="8"/>
      <c r="I74" s="8"/>
      <c r="J74" s="369"/>
    </row>
    <row r="75" spans="2:10" s="26" customFormat="1" x14ac:dyDescent="0.25">
      <c r="B75" s="7"/>
      <c r="D75" s="8"/>
      <c r="E75" s="8"/>
      <c r="F75" s="8"/>
      <c r="G75" s="8"/>
      <c r="H75" s="8"/>
      <c r="I75" s="8"/>
      <c r="J75" s="369"/>
    </row>
    <row r="76" spans="2:10" s="26" customFormat="1" x14ac:dyDescent="0.25">
      <c r="B76" s="7"/>
      <c r="D76" s="8"/>
      <c r="E76" s="8"/>
      <c r="F76" s="8"/>
      <c r="G76" s="8"/>
      <c r="H76" s="8"/>
      <c r="I76" s="8"/>
      <c r="J76" s="369"/>
    </row>
    <row r="77" spans="2:10" s="26" customFormat="1" x14ac:dyDescent="0.25">
      <c r="B77" s="7"/>
      <c r="D77" s="8"/>
      <c r="E77" s="8"/>
      <c r="F77" s="8"/>
      <c r="G77" s="8"/>
      <c r="H77" s="8"/>
      <c r="I77" s="8"/>
      <c r="J77" s="369"/>
    </row>
    <row r="78" spans="2:10" s="26" customFormat="1" x14ac:dyDescent="0.25">
      <c r="B78" s="7"/>
      <c r="D78" s="8"/>
      <c r="E78" s="8"/>
      <c r="F78" s="8"/>
      <c r="G78" s="8"/>
      <c r="H78" s="8"/>
      <c r="I78" s="8"/>
      <c r="J78" s="369"/>
    </row>
    <row r="79" spans="2:10" s="26" customFormat="1" x14ac:dyDescent="0.25">
      <c r="B79" s="7"/>
      <c r="D79" s="8"/>
      <c r="E79" s="8"/>
      <c r="F79" s="8"/>
      <c r="G79" s="8"/>
      <c r="H79" s="8"/>
      <c r="I79" s="8"/>
      <c r="J79" s="369"/>
    </row>
    <row r="80" spans="2:10" s="26" customFormat="1" x14ac:dyDescent="0.25">
      <c r="B80" s="7"/>
      <c r="D80" s="8"/>
      <c r="E80" s="8"/>
      <c r="F80" s="8"/>
      <c r="G80" s="8"/>
      <c r="H80" s="8"/>
      <c r="I80" s="8"/>
      <c r="J80" s="369"/>
    </row>
    <row r="81" spans="2:10" s="26" customFormat="1" x14ac:dyDescent="0.25">
      <c r="B81" s="7"/>
      <c r="D81" s="8"/>
      <c r="E81" s="8"/>
      <c r="F81" s="8"/>
      <c r="G81" s="8"/>
      <c r="H81" s="8"/>
      <c r="I81" s="8"/>
      <c r="J81" s="369"/>
    </row>
    <row r="82" spans="2:10" s="26" customFormat="1" x14ac:dyDescent="0.25">
      <c r="B82" s="7"/>
      <c r="D82" s="8"/>
      <c r="E82" s="8"/>
      <c r="F82" s="8"/>
      <c r="G82" s="8"/>
      <c r="H82" s="8"/>
      <c r="I82" s="8"/>
      <c r="J82" s="369"/>
    </row>
    <row r="83" spans="2:10" s="26" customFormat="1" x14ac:dyDescent="0.25">
      <c r="B83" s="7"/>
      <c r="D83" s="8"/>
      <c r="E83" s="8"/>
      <c r="F83" s="8"/>
      <c r="G83" s="8"/>
      <c r="H83" s="8"/>
      <c r="I83" s="8"/>
      <c r="J83" s="369"/>
    </row>
    <row r="84" spans="2:10" s="26" customFormat="1" x14ac:dyDescent="0.25">
      <c r="B84" s="7"/>
      <c r="D84" s="8"/>
      <c r="E84" s="8"/>
      <c r="F84" s="8"/>
      <c r="G84" s="8"/>
      <c r="H84" s="8"/>
      <c r="I84" s="8"/>
      <c r="J84" s="369"/>
    </row>
    <row r="85" spans="2:10" s="26" customFormat="1" x14ac:dyDescent="0.25">
      <c r="B85" s="7"/>
      <c r="D85" s="8"/>
      <c r="E85" s="8"/>
      <c r="F85" s="8"/>
      <c r="G85" s="8"/>
      <c r="H85" s="8"/>
      <c r="I85" s="8"/>
      <c r="J85" s="369"/>
    </row>
    <row r="86" spans="2:10" s="26" customFormat="1" x14ac:dyDescent="0.25">
      <c r="B86" s="7"/>
      <c r="D86" s="8"/>
      <c r="E86" s="8"/>
      <c r="F86" s="8"/>
      <c r="G86" s="8"/>
      <c r="H86" s="8"/>
      <c r="I86" s="8"/>
      <c r="J86" s="369"/>
    </row>
    <row r="87" spans="2:10" s="26" customFormat="1" x14ac:dyDescent="0.25">
      <c r="B87" s="7"/>
      <c r="D87" s="8"/>
      <c r="E87" s="8"/>
      <c r="F87" s="8"/>
      <c r="G87" s="8"/>
      <c r="H87" s="8"/>
      <c r="I87" s="8"/>
      <c r="J87" s="369"/>
    </row>
    <row r="88" spans="2:10" s="26" customFormat="1" x14ac:dyDescent="0.25">
      <c r="B88" s="7"/>
      <c r="D88" s="8"/>
      <c r="E88" s="8"/>
      <c r="F88" s="8"/>
      <c r="G88" s="8"/>
      <c r="H88" s="8"/>
      <c r="I88" s="8"/>
      <c r="J88" s="369"/>
    </row>
    <row r="89" spans="2:10" s="26" customFormat="1" x14ac:dyDescent="0.25">
      <c r="B89" s="7"/>
      <c r="D89" s="8"/>
      <c r="E89" s="8"/>
      <c r="F89" s="8"/>
      <c r="G89" s="8"/>
      <c r="H89" s="8"/>
      <c r="I89" s="8"/>
      <c r="J89" s="369"/>
    </row>
    <row r="90" spans="2:10" s="26" customFormat="1" x14ac:dyDescent="0.25">
      <c r="B90" s="7"/>
      <c r="D90" s="8"/>
      <c r="E90" s="8"/>
      <c r="F90" s="8"/>
      <c r="G90" s="8"/>
      <c r="H90" s="8"/>
      <c r="I90" s="8"/>
      <c r="J90" s="369"/>
    </row>
    <row r="91" spans="2:10" s="26" customFormat="1" x14ac:dyDescent="0.25">
      <c r="B91" s="7"/>
      <c r="D91" s="8"/>
      <c r="E91" s="8"/>
      <c r="F91" s="8"/>
      <c r="G91" s="8"/>
      <c r="H91" s="8"/>
      <c r="I91" s="8"/>
      <c r="J91" s="369"/>
    </row>
    <row r="92" spans="2:10" s="26" customFormat="1" x14ac:dyDescent="0.25">
      <c r="B92" s="7"/>
      <c r="D92" s="8"/>
      <c r="E92" s="8"/>
      <c r="F92" s="8"/>
      <c r="G92" s="8"/>
      <c r="H92" s="8"/>
      <c r="I92" s="8"/>
      <c r="J92" s="369"/>
    </row>
    <row r="93" spans="2:10" s="26" customFormat="1" x14ac:dyDescent="0.25">
      <c r="B93" s="7"/>
      <c r="D93" s="8"/>
      <c r="E93" s="8"/>
      <c r="F93" s="8"/>
      <c r="G93" s="8"/>
      <c r="H93" s="8"/>
      <c r="I93" s="8"/>
      <c r="J93" s="369"/>
    </row>
    <row r="94" spans="2:10" s="26" customFormat="1" x14ac:dyDescent="0.25">
      <c r="B94" s="7"/>
      <c r="D94" s="8"/>
      <c r="E94" s="8"/>
      <c r="F94" s="8"/>
      <c r="G94" s="8"/>
      <c r="H94" s="8"/>
      <c r="I94" s="8"/>
      <c r="J94" s="369"/>
    </row>
    <row r="95" spans="2:10" s="26" customFormat="1" x14ac:dyDescent="0.25">
      <c r="B95" s="7"/>
      <c r="D95" s="8"/>
      <c r="E95" s="8"/>
      <c r="F95" s="8"/>
      <c r="G95" s="8"/>
      <c r="H95" s="8"/>
      <c r="I95" s="8"/>
      <c r="J95" s="369"/>
    </row>
    <row r="96" spans="2:10" s="26" customFormat="1" x14ac:dyDescent="0.25">
      <c r="B96" s="7"/>
      <c r="D96" s="8"/>
      <c r="E96" s="8"/>
      <c r="F96" s="8"/>
      <c r="G96" s="8"/>
      <c r="H96" s="8"/>
      <c r="I96" s="8"/>
      <c r="J96" s="369"/>
    </row>
    <row r="97" spans="2:10" s="26" customFormat="1" x14ac:dyDescent="0.25">
      <c r="B97" s="7"/>
      <c r="D97" s="8"/>
      <c r="E97" s="8"/>
      <c r="F97" s="8"/>
      <c r="G97" s="8"/>
      <c r="H97" s="8"/>
      <c r="I97" s="8"/>
      <c r="J97" s="369"/>
    </row>
    <row r="98" spans="2:10" s="26" customFormat="1" x14ac:dyDescent="0.25">
      <c r="B98" s="7"/>
      <c r="D98" s="8"/>
      <c r="E98" s="8"/>
      <c r="F98" s="8"/>
      <c r="G98" s="8"/>
      <c r="H98" s="8"/>
      <c r="I98" s="8"/>
      <c r="J98" s="369"/>
    </row>
    <row r="99" spans="2:10" s="26" customFormat="1" x14ac:dyDescent="0.25">
      <c r="B99" s="7"/>
      <c r="D99" s="8"/>
      <c r="E99" s="8"/>
      <c r="F99" s="8"/>
      <c r="G99" s="8"/>
      <c r="H99" s="8"/>
      <c r="I99" s="8"/>
      <c r="J99" s="369"/>
    </row>
    <row r="100" spans="2:10" s="26" customFormat="1" x14ac:dyDescent="0.25">
      <c r="B100" s="7"/>
      <c r="D100" s="8"/>
      <c r="E100" s="8"/>
      <c r="F100" s="8"/>
      <c r="G100" s="8"/>
      <c r="H100" s="8"/>
      <c r="I100" s="8"/>
      <c r="J100" s="369"/>
    </row>
    <row r="101" spans="2:10" s="26" customFormat="1" x14ac:dyDescent="0.25">
      <c r="B101" s="7"/>
      <c r="D101" s="8"/>
      <c r="E101" s="8"/>
      <c r="F101" s="8"/>
      <c r="G101" s="8"/>
      <c r="H101" s="8"/>
      <c r="I101" s="8"/>
      <c r="J101" s="369"/>
    </row>
    <row r="102" spans="2:10" s="26" customFormat="1" x14ac:dyDescent="0.25">
      <c r="B102" s="7"/>
      <c r="D102" s="8"/>
      <c r="E102" s="8"/>
      <c r="F102" s="8"/>
      <c r="G102" s="8"/>
      <c r="H102" s="8"/>
      <c r="I102" s="8"/>
      <c r="J102" s="369"/>
    </row>
    <row r="103" spans="2:10" s="26" customFormat="1" x14ac:dyDescent="0.25">
      <c r="B103" s="7"/>
      <c r="D103" s="8"/>
      <c r="E103" s="8"/>
      <c r="F103" s="8"/>
      <c r="G103" s="8"/>
      <c r="H103" s="8"/>
      <c r="I103" s="8"/>
      <c r="J103" s="369"/>
    </row>
    <row r="104" spans="2:10" s="26" customFormat="1" x14ac:dyDescent="0.25">
      <c r="B104" s="7"/>
      <c r="D104" s="8"/>
      <c r="E104" s="8"/>
      <c r="F104" s="8"/>
      <c r="G104" s="8"/>
      <c r="H104" s="8"/>
      <c r="I104" s="8"/>
      <c r="J104" s="369"/>
    </row>
  </sheetData>
  <mergeCells count="5">
    <mergeCell ref="A4:A5"/>
    <mergeCell ref="D4:E4"/>
    <mergeCell ref="A2:J2"/>
    <mergeCell ref="A3:J3"/>
    <mergeCell ref="B4:B5"/>
  </mergeCells>
  <pageMargins left="0.70866141732283472" right="0.70866141732283472" top="0.74803149606299213" bottom="0.74803149606299213" header="0.31496062992125984" footer="0.31496062992125984"/>
  <pageSetup paperSize="9" scale="8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I255"/>
  <sheetViews>
    <sheetView zoomScale="85" zoomScaleNormal="85" zoomScaleSheetLayoutView="85" workbookViewId="0">
      <selection activeCell="A2" sqref="A2:K2"/>
    </sheetView>
  </sheetViews>
  <sheetFormatPr defaultRowHeight="18" x14ac:dyDescent="0.25"/>
  <cols>
    <col min="1" max="1" width="6.85546875" style="9" bestFit="1" customWidth="1"/>
    <col min="2" max="2" width="31.85546875" style="10" customWidth="1"/>
    <col min="3" max="3" width="33.140625" style="9" customWidth="1"/>
    <col min="4" max="4" width="31.85546875" style="8" hidden="1" customWidth="1"/>
    <col min="5" max="5" width="18.28515625" style="8" hidden="1" customWidth="1"/>
    <col min="6" max="6" width="27.28515625" style="8" hidden="1" customWidth="1"/>
    <col min="7" max="7" width="31.42578125" style="8" hidden="1" customWidth="1"/>
    <col min="8" max="8" width="25.5703125" style="9" hidden="1" customWidth="1"/>
    <col min="9" max="9" width="19.42578125" style="8" hidden="1" customWidth="1"/>
    <col min="10" max="10" width="25.140625" style="8" hidden="1" customWidth="1"/>
    <col min="11" max="11" width="27.28515625" style="218" customWidth="1"/>
    <col min="12" max="12" width="28.140625" style="9" hidden="1" customWidth="1"/>
    <col min="13" max="13" width="26.7109375" style="9" hidden="1" customWidth="1"/>
    <col min="14" max="14" width="0" style="9" hidden="1" customWidth="1"/>
    <col min="15" max="16384" width="9.140625" style="9"/>
  </cols>
  <sheetData>
    <row r="1" spans="1:14" s="26" customFormat="1" ht="15.75" x14ac:dyDescent="0.2">
      <c r="A1" s="1"/>
      <c r="B1" s="1"/>
      <c r="C1" s="1"/>
      <c r="D1" s="1"/>
      <c r="E1" s="1"/>
      <c r="F1" s="1"/>
      <c r="G1" s="11" t="s">
        <v>205</v>
      </c>
      <c r="I1" s="1"/>
      <c r="J1" s="1"/>
      <c r="K1" s="326"/>
    </row>
    <row r="2" spans="1:14" s="26" customFormat="1" ht="14.25" customHeight="1" x14ac:dyDescent="0.2">
      <c r="A2" s="393" t="s">
        <v>720</v>
      </c>
      <c r="B2" s="393"/>
      <c r="C2" s="393"/>
      <c r="D2" s="393"/>
      <c r="E2" s="393"/>
      <c r="F2" s="393"/>
      <c r="G2" s="393"/>
      <c r="H2" s="393"/>
      <c r="I2" s="393"/>
      <c r="J2" s="393"/>
      <c r="K2" s="393"/>
    </row>
    <row r="3" spans="1:14" s="26" customFormat="1" ht="40.5" customHeight="1" x14ac:dyDescent="0.2">
      <c r="A3" s="393" t="s">
        <v>374</v>
      </c>
      <c r="B3" s="393"/>
      <c r="C3" s="393"/>
      <c r="D3" s="393"/>
      <c r="E3" s="393"/>
      <c r="F3" s="393"/>
      <c r="G3" s="393"/>
      <c r="H3" s="393"/>
      <c r="I3" s="393"/>
      <c r="J3" s="393"/>
      <c r="K3" s="393"/>
    </row>
    <row r="4" spans="1:14" s="26" customFormat="1" ht="2.25" customHeight="1" x14ac:dyDescent="0.2">
      <c r="A4" s="428"/>
      <c r="B4" s="394"/>
      <c r="C4" s="394"/>
      <c r="D4" s="394"/>
      <c r="E4" s="394"/>
      <c r="F4" s="394"/>
      <c r="G4" s="394"/>
      <c r="H4" s="394"/>
      <c r="I4" s="394"/>
      <c r="J4" s="394"/>
      <c r="K4" s="394"/>
    </row>
    <row r="5" spans="1:14" s="26" customFormat="1" ht="45" customHeight="1" x14ac:dyDescent="0.2">
      <c r="A5" s="396" t="s">
        <v>2</v>
      </c>
      <c r="B5" s="396" t="s">
        <v>375</v>
      </c>
      <c r="C5" s="396" t="s">
        <v>360</v>
      </c>
      <c r="D5" s="396" t="s">
        <v>182</v>
      </c>
      <c r="E5" s="396"/>
      <c r="F5" s="396" t="s">
        <v>5</v>
      </c>
      <c r="G5" s="396"/>
      <c r="H5" s="33"/>
      <c r="I5" s="113" t="s">
        <v>362</v>
      </c>
      <c r="J5" s="113" t="s">
        <v>373</v>
      </c>
      <c r="K5" s="376" t="s">
        <v>719</v>
      </c>
      <c r="L5" s="33" t="s">
        <v>206</v>
      </c>
      <c r="M5" s="33" t="s">
        <v>8</v>
      </c>
    </row>
    <row r="6" spans="1:14" s="26" customFormat="1" ht="28.5" x14ac:dyDescent="0.2">
      <c r="A6" s="396"/>
      <c r="B6" s="396"/>
      <c r="C6" s="396"/>
      <c r="D6" s="33" t="s">
        <v>10</v>
      </c>
      <c r="E6" s="33" t="s">
        <v>184</v>
      </c>
      <c r="F6" s="33" t="s">
        <v>10</v>
      </c>
      <c r="G6" s="33" t="s">
        <v>184</v>
      </c>
      <c r="H6" s="33"/>
      <c r="I6" s="113" t="s">
        <v>363</v>
      </c>
      <c r="J6" s="113" t="s">
        <v>363</v>
      </c>
      <c r="K6" s="367" t="s">
        <v>387</v>
      </c>
      <c r="L6" s="33" t="s">
        <v>10</v>
      </c>
      <c r="M6" s="33" t="s">
        <v>10</v>
      </c>
    </row>
    <row r="7" spans="1:14" s="26" customFormat="1" ht="31.5" customHeight="1" x14ac:dyDescent="0.2">
      <c r="A7" s="402">
        <v>1</v>
      </c>
      <c r="B7" s="403" t="s">
        <v>376</v>
      </c>
      <c r="C7" s="101" t="s">
        <v>377</v>
      </c>
      <c r="D7" s="148" t="s">
        <v>21</v>
      </c>
      <c r="E7" s="402" t="s">
        <v>12</v>
      </c>
      <c r="F7" s="223" t="s">
        <v>257</v>
      </c>
      <c r="G7" s="402" t="s">
        <v>340</v>
      </c>
      <c r="H7" s="223"/>
      <c r="I7" s="223" t="s">
        <v>386</v>
      </c>
      <c r="J7" s="223">
        <v>100.95</v>
      </c>
      <c r="K7" s="361">
        <v>249.04</v>
      </c>
      <c r="L7" s="15" t="s">
        <v>258</v>
      </c>
      <c r="M7" s="15" t="s">
        <v>258</v>
      </c>
      <c r="N7" s="4" t="e">
        <f>K7-#REF!</f>
        <v>#REF!</v>
      </c>
    </row>
    <row r="8" spans="1:14" s="26" customFormat="1" ht="15" x14ac:dyDescent="0.2">
      <c r="A8" s="402"/>
      <c r="B8" s="400"/>
      <c r="C8" s="192" t="s">
        <v>378</v>
      </c>
      <c r="D8" s="148">
        <v>70.55</v>
      </c>
      <c r="E8" s="402"/>
      <c r="F8" s="205">
        <v>73.2</v>
      </c>
      <c r="G8" s="402"/>
      <c r="H8" s="205" t="e">
        <f>F8-#REF!</f>
        <v>#REF!</v>
      </c>
      <c r="I8" s="205">
        <v>73.2</v>
      </c>
      <c r="J8" s="205">
        <v>73.2</v>
      </c>
      <c r="K8" s="279">
        <v>105.44</v>
      </c>
      <c r="L8" s="61">
        <v>73.2</v>
      </c>
      <c r="M8" s="61">
        <v>73.2</v>
      </c>
      <c r="N8" s="4" t="e">
        <f>K8-#REF!</f>
        <v>#REF!</v>
      </c>
    </row>
    <row r="9" spans="1:14" s="26" customFormat="1" ht="11.25" hidden="1" customHeight="1" x14ac:dyDescent="0.2">
      <c r="A9" s="402"/>
      <c r="B9" s="400"/>
      <c r="C9" s="192" t="s">
        <v>379</v>
      </c>
      <c r="D9" s="148"/>
      <c r="E9" s="402"/>
      <c r="F9" s="205"/>
      <c r="G9" s="402"/>
      <c r="H9" s="205"/>
      <c r="I9" s="205"/>
      <c r="J9" s="205"/>
      <c r="K9" s="279">
        <v>110.4</v>
      </c>
      <c r="L9" s="61"/>
      <c r="M9" s="61"/>
      <c r="N9" s="4"/>
    </row>
    <row r="10" spans="1:14" s="26" customFormat="1" ht="14.25" hidden="1" customHeight="1" x14ac:dyDescent="0.2">
      <c r="A10" s="402"/>
      <c r="B10" s="400"/>
      <c r="C10" s="192" t="s">
        <v>380</v>
      </c>
      <c r="D10" s="148"/>
      <c r="E10" s="402"/>
      <c r="F10" s="205"/>
      <c r="G10" s="402"/>
      <c r="H10" s="205"/>
      <c r="I10" s="205"/>
      <c r="J10" s="205"/>
      <c r="K10" s="279">
        <v>132.47999999999999</v>
      </c>
      <c r="L10" s="61"/>
      <c r="M10" s="61"/>
      <c r="N10" s="4"/>
    </row>
    <row r="11" spans="1:14" s="26" customFormat="1" ht="16.5" hidden="1" customHeight="1" x14ac:dyDescent="0.2">
      <c r="A11" s="402"/>
      <c r="B11" s="400"/>
      <c r="C11" s="192" t="s">
        <v>381</v>
      </c>
      <c r="D11" s="148"/>
      <c r="E11" s="402"/>
      <c r="F11" s="205"/>
      <c r="G11" s="402"/>
      <c r="H11" s="205"/>
      <c r="I11" s="205"/>
      <c r="J11" s="205"/>
      <c r="K11" s="279">
        <v>165.61</v>
      </c>
      <c r="L11" s="61"/>
      <c r="M11" s="61"/>
      <c r="N11" s="4"/>
    </row>
    <row r="12" spans="1:14" s="26" customFormat="1" ht="14.25" hidden="1" customHeight="1" x14ac:dyDescent="0.2">
      <c r="A12" s="402"/>
      <c r="B12" s="400"/>
      <c r="C12" s="192" t="s">
        <v>382</v>
      </c>
      <c r="D12" s="148"/>
      <c r="E12" s="402"/>
      <c r="F12" s="205"/>
      <c r="G12" s="402"/>
      <c r="H12" s="205"/>
      <c r="I12" s="205"/>
      <c r="J12" s="205"/>
      <c r="K12" s="279">
        <v>220.81</v>
      </c>
      <c r="L12" s="61"/>
      <c r="M12" s="61"/>
      <c r="N12" s="4"/>
    </row>
    <row r="13" spans="1:14" s="26" customFormat="1" ht="15" x14ac:dyDescent="0.2">
      <c r="A13" s="402"/>
      <c r="B13" s="400"/>
      <c r="C13" s="192" t="s">
        <v>391</v>
      </c>
      <c r="D13" s="148">
        <v>133.76</v>
      </c>
      <c r="E13" s="402"/>
      <c r="F13" s="205">
        <v>73.2</v>
      </c>
      <c r="G13" s="402"/>
      <c r="H13" s="205"/>
      <c r="I13" s="205">
        <v>73.2</v>
      </c>
      <c r="J13" s="205">
        <v>73.2</v>
      </c>
      <c r="K13" s="279">
        <v>105.44</v>
      </c>
      <c r="L13" s="61">
        <v>73.2</v>
      </c>
      <c r="M13" s="61">
        <v>73.2</v>
      </c>
      <c r="N13" s="4" t="e">
        <f>K13-#REF!</f>
        <v>#REF!</v>
      </c>
    </row>
    <row r="14" spans="1:14" s="26" customFormat="1" ht="15" x14ac:dyDescent="0.2">
      <c r="A14" s="402"/>
      <c r="B14" s="400"/>
      <c r="C14" s="192" t="s">
        <v>384</v>
      </c>
      <c r="D14" s="148">
        <v>176.91</v>
      </c>
      <c r="E14" s="402"/>
      <c r="F14" s="205">
        <v>175.92</v>
      </c>
      <c r="G14" s="402"/>
      <c r="H14" s="205"/>
      <c r="I14" s="205">
        <v>175.92</v>
      </c>
      <c r="J14" s="205">
        <v>177.94</v>
      </c>
      <c r="K14" s="279">
        <v>439.4</v>
      </c>
      <c r="L14" s="61">
        <v>175.92</v>
      </c>
      <c r="M14" s="61">
        <v>175.92</v>
      </c>
      <c r="N14" s="4" t="e">
        <f>K14-#REF!</f>
        <v>#REF!</v>
      </c>
    </row>
    <row r="15" spans="1:14" s="26" customFormat="1" ht="32.25" customHeight="1" x14ac:dyDescent="0.2">
      <c r="A15" s="402"/>
      <c r="B15" s="401"/>
      <c r="C15" s="192" t="s">
        <v>385</v>
      </c>
      <c r="D15" s="148">
        <v>162.75</v>
      </c>
      <c r="E15" s="402"/>
      <c r="F15" s="205">
        <v>182.46</v>
      </c>
      <c r="G15" s="402"/>
      <c r="H15" s="205"/>
      <c r="I15" s="205">
        <v>182.46</v>
      </c>
      <c r="J15" s="205">
        <v>184.59</v>
      </c>
      <c r="K15" s="279">
        <v>1219.01</v>
      </c>
      <c r="L15" s="61">
        <v>182.46</v>
      </c>
      <c r="M15" s="61">
        <v>182.46</v>
      </c>
      <c r="N15" s="4" t="e">
        <f>K15-#REF!</f>
        <v>#REF!</v>
      </c>
    </row>
    <row r="16" spans="1:14" s="26" customFormat="1" ht="46.5" customHeight="1" x14ac:dyDescent="0.2">
      <c r="A16" s="402">
        <v>2</v>
      </c>
      <c r="B16" s="403" t="s">
        <v>388</v>
      </c>
      <c r="C16" s="101" t="s">
        <v>389</v>
      </c>
      <c r="D16" s="148" t="s">
        <v>50</v>
      </c>
      <c r="E16" s="402" t="s">
        <v>51</v>
      </c>
      <c r="F16" s="101" t="s">
        <v>259</v>
      </c>
      <c r="G16" s="402" t="s">
        <v>260</v>
      </c>
      <c r="H16" s="101"/>
      <c r="I16" s="101" t="s">
        <v>390</v>
      </c>
      <c r="J16" s="224">
        <v>148.67099492288614</v>
      </c>
      <c r="K16" s="331" t="s">
        <v>690</v>
      </c>
      <c r="L16" s="58" t="s">
        <v>261</v>
      </c>
      <c r="M16" s="58" t="s">
        <v>261</v>
      </c>
      <c r="N16" s="4" t="e">
        <f>K16-#REF!</f>
        <v>#VALUE!</v>
      </c>
    </row>
    <row r="17" spans="1:14" s="26" customFormat="1" ht="19.5" customHeight="1" x14ac:dyDescent="0.2">
      <c r="A17" s="402"/>
      <c r="B17" s="400"/>
      <c r="C17" s="192" t="s">
        <v>378</v>
      </c>
      <c r="D17" s="160">
        <v>98.86</v>
      </c>
      <c r="E17" s="402"/>
      <c r="F17" s="160">
        <v>104</v>
      </c>
      <c r="G17" s="402"/>
      <c r="H17" s="205" t="e">
        <f>F17-#REF!</f>
        <v>#REF!</v>
      </c>
      <c r="I17" s="160">
        <v>104</v>
      </c>
      <c r="J17" s="225">
        <v>104</v>
      </c>
      <c r="K17" s="305">
        <v>233.34</v>
      </c>
      <c r="L17" s="63">
        <v>100</v>
      </c>
      <c r="M17" s="63">
        <v>100</v>
      </c>
      <c r="N17" s="4" t="e">
        <f>K17-#REF!</f>
        <v>#REF!</v>
      </c>
    </row>
    <row r="18" spans="1:14" s="26" customFormat="1" ht="15" x14ac:dyDescent="0.2">
      <c r="A18" s="402"/>
      <c r="B18" s="400"/>
      <c r="C18" s="192" t="s">
        <v>384</v>
      </c>
      <c r="D18" s="160">
        <v>355.49</v>
      </c>
      <c r="E18" s="402"/>
      <c r="F18" s="160">
        <v>288.5</v>
      </c>
      <c r="G18" s="402"/>
      <c r="H18" s="160"/>
      <c r="I18" s="160">
        <v>288.5</v>
      </c>
      <c r="J18" s="226">
        <v>310.31339200000002</v>
      </c>
      <c r="K18" s="364">
        <v>663.17</v>
      </c>
      <c r="L18" s="63">
        <v>295.66000000000003</v>
      </c>
      <c r="M18" s="63">
        <v>295.66000000000003</v>
      </c>
      <c r="N18" s="4" t="e">
        <f>K18-#REF!</f>
        <v>#REF!</v>
      </c>
    </row>
    <row r="19" spans="1:14" s="26" customFormat="1" ht="15" x14ac:dyDescent="0.2">
      <c r="A19" s="402"/>
      <c r="B19" s="400"/>
      <c r="C19" s="192" t="s">
        <v>385</v>
      </c>
      <c r="D19" s="160">
        <v>271.69</v>
      </c>
      <c r="E19" s="402"/>
      <c r="F19" s="160">
        <v>288.5</v>
      </c>
      <c r="G19" s="402"/>
      <c r="H19" s="160"/>
      <c r="I19" s="160">
        <v>288.5</v>
      </c>
      <c r="J19" s="226">
        <v>312.94156169219656</v>
      </c>
      <c r="K19" s="364">
        <v>1153.6099999999999</v>
      </c>
      <c r="L19" s="63">
        <v>295.66000000000003</v>
      </c>
      <c r="M19" s="63">
        <v>295.66000000000003</v>
      </c>
      <c r="N19" s="4" t="e">
        <f>K19-#REF!</f>
        <v>#REF!</v>
      </c>
    </row>
    <row r="20" spans="1:14" s="26" customFormat="1" ht="42.75" customHeight="1" x14ac:dyDescent="0.2">
      <c r="A20" s="402"/>
      <c r="B20" s="400"/>
      <c r="C20" s="101" t="s">
        <v>392</v>
      </c>
      <c r="D20" s="148" t="s">
        <v>52</v>
      </c>
      <c r="E20" s="402" t="s">
        <v>51</v>
      </c>
      <c r="F20" s="101" t="s">
        <v>262</v>
      </c>
      <c r="G20" s="402"/>
      <c r="H20" s="101"/>
      <c r="I20" s="101" t="s">
        <v>488</v>
      </c>
      <c r="J20" s="224">
        <v>71.731419578764303</v>
      </c>
      <c r="K20" s="331">
        <v>129.34</v>
      </c>
      <c r="L20" s="58" t="s">
        <v>263</v>
      </c>
      <c r="M20" s="58" t="s">
        <v>263</v>
      </c>
      <c r="N20" s="4" t="e">
        <f>K20-#REF!</f>
        <v>#REF!</v>
      </c>
    </row>
    <row r="21" spans="1:14" s="26" customFormat="1" ht="15" x14ac:dyDescent="0.2">
      <c r="A21" s="402"/>
      <c r="B21" s="400"/>
      <c r="C21" s="192" t="s">
        <v>378</v>
      </c>
      <c r="D21" s="160">
        <v>32.69</v>
      </c>
      <c r="E21" s="402"/>
      <c r="F21" s="160">
        <v>37.590000000000003</v>
      </c>
      <c r="G21" s="402"/>
      <c r="H21" s="205" t="e">
        <f>F21-#REF!</f>
        <v>#REF!</v>
      </c>
      <c r="I21" s="160">
        <v>37.590000000000003</v>
      </c>
      <c r="J21" s="224">
        <v>37.967999999999996</v>
      </c>
      <c r="K21" s="365">
        <v>51.38</v>
      </c>
      <c r="L21" s="63">
        <v>36.29</v>
      </c>
      <c r="M21" s="63">
        <v>36.29</v>
      </c>
      <c r="N21" s="4" t="e">
        <f>K21-#REF!</f>
        <v>#REF!</v>
      </c>
    </row>
    <row r="22" spans="1:14" s="26" customFormat="1" ht="15" x14ac:dyDescent="0.2">
      <c r="A22" s="402"/>
      <c r="B22" s="400"/>
      <c r="C22" s="192" t="s">
        <v>391</v>
      </c>
      <c r="D22" s="148">
        <v>66.42</v>
      </c>
      <c r="E22" s="402"/>
      <c r="F22" s="160">
        <v>62.85</v>
      </c>
      <c r="G22" s="402"/>
      <c r="H22" s="160"/>
      <c r="I22" s="160">
        <v>62.85</v>
      </c>
      <c r="J22" s="224">
        <v>67.249499999999998</v>
      </c>
      <c r="K22" s="365">
        <v>51.38</v>
      </c>
      <c r="L22" s="63">
        <v>66.42</v>
      </c>
      <c r="M22" s="63">
        <v>66.42</v>
      </c>
      <c r="N22" s="4" t="e">
        <f>K22-#REF!</f>
        <v>#REF!</v>
      </c>
    </row>
    <row r="23" spans="1:14" s="26" customFormat="1" ht="15" x14ac:dyDescent="0.2">
      <c r="A23" s="402"/>
      <c r="B23" s="400"/>
      <c r="C23" s="192" t="s">
        <v>384</v>
      </c>
      <c r="D23" s="160">
        <v>66.650000000000006</v>
      </c>
      <c r="E23" s="402"/>
      <c r="F23" s="160">
        <v>75.239999999999995</v>
      </c>
      <c r="G23" s="402"/>
      <c r="H23" s="160"/>
      <c r="I23" s="160">
        <v>75.239999999999995</v>
      </c>
      <c r="J23" s="226">
        <v>82.540164945259647</v>
      </c>
      <c r="K23" s="317">
        <v>176.42</v>
      </c>
      <c r="L23" s="63">
        <v>77.66</v>
      </c>
      <c r="M23" s="63">
        <v>77.66</v>
      </c>
      <c r="N23" s="4" t="e">
        <f>K23-#REF!</f>
        <v>#REF!</v>
      </c>
    </row>
    <row r="24" spans="1:14" s="26" customFormat="1" ht="15" x14ac:dyDescent="0.2">
      <c r="A24" s="402"/>
      <c r="B24" s="400"/>
      <c r="C24" s="192" t="s">
        <v>385</v>
      </c>
      <c r="D24" s="160">
        <v>66.650000000000006</v>
      </c>
      <c r="E24" s="402"/>
      <c r="F24" s="160">
        <v>75.239999999999995</v>
      </c>
      <c r="G24" s="402"/>
      <c r="H24" s="160"/>
      <c r="I24" s="160">
        <v>75.239999999999995</v>
      </c>
      <c r="J24" s="226">
        <v>82.540164945259647</v>
      </c>
      <c r="K24" s="317">
        <v>176.42</v>
      </c>
      <c r="L24" s="63">
        <v>77.66</v>
      </c>
      <c r="M24" s="63">
        <v>77.66</v>
      </c>
      <c r="N24" s="4" t="e">
        <f>K24-#REF!</f>
        <v>#REF!</v>
      </c>
    </row>
    <row r="25" spans="1:14" s="26" customFormat="1" ht="28.5" x14ac:dyDescent="0.2">
      <c r="A25" s="402"/>
      <c r="B25" s="400"/>
      <c r="C25" s="101" t="s">
        <v>393</v>
      </c>
      <c r="D25" s="148" t="s">
        <v>55</v>
      </c>
      <c r="E25" s="402" t="s">
        <v>19</v>
      </c>
      <c r="F25" s="101" t="s">
        <v>264</v>
      </c>
      <c r="G25" s="402" t="s">
        <v>265</v>
      </c>
      <c r="H25" s="101"/>
      <c r="I25" s="101" t="s">
        <v>487</v>
      </c>
      <c r="J25" s="101">
        <v>230.24</v>
      </c>
      <c r="K25" s="367" t="s">
        <v>691</v>
      </c>
      <c r="L25" s="58" t="s">
        <v>264</v>
      </c>
      <c r="M25" s="58" t="s">
        <v>264</v>
      </c>
      <c r="N25" s="4" t="e">
        <f>K25-#REF!</f>
        <v>#VALUE!</v>
      </c>
    </row>
    <row r="26" spans="1:14" s="26" customFormat="1" ht="15" x14ac:dyDescent="0.2">
      <c r="A26" s="402"/>
      <c r="B26" s="400"/>
      <c r="C26" s="192" t="s">
        <v>378</v>
      </c>
      <c r="D26" s="148">
        <v>107.94</v>
      </c>
      <c r="E26" s="402"/>
      <c r="F26" s="148">
        <v>107.94</v>
      </c>
      <c r="G26" s="402"/>
      <c r="H26" s="205" t="e">
        <f>F26-#REF!</f>
        <v>#REF!</v>
      </c>
      <c r="I26" s="148">
        <v>107.94</v>
      </c>
      <c r="J26" s="148">
        <v>109.53</v>
      </c>
      <c r="K26" s="368">
        <v>221.9</v>
      </c>
      <c r="L26" s="59">
        <v>107.94</v>
      </c>
      <c r="M26" s="59">
        <v>107.94</v>
      </c>
      <c r="N26" s="4" t="e">
        <f>K26-#REF!</f>
        <v>#REF!</v>
      </c>
    </row>
    <row r="27" spans="1:14" s="26" customFormat="1" ht="15" x14ac:dyDescent="0.2">
      <c r="A27" s="402"/>
      <c r="B27" s="400"/>
      <c r="C27" s="192" t="s">
        <v>384</v>
      </c>
      <c r="D27" s="148">
        <v>314.39999999999998</v>
      </c>
      <c r="E27" s="402"/>
      <c r="F27" s="148">
        <v>308.11</v>
      </c>
      <c r="G27" s="402"/>
      <c r="H27" s="148"/>
      <c r="I27" s="148">
        <v>308.11</v>
      </c>
      <c r="J27" s="148">
        <v>312.64999999999998</v>
      </c>
      <c r="K27" s="368">
        <v>729.14</v>
      </c>
      <c r="L27" s="59">
        <v>308.11</v>
      </c>
      <c r="M27" s="59">
        <v>308.11</v>
      </c>
      <c r="N27" s="4" t="e">
        <f>K27-#REF!</f>
        <v>#REF!</v>
      </c>
    </row>
    <row r="28" spans="1:14" s="26" customFormat="1" ht="15" x14ac:dyDescent="0.2">
      <c r="A28" s="402"/>
      <c r="B28" s="401"/>
      <c r="C28" s="192" t="s">
        <v>385</v>
      </c>
      <c r="D28" s="148" t="s">
        <v>56</v>
      </c>
      <c r="E28" s="402"/>
      <c r="F28" s="148">
        <v>308.14999999999998</v>
      </c>
      <c r="G28" s="402"/>
      <c r="H28" s="148"/>
      <c r="I28" s="148">
        <v>308.14999999999998</v>
      </c>
      <c r="J28" s="148">
        <v>312.69</v>
      </c>
      <c r="K28" s="368">
        <v>1291.17</v>
      </c>
      <c r="L28" s="59">
        <v>308.14999999999998</v>
      </c>
      <c r="M28" s="59">
        <v>308.14999999999998</v>
      </c>
      <c r="N28" s="4" t="e">
        <f>K28-#REF!</f>
        <v>#REF!</v>
      </c>
    </row>
    <row r="29" spans="1:14" s="26" customFormat="1" ht="31.5" customHeight="1" x14ac:dyDescent="0.2">
      <c r="A29" s="402">
        <v>3</v>
      </c>
      <c r="B29" s="402" t="s">
        <v>397</v>
      </c>
      <c r="C29" s="101" t="s">
        <v>377</v>
      </c>
      <c r="D29" s="148" t="s">
        <v>59</v>
      </c>
      <c r="E29" s="402" t="s">
        <v>19</v>
      </c>
      <c r="F29" s="101" t="s">
        <v>266</v>
      </c>
      <c r="G29" s="402" t="s">
        <v>267</v>
      </c>
      <c r="H29" s="101"/>
      <c r="I29" s="101" t="s">
        <v>486</v>
      </c>
      <c r="J29" s="101" t="s">
        <v>486</v>
      </c>
      <c r="K29" s="367" t="s">
        <v>633</v>
      </c>
      <c r="L29" s="58" t="s">
        <v>266</v>
      </c>
      <c r="M29" s="58" t="s">
        <v>266</v>
      </c>
      <c r="N29" s="4" t="e">
        <f>K29-#REF!</f>
        <v>#VALUE!</v>
      </c>
    </row>
    <row r="30" spans="1:14" s="26" customFormat="1" ht="15" x14ac:dyDescent="0.2">
      <c r="A30" s="402"/>
      <c r="B30" s="402"/>
      <c r="C30" s="192" t="s">
        <v>378</v>
      </c>
      <c r="D30" s="148">
        <v>79.569999999999993</v>
      </c>
      <c r="E30" s="402"/>
      <c r="F30" s="148">
        <v>75.91</v>
      </c>
      <c r="G30" s="402"/>
      <c r="H30" s="205" t="e">
        <f>F30-#REF!</f>
        <v>#REF!</v>
      </c>
      <c r="I30" s="148">
        <v>75.91</v>
      </c>
      <c r="J30" s="148">
        <v>75.91</v>
      </c>
      <c r="K30" s="368">
        <v>106.27</v>
      </c>
      <c r="L30" s="59">
        <v>75.91</v>
      </c>
      <c r="M30" s="59">
        <v>75.91</v>
      </c>
      <c r="N30" s="4" t="e">
        <f>K30-#REF!</f>
        <v>#REF!</v>
      </c>
    </row>
    <row r="31" spans="1:14" s="26" customFormat="1" ht="15" x14ac:dyDescent="0.2">
      <c r="A31" s="402"/>
      <c r="B31" s="402"/>
      <c r="C31" s="192" t="s">
        <v>391</v>
      </c>
      <c r="D31" s="148">
        <v>110.45</v>
      </c>
      <c r="E31" s="402"/>
      <c r="F31" s="148">
        <v>105.37</v>
      </c>
      <c r="G31" s="402"/>
      <c r="H31" s="148"/>
      <c r="I31" s="148">
        <v>105.37</v>
      </c>
      <c r="J31" s="148">
        <v>105.37</v>
      </c>
      <c r="K31" s="368">
        <v>106.27</v>
      </c>
      <c r="L31" s="59">
        <v>105.37</v>
      </c>
      <c r="M31" s="59">
        <v>105.37</v>
      </c>
      <c r="N31" s="4" t="e">
        <f>K31-#REF!</f>
        <v>#REF!</v>
      </c>
    </row>
    <row r="32" spans="1:14" s="26" customFormat="1" ht="15" x14ac:dyDescent="0.2">
      <c r="A32" s="402"/>
      <c r="B32" s="402"/>
      <c r="C32" s="192" t="s">
        <v>384</v>
      </c>
      <c r="D32" s="148">
        <v>167.6</v>
      </c>
      <c r="E32" s="402"/>
      <c r="F32" s="148">
        <v>159.88999999999999</v>
      </c>
      <c r="G32" s="402"/>
      <c r="H32" s="148"/>
      <c r="I32" s="148">
        <v>159.88999999999999</v>
      </c>
      <c r="J32" s="148">
        <v>159.88999999999999</v>
      </c>
      <c r="K32" s="368">
        <v>179.37</v>
      </c>
      <c r="L32" s="59">
        <v>159.88999999999999</v>
      </c>
      <c r="M32" s="59">
        <v>159.88999999999999</v>
      </c>
      <c r="N32" s="4" t="e">
        <f>K32-#REF!</f>
        <v>#REF!</v>
      </c>
    </row>
    <row r="33" spans="1:14" s="26" customFormat="1" ht="15" x14ac:dyDescent="0.2">
      <c r="A33" s="402"/>
      <c r="B33" s="402"/>
      <c r="C33" s="192" t="s">
        <v>385</v>
      </c>
      <c r="D33" s="148" t="s">
        <v>56</v>
      </c>
      <c r="E33" s="402"/>
      <c r="F33" s="148">
        <v>159.88999999999999</v>
      </c>
      <c r="G33" s="402"/>
      <c r="H33" s="148"/>
      <c r="I33" s="148">
        <v>159.88999999999999</v>
      </c>
      <c r="J33" s="148">
        <v>159.88999999999999</v>
      </c>
      <c r="K33" s="368">
        <v>337.93</v>
      </c>
      <c r="L33" s="59">
        <v>159.88999999999999</v>
      </c>
      <c r="M33" s="59">
        <v>159.88999999999999</v>
      </c>
      <c r="N33" s="4" t="e">
        <f>K33-#REF!</f>
        <v>#REF!</v>
      </c>
    </row>
    <row r="34" spans="1:14" s="26" customFormat="1" ht="71.25" x14ac:dyDescent="0.2">
      <c r="A34" s="402"/>
      <c r="B34" s="402"/>
      <c r="C34" s="101" t="s">
        <v>394</v>
      </c>
      <c r="D34" s="148" t="s">
        <v>60</v>
      </c>
      <c r="E34" s="402" t="s">
        <v>19</v>
      </c>
      <c r="F34" s="101" t="s">
        <v>61</v>
      </c>
      <c r="G34" s="402" t="s">
        <v>268</v>
      </c>
      <c r="H34" s="101"/>
      <c r="I34" s="101" t="s">
        <v>485</v>
      </c>
      <c r="J34" s="101" t="s">
        <v>485</v>
      </c>
      <c r="K34" s="302" t="s">
        <v>61</v>
      </c>
      <c r="L34" s="58" t="s">
        <v>61</v>
      </c>
      <c r="M34" s="58" t="s">
        <v>61</v>
      </c>
      <c r="N34" s="4" t="e">
        <f>K34-#REF!</f>
        <v>#VALUE!</v>
      </c>
    </row>
    <row r="35" spans="1:14" s="26" customFormat="1" ht="15" x14ac:dyDescent="0.2">
      <c r="A35" s="402"/>
      <c r="B35" s="402"/>
      <c r="C35" s="192" t="s">
        <v>378</v>
      </c>
      <c r="D35" s="148">
        <v>80.400000000000006</v>
      </c>
      <c r="E35" s="402"/>
      <c r="F35" s="148">
        <v>80.36</v>
      </c>
      <c r="G35" s="402"/>
      <c r="H35" s="205" t="e">
        <f>F35-#REF!</f>
        <v>#REF!</v>
      </c>
      <c r="I35" s="148">
        <v>80.36</v>
      </c>
      <c r="J35" s="148">
        <v>80.36</v>
      </c>
      <c r="K35" s="312">
        <v>80.36</v>
      </c>
      <c r="L35" s="59">
        <v>80.36</v>
      </c>
      <c r="M35" s="59">
        <v>80.36</v>
      </c>
      <c r="N35" s="4" t="e">
        <f>K35-#REF!</f>
        <v>#REF!</v>
      </c>
    </row>
    <row r="36" spans="1:14" s="26" customFormat="1" ht="85.5" x14ac:dyDescent="0.2">
      <c r="A36" s="402"/>
      <c r="B36" s="402"/>
      <c r="C36" s="101" t="s">
        <v>395</v>
      </c>
      <c r="D36" s="148" t="s">
        <v>62</v>
      </c>
      <c r="E36" s="402" t="s">
        <v>19</v>
      </c>
      <c r="F36" s="101" t="s">
        <v>62</v>
      </c>
      <c r="G36" s="402" t="s">
        <v>269</v>
      </c>
      <c r="H36" s="101"/>
      <c r="I36" s="101" t="s">
        <v>62</v>
      </c>
      <c r="J36" s="101" t="s">
        <v>62</v>
      </c>
      <c r="K36" s="302" t="s">
        <v>62</v>
      </c>
      <c r="L36" s="58" t="s">
        <v>62</v>
      </c>
      <c r="M36" s="58" t="s">
        <v>62</v>
      </c>
      <c r="N36" s="4" t="e">
        <f>K36-#REF!</f>
        <v>#VALUE!</v>
      </c>
    </row>
    <row r="37" spans="1:14" s="26" customFormat="1" ht="15" x14ac:dyDescent="0.2">
      <c r="A37" s="402"/>
      <c r="B37" s="402"/>
      <c r="C37" s="192" t="s">
        <v>378</v>
      </c>
      <c r="D37" s="148">
        <v>80.400000000000006</v>
      </c>
      <c r="E37" s="402"/>
      <c r="F37" s="148">
        <v>80.400000000000006</v>
      </c>
      <c r="G37" s="402"/>
      <c r="H37" s="205" t="e">
        <f>F37-#REF!</f>
        <v>#REF!</v>
      </c>
      <c r="I37" s="148">
        <v>80.400000000000006</v>
      </c>
      <c r="J37" s="148">
        <v>80.400000000000006</v>
      </c>
      <c r="K37" s="280">
        <v>80.400000000000006</v>
      </c>
      <c r="L37" s="59">
        <v>80.400000000000006</v>
      </c>
      <c r="M37" s="59">
        <v>80.400000000000006</v>
      </c>
      <c r="N37" s="4" t="e">
        <f>K37-#REF!</f>
        <v>#REF!</v>
      </c>
    </row>
    <row r="38" spans="1:14" s="26" customFormat="1" ht="15" x14ac:dyDescent="0.2">
      <c r="A38" s="402"/>
      <c r="B38" s="402"/>
      <c r="C38" s="192" t="s">
        <v>384</v>
      </c>
      <c r="D38" s="148">
        <v>232.1</v>
      </c>
      <c r="E38" s="402"/>
      <c r="F38" s="148">
        <v>232.1</v>
      </c>
      <c r="G38" s="402"/>
      <c r="H38" s="148"/>
      <c r="I38" s="148">
        <v>232.1</v>
      </c>
      <c r="J38" s="148">
        <v>232.1</v>
      </c>
      <c r="K38" s="280">
        <v>232.1</v>
      </c>
      <c r="L38" s="59">
        <v>232.1</v>
      </c>
      <c r="M38" s="59">
        <v>232.1</v>
      </c>
      <c r="N38" s="4" t="e">
        <f>K38-#REF!</f>
        <v>#REF!</v>
      </c>
    </row>
    <row r="39" spans="1:14" s="26" customFormat="1" ht="42.75" x14ac:dyDescent="0.2">
      <c r="A39" s="402"/>
      <c r="B39" s="402"/>
      <c r="C39" s="101" t="s">
        <v>396</v>
      </c>
      <c r="D39" s="148" t="s">
        <v>63</v>
      </c>
      <c r="E39" s="402" t="s">
        <v>19</v>
      </c>
      <c r="F39" s="101" t="s">
        <v>64</v>
      </c>
      <c r="G39" s="402" t="s">
        <v>270</v>
      </c>
      <c r="H39" s="101"/>
      <c r="I39" s="101" t="s">
        <v>484</v>
      </c>
      <c r="J39" s="101" t="s">
        <v>64</v>
      </c>
      <c r="K39" s="367" t="s">
        <v>64</v>
      </c>
      <c r="L39" s="58" t="s">
        <v>64</v>
      </c>
      <c r="M39" s="58" t="s">
        <v>64</v>
      </c>
      <c r="N39" s="4" t="e">
        <f>K39-#REF!</f>
        <v>#VALUE!</v>
      </c>
    </row>
    <row r="40" spans="1:14" s="26" customFormat="1" ht="15" x14ac:dyDescent="0.2">
      <c r="A40" s="402"/>
      <c r="B40" s="402"/>
      <c r="C40" s="192" t="s">
        <v>378</v>
      </c>
      <c r="D40" s="148">
        <v>118.13</v>
      </c>
      <c r="E40" s="402"/>
      <c r="F40" s="148">
        <v>118.13</v>
      </c>
      <c r="G40" s="402"/>
      <c r="H40" s="205" t="e">
        <f>F40-#REF!</f>
        <v>#REF!</v>
      </c>
      <c r="I40" s="148">
        <v>118.13</v>
      </c>
      <c r="J40" s="148">
        <v>118.13</v>
      </c>
      <c r="K40" s="368">
        <v>118.13</v>
      </c>
      <c r="L40" s="59">
        <v>118.13</v>
      </c>
      <c r="M40" s="59">
        <v>118.13</v>
      </c>
      <c r="N40" s="4" t="e">
        <f>K40-#REF!</f>
        <v>#REF!</v>
      </c>
    </row>
    <row r="41" spans="1:14" s="26" customFormat="1" ht="15" x14ac:dyDescent="0.2">
      <c r="A41" s="402"/>
      <c r="B41" s="402"/>
      <c r="C41" s="192" t="s">
        <v>391</v>
      </c>
      <c r="D41" s="148">
        <v>142.58000000000001</v>
      </c>
      <c r="E41" s="402"/>
      <c r="F41" s="148">
        <v>142.58000000000001</v>
      </c>
      <c r="G41" s="402"/>
      <c r="H41" s="148"/>
      <c r="I41" s="148">
        <v>142.58000000000001</v>
      </c>
      <c r="J41" s="148">
        <v>142.58000000000001</v>
      </c>
      <c r="K41" s="368">
        <v>142.58000000000001</v>
      </c>
      <c r="L41" s="59">
        <v>142.58000000000001</v>
      </c>
      <c r="M41" s="59">
        <v>142.58000000000001</v>
      </c>
      <c r="N41" s="4" t="e">
        <f>K41-#REF!</f>
        <v>#REF!</v>
      </c>
    </row>
    <row r="42" spans="1:14" s="26" customFormat="1" ht="15" x14ac:dyDescent="0.2">
      <c r="A42" s="402"/>
      <c r="B42" s="402"/>
      <c r="C42" s="192" t="s">
        <v>384</v>
      </c>
      <c r="D42" s="148">
        <v>193.64</v>
      </c>
      <c r="E42" s="402"/>
      <c r="F42" s="148">
        <v>193.64</v>
      </c>
      <c r="G42" s="402"/>
      <c r="H42" s="148"/>
      <c r="I42" s="148">
        <v>193.64</v>
      </c>
      <c r="J42" s="148">
        <v>193.64</v>
      </c>
      <c r="K42" s="368">
        <v>193.64</v>
      </c>
      <c r="L42" s="59">
        <v>193.64</v>
      </c>
      <c r="M42" s="59">
        <v>193.64</v>
      </c>
      <c r="N42" s="4" t="e">
        <f>K42-#REF!</f>
        <v>#REF!</v>
      </c>
    </row>
    <row r="43" spans="1:14" s="26" customFormat="1" ht="16.5" customHeight="1" x14ac:dyDescent="0.2">
      <c r="A43" s="402"/>
      <c r="B43" s="402"/>
      <c r="C43" s="192" t="s">
        <v>385</v>
      </c>
      <c r="D43" s="148" t="s">
        <v>56</v>
      </c>
      <c r="E43" s="402"/>
      <c r="F43" s="148"/>
      <c r="G43" s="402"/>
      <c r="H43" s="148"/>
      <c r="I43" s="148"/>
      <c r="J43" s="148"/>
      <c r="K43" s="368" t="s">
        <v>56</v>
      </c>
      <c r="L43" s="59"/>
      <c r="M43" s="59"/>
      <c r="N43" s="4" t="e">
        <f>K43-#REF!</f>
        <v>#VALUE!</v>
      </c>
    </row>
    <row r="44" spans="1:14" s="26" customFormat="1" ht="31.15" customHeight="1" x14ac:dyDescent="0.2">
      <c r="A44" s="402">
        <v>4</v>
      </c>
      <c r="B44" s="403" t="s">
        <v>398</v>
      </c>
      <c r="C44" s="101" t="s">
        <v>684</v>
      </c>
      <c r="D44" s="148" t="s">
        <v>75</v>
      </c>
      <c r="E44" s="408" t="s">
        <v>17</v>
      </c>
      <c r="F44" s="101" t="s">
        <v>271</v>
      </c>
      <c r="G44" s="408" t="s">
        <v>272</v>
      </c>
      <c r="H44" s="156"/>
      <c r="I44" s="101" t="s">
        <v>483</v>
      </c>
      <c r="J44" s="101" t="s">
        <v>483</v>
      </c>
      <c r="K44" s="367" t="s">
        <v>692</v>
      </c>
      <c r="L44" s="62" t="s">
        <v>271</v>
      </c>
      <c r="M44" s="62" t="s">
        <v>271</v>
      </c>
      <c r="N44" s="4" t="e">
        <f>K44-#REF!</f>
        <v>#VALUE!</v>
      </c>
    </row>
    <row r="45" spans="1:14" s="26" customFormat="1" ht="36" customHeight="1" x14ac:dyDescent="0.2">
      <c r="A45" s="402"/>
      <c r="B45" s="400"/>
      <c r="C45" s="276" t="s">
        <v>685</v>
      </c>
      <c r="D45" s="148">
        <v>122.1</v>
      </c>
      <c r="E45" s="408"/>
      <c r="F45" s="148">
        <v>122.1</v>
      </c>
      <c r="G45" s="408"/>
      <c r="H45" s="205" t="e">
        <f>F45-#REF!</f>
        <v>#REF!</v>
      </c>
      <c r="I45" s="148">
        <v>122.1</v>
      </c>
      <c r="J45" s="148">
        <v>122.1</v>
      </c>
      <c r="K45" s="367" t="s">
        <v>693</v>
      </c>
      <c r="L45" s="59">
        <v>122.1</v>
      </c>
      <c r="M45" s="59">
        <v>122.1</v>
      </c>
      <c r="N45" s="4" t="e">
        <f>K45-#REF!</f>
        <v>#VALUE!</v>
      </c>
    </row>
    <row r="46" spans="1:14" s="26" customFormat="1" ht="45" x14ac:dyDescent="0.2">
      <c r="A46" s="148">
        <v>5</v>
      </c>
      <c r="B46" s="148" t="s">
        <v>399</v>
      </c>
      <c r="C46" s="148" t="s">
        <v>377</v>
      </c>
      <c r="D46" s="148" t="s">
        <v>76</v>
      </c>
      <c r="E46" s="148" t="s">
        <v>26</v>
      </c>
      <c r="F46" s="148" t="s">
        <v>76</v>
      </c>
      <c r="G46" s="148" t="s">
        <v>222</v>
      </c>
      <c r="H46" s="205" t="e">
        <f>F46-#REF!</f>
        <v>#VALUE!</v>
      </c>
      <c r="I46" s="148" t="s">
        <v>76</v>
      </c>
      <c r="J46" s="148" t="s">
        <v>76</v>
      </c>
      <c r="K46" s="368" t="s">
        <v>343</v>
      </c>
      <c r="L46" s="59" t="s">
        <v>76</v>
      </c>
      <c r="M46" s="59" t="s">
        <v>76</v>
      </c>
      <c r="N46" s="4" t="e">
        <f>K46-#REF!</f>
        <v>#VALUE!</v>
      </c>
    </row>
    <row r="47" spans="1:14" s="26" customFormat="1" ht="42.75" x14ac:dyDescent="0.2">
      <c r="A47" s="402">
        <v>6</v>
      </c>
      <c r="B47" s="402" t="s">
        <v>402</v>
      </c>
      <c r="C47" s="101" t="s">
        <v>678</v>
      </c>
      <c r="D47" s="148" t="s">
        <v>80</v>
      </c>
      <c r="E47" s="148" t="s">
        <v>26</v>
      </c>
      <c r="F47" s="101" t="s">
        <v>80</v>
      </c>
      <c r="G47" s="148" t="s">
        <v>223</v>
      </c>
      <c r="H47" s="101"/>
      <c r="I47" s="101" t="s">
        <v>489</v>
      </c>
      <c r="J47" s="101" t="s">
        <v>482</v>
      </c>
      <c r="K47" s="367">
        <v>136.41</v>
      </c>
      <c r="L47" s="58" t="s">
        <v>80</v>
      </c>
      <c r="M47" s="58" t="s">
        <v>80</v>
      </c>
      <c r="N47" s="4" t="e">
        <f>K47-#REF!</f>
        <v>#REF!</v>
      </c>
    </row>
    <row r="48" spans="1:14" s="26" customFormat="1" ht="42" customHeight="1" x14ac:dyDescent="0.2">
      <c r="A48" s="402"/>
      <c r="B48" s="402"/>
      <c r="C48" s="101" t="s">
        <v>400</v>
      </c>
      <c r="D48" s="148"/>
      <c r="E48" s="148"/>
      <c r="F48" s="101"/>
      <c r="G48" s="148"/>
      <c r="H48" s="101"/>
      <c r="I48" s="101"/>
      <c r="J48" s="101"/>
      <c r="K48" s="367">
        <v>126.06</v>
      </c>
      <c r="L48" s="58"/>
      <c r="M48" s="58"/>
      <c r="N48" s="4"/>
    </row>
    <row r="49" spans="1:14" s="26" customFormat="1" ht="15" x14ac:dyDescent="0.2">
      <c r="A49" s="402"/>
      <c r="B49" s="402"/>
      <c r="C49" s="192" t="s">
        <v>378</v>
      </c>
      <c r="D49" s="148"/>
      <c r="E49" s="148"/>
      <c r="F49" s="101"/>
      <c r="G49" s="148"/>
      <c r="H49" s="101"/>
      <c r="I49" s="101"/>
      <c r="J49" s="101"/>
      <c r="K49" s="368">
        <v>124.77</v>
      </c>
      <c r="L49" s="58"/>
      <c r="M49" s="58"/>
      <c r="N49" s="4"/>
    </row>
    <row r="50" spans="1:14" s="26" customFormat="1" ht="15" x14ac:dyDescent="0.2">
      <c r="A50" s="402"/>
      <c r="B50" s="402"/>
      <c r="C50" s="192" t="s">
        <v>384</v>
      </c>
      <c r="D50" s="148"/>
      <c r="E50" s="148"/>
      <c r="F50" s="101"/>
      <c r="G50" s="148"/>
      <c r="H50" s="101"/>
      <c r="I50" s="101"/>
      <c r="J50" s="101"/>
      <c r="K50" s="368">
        <v>169</v>
      </c>
      <c r="L50" s="58"/>
      <c r="M50" s="58"/>
      <c r="N50" s="4"/>
    </row>
    <row r="51" spans="1:14" s="26" customFormat="1" ht="17.25" customHeight="1" x14ac:dyDescent="0.2">
      <c r="A51" s="402"/>
      <c r="B51" s="402"/>
      <c r="C51" s="192" t="s">
        <v>385</v>
      </c>
      <c r="D51" s="148"/>
      <c r="E51" s="148"/>
      <c r="F51" s="101"/>
      <c r="G51" s="148"/>
      <c r="H51" s="101"/>
      <c r="I51" s="101"/>
      <c r="J51" s="101"/>
      <c r="K51" s="368">
        <v>178.06</v>
      </c>
      <c r="L51" s="58"/>
      <c r="M51" s="58"/>
      <c r="N51" s="4"/>
    </row>
    <row r="52" spans="1:14" s="26" customFormat="1" ht="99.75" x14ac:dyDescent="0.2">
      <c r="A52" s="402"/>
      <c r="B52" s="402"/>
      <c r="C52" s="101" t="s">
        <v>401</v>
      </c>
      <c r="D52" s="148" t="s">
        <v>81</v>
      </c>
      <c r="E52" s="402" t="s">
        <v>19</v>
      </c>
      <c r="F52" s="101" t="s">
        <v>273</v>
      </c>
      <c r="G52" s="402" t="s">
        <v>274</v>
      </c>
      <c r="H52" s="101"/>
      <c r="I52" s="101" t="s">
        <v>481</v>
      </c>
      <c r="J52" s="101" t="s">
        <v>490</v>
      </c>
      <c r="K52" s="367" t="s">
        <v>634</v>
      </c>
      <c r="L52" s="58" t="s">
        <v>273</v>
      </c>
      <c r="M52" s="58" t="s">
        <v>273</v>
      </c>
      <c r="N52" s="4" t="e">
        <f>K52-#REF!</f>
        <v>#VALUE!</v>
      </c>
    </row>
    <row r="53" spans="1:14" s="26" customFormat="1" ht="15" x14ac:dyDescent="0.2">
      <c r="A53" s="402"/>
      <c r="B53" s="402"/>
      <c r="C53" s="192" t="s">
        <v>378</v>
      </c>
      <c r="D53" s="148">
        <v>82.53</v>
      </c>
      <c r="E53" s="402"/>
      <c r="F53" s="148">
        <v>82.53</v>
      </c>
      <c r="G53" s="402"/>
      <c r="H53" s="205" t="e">
        <f>F53-#REF!</f>
        <v>#REF!</v>
      </c>
      <c r="I53" s="148">
        <v>82.53</v>
      </c>
      <c r="J53" s="148">
        <v>90.78</v>
      </c>
      <c r="K53" s="368">
        <v>150.36000000000001</v>
      </c>
      <c r="L53" s="59">
        <v>82.53</v>
      </c>
      <c r="M53" s="59">
        <v>82.53</v>
      </c>
      <c r="N53" s="4" t="e">
        <f>K53-#REF!</f>
        <v>#REF!</v>
      </c>
    </row>
    <row r="54" spans="1:14" s="26" customFormat="1" ht="15" x14ac:dyDescent="0.2">
      <c r="A54" s="402"/>
      <c r="B54" s="402"/>
      <c r="C54" s="192" t="s">
        <v>384</v>
      </c>
      <c r="D54" s="148">
        <v>179.91</v>
      </c>
      <c r="E54" s="402"/>
      <c r="F54" s="148">
        <v>304.22000000000003</v>
      </c>
      <c r="G54" s="402"/>
      <c r="H54" s="148"/>
      <c r="I54" s="148">
        <v>304.22000000000003</v>
      </c>
      <c r="J54" s="148">
        <v>365.06</v>
      </c>
      <c r="K54" s="368">
        <v>610.52</v>
      </c>
      <c r="L54" s="59">
        <v>304.22000000000003</v>
      </c>
      <c r="M54" s="59">
        <v>304.22000000000003</v>
      </c>
      <c r="N54" s="4" t="e">
        <f>K54-#REF!</f>
        <v>#REF!</v>
      </c>
    </row>
    <row r="55" spans="1:14" s="26" customFormat="1" ht="15" x14ac:dyDescent="0.2">
      <c r="A55" s="402"/>
      <c r="B55" s="402"/>
      <c r="C55" s="192" t="s">
        <v>385</v>
      </c>
      <c r="D55" s="148" t="s">
        <v>56</v>
      </c>
      <c r="E55" s="402"/>
      <c r="F55" s="148">
        <v>304.22000000000003</v>
      </c>
      <c r="G55" s="402"/>
      <c r="H55" s="148"/>
      <c r="I55" s="148">
        <v>304.22000000000003</v>
      </c>
      <c r="J55" s="148">
        <v>621.41999999999996</v>
      </c>
      <c r="K55" s="368">
        <v>1401.48</v>
      </c>
      <c r="L55" s="59">
        <v>304.22000000000003</v>
      </c>
      <c r="M55" s="59">
        <v>304.22000000000003</v>
      </c>
      <c r="N55" s="4" t="e">
        <f>K55-#REF!</f>
        <v>#REF!</v>
      </c>
    </row>
    <row r="56" spans="1:14" s="26" customFormat="1" ht="15.75" hidden="1" customHeight="1" x14ac:dyDescent="0.2">
      <c r="A56" s="402"/>
      <c r="B56" s="402"/>
      <c r="C56" s="101" t="s">
        <v>82</v>
      </c>
      <c r="D56" s="148" t="s">
        <v>83</v>
      </c>
      <c r="E56" s="402" t="s">
        <v>19</v>
      </c>
      <c r="F56" s="101" t="s">
        <v>83</v>
      </c>
      <c r="G56" s="402" t="s">
        <v>224</v>
      </c>
      <c r="H56" s="101"/>
      <c r="I56" s="101" t="s">
        <v>83</v>
      </c>
      <c r="J56" s="101"/>
      <c r="K56" s="367" t="s">
        <v>83</v>
      </c>
      <c r="L56" s="58" t="s">
        <v>83</v>
      </c>
      <c r="M56" s="58" t="s">
        <v>83</v>
      </c>
      <c r="N56" s="4" t="e">
        <f>K56-#REF!</f>
        <v>#VALUE!</v>
      </c>
    </row>
    <row r="57" spans="1:14" s="26" customFormat="1" ht="15.75" hidden="1" customHeight="1" x14ac:dyDescent="0.2">
      <c r="A57" s="402"/>
      <c r="B57" s="402"/>
      <c r="C57" s="192" t="s">
        <v>16</v>
      </c>
      <c r="D57" s="148">
        <v>74.010000000000005</v>
      </c>
      <c r="E57" s="402"/>
      <c r="F57" s="148">
        <v>74.010000000000005</v>
      </c>
      <c r="G57" s="402"/>
      <c r="H57" s="148"/>
      <c r="I57" s="148">
        <v>74.010000000000005</v>
      </c>
      <c r="J57" s="148"/>
      <c r="K57" s="368">
        <v>74.010000000000005</v>
      </c>
      <c r="L57" s="59">
        <v>74.010000000000005</v>
      </c>
      <c r="M57" s="59">
        <v>74.010000000000005</v>
      </c>
      <c r="N57" s="4" t="e">
        <f>K57-#REF!</f>
        <v>#REF!</v>
      </c>
    </row>
    <row r="58" spans="1:14" s="26" customFormat="1" ht="15.75" hidden="1" customHeight="1" x14ac:dyDescent="0.2">
      <c r="A58" s="402"/>
      <c r="B58" s="402"/>
      <c r="C58" s="192" t="s">
        <v>22</v>
      </c>
      <c r="D58" s="148">
        <v>76.47</v>
      </c>
      <c r="E58" s="402"/>
      <c r="F58" s="148">
        <v>76.47</v>
      </c>
      <c r="G58" s="402"/>
      <c r="H58" s="148"/>
      <c r="I58" s="148">
        <v>76.47</v>
      </c>
      <c r="J58" s="148"/>
      <c r="K58" s="368">
        <v>76.47</v>
      </c>
      <c r="L58" s="59">
        <v>76.47</v>
      </c>
      <c r="M58" s="59">
        <v>76.47</v>
      </c>
      <c r="N58" s="4" t="e">
        <f>K58-#REF!</f>
        <v>#REF!</v>
      </c>
    </row>
    <row r="59" spans="1:14" s="26" customFormat="1" ht="15.75" hidden="1" customHeight="1" x14ac:dyDescent="0.2">
      <c r="A59" s="402"/>
      <c r="B59" s="402"/>
      <c r="C59" s="192" t="s">
        <v>23</v>
      </c>
      <c r="D59" s="148">
        <v>85.1</v>
      </c>
      <c r="E59" s="402"/>
      <c r="F59" s="148">
        <v>85.1</v>
      </c>
      <c r="G59" s="402"/>
      <c r="H59" s="148"/>
      <c r="I59" s="148">
        <v>85.1</v>
      </c>
      <c r="J59" s="148"/>
      <c r="K59" s="368">
        <v>85.1</v>
      </c>
      <c r="L59" s="59">
        <v>85.1</v>
      </c>
      <c r="M59" s="59">
        <v>85.1</v>
      </c>
      <c r="N59" s="4" t="e">
        <f>K59-#REF!</f>
        <v>#REF!</v>
      </c>
    </row>
    <row r="60" spans="1:14" s="26" customFormat="1" ht="15.75" hidden="1" customHeight="1" x14ac:dyDescent="0.2">
      <c r="A60" s="402"/>
      <c r="B60" s="402"/>
      <c r="C60" s="192" t="s">
        <v>24</v>
      </c>
      <c r="D60" s="148" t="s">
        <v>56</v>
      </c>
      <c r="E60" s="402"/>
      <c r="F60" s="148" t="s">
        <v>56</v>
      </c>
      <c r="G60" s="402"/>
      <c r="H60" s="148"/>
      <c r="I60" s="148" t="s">
        <v>56</v>
      </c>
      <c r="J60" s="148"/>
      <c r="K60" s="368" t="s">
        <v>56</v>
      </c>
      <c r="L60" s="59" t="s">
        <v>56</v>
      </c>
      <c r="M60" s="59" t="s">
        <v>56</v>
      </c>
      <c r="N60" s="4" t="e">
        <f>K60-#REF!</f>
        <v>#VALUE!</v>
      </c>
    </row>
    <row r="61" spans="1:14" s="26" customFormat="1" ht="28.5" x14ac:dyDescent="0.2">
      <c r="A61" s="402"/>
      <c r="B61" s="402"/>
      <c r="C61" s="101" t="s">
        <v>403</v>
      </c>
      <c r="D61" s="148" t="s">
        <v>84</v>
      </c>
      <c r="E61" s="402" t="s">
        <v>26</v>
      </c>
      <c r="F61" s="101" t="s">
        <v>275</v>
      </c>
      <c r="G61" s="402" t="s">
        <v>276</v>
      </c>
      <c r="H61" s="101"/>
      <c r="I61" s="101" t="s">
        <v>480</v>
      </c>
      <c r="J61" s="101" t="s">
        <v>480</v>
      </c>
      <c r="K61" s="367" t="s">
        <v>635</v>
      </c>
      <c r="L61" s="58" t="s">
        <v>275</v>
      </c>
      <c r="M61" s="58" t="s">
        <v>275</v>
      </c>
      <c r="N61" s="4" t="e">
        <f>K61-#REF!</f>
        <v>#VALUE!</v>
      </c>
    </row>
    <row r="62" spans="1:14" s="26" customFormat="1" ht="15" x14ac:dyDescent="0.2">
      <c r="A62" s="402"/>
      <c r="B62" s="402"/>
      <c r="C62" s="192" t="s">
        <v>378</v>
      </c>
      <c r="D62" s="148">
        <v>96.97</v>
      </c>
      <c r="E62" s="402"/>
      <c r="F62" s="148">
        <v>101.8</v>
      </c>
      <c r="G62" s="402"/>
      <c r="H62" s="205" t="e">
        <f>F62-#REF!</f>
        <v>#REF!</v>
      </c>
      <c r="I62" s="148">
        <v>101.8</v>
      </c>
      <c r="J62" s="148">
        <v>101.8</v>
      </c>
      <c r="K62" s="368">
        <v>109.06</v>
      </c>
      <c r="L62" s="59">
        <v>101.8</v>
      </c>
      <c r="M62" s="59">
        <v>101.8</v>
      </c>
      <c r="N62" s="4" t="e">
        <f>K62-#REF!</f>
        <v>#REF!</v>
      </c>
    </row>
    <row r="63" spans="1:14" s="26" customFormat="1" ht="15" x14ac:dyDescent="0.2">
      <c r="A63" s="402"/>
      <c r="B63" s="402"/>
      <c r="C63" s="192" t="s">
        <v>391</v>
      </c>
      <c r="D63" s="148">
        <v>200</v>
      </c>
      <c r="E63" s="402"/>
      <c r="F63" s="148">
        <v>0</v>
      </c>
      <c r="G63" s="402"/>
      <c r="H63" s="148"/>
      <c r="I63" s="148">
        <v>0</v>
      </c>
      <c r="J63" s="148">
        <v>0</v>
      </c>
      <c r="K63" s="368">
        <v>109.06</v>
      </c>
      <c r="L63" s="59">
        <v>0</v>
      </c>
      <c r="M63" s="59">
        <v>0</v>
      </c>
      <c r="N63" s="4" t="e">
        <f>K63-#REF!</f>
        <v>#REF!</v>
      </c>
    </row>
    <row r="64" spans="1:14" s="26" customFormat="1" ht="12" customHeight="1" x14ac:dyDescent="0.2">
      <c r="A64" s="402"/>
      <c r="B64" s="402"/>
      <c r="C64" s="192" t="s">
        <v>384</v>
      </c>
      <c r="D64" s="148">
        <v>250</v>
      </c>
      <c r="E64" s="402"/>
      <c r="F64" s="148">
        <v>219.3</v>
      </c>
      <c r="G64" s="402"/>
      <c r="H64" s="148"/>
      <c r="I64" s="148">
        <v>219.3</v>
      </c>
      <c r="J64" s="148">
        <v>219.3</v>
      </c>
      <c r="K64" s="368">
        <v>243</v>
      </c>
      <c r="L64" s="59">
        <v>219.3</v>
      </c>
      <c r="M64" s="59">
        <v>219.3</v>
      </c>
      <c r="N64" s="4" t="e">
        <f>K64-#REF!</f>
        <v>#REF!</v>
      </c>
    </row>
    <row r="65" spans="1:14" s="26" customFormat="1" ht="15" x14ac:dyDescent="0.2">
      <c r="A65" s="402"/>
      <c r="B65" s="402"/>
      <c r="C65" s="192" t="s">
        <v>385</v>
      </c>
      <c r="D65" s="148" t="s">
        <v>56</v>
      </c>
      <c r="E65" s="402"/>
      <c r="F65" s="148">
        <v>219.3</v>
      </c>
      <c r="G65" s="402"/>
      <c r="H65" s="148"/>
      <c r="I65" s="148">
        <v>219.3</v>
      </c>
      <c r="J65" s="148">
        <v>219.3</v>
      </c>
      <c r="K65" s="368">
        <v>243</v>
      </c>
      <c r="L65" s="59">
        <v>219.3</v>
      </c>
      <c r="M65" s="59">
        <v>219.3</v>
      </c>
      <c r="N65" s="4" t="e">
        <f>K65-#REF!</f>
        <v>#REF!</v>
      </c>
    </row>
    <row r="66" spans="1:14" s="26" customFormat="1" ht="45" customHeight="1" x14ac:dyDescent="0.2">
      <c r="A66" s="422">
        <v>7</v>
      </c>
      <c r="B66" s="403" t="s">
        <v>406</v>
      </c>
      <c r="C66" s="101" t="s">
        <v>404</v>
      </c>
      <c r="D66" s="148" t="s">
        <v>87</v>
      </c>
      <c r="E66" s="402" t="s">
        <v>51</v>
      </c>
      <c r="F66" s="101" t="s">
        <v>277</v>
      </c>
      <c r="G66" s="402" t="s">
        <v>278</v>
      </c>
      <c r="H66" s="101"/>
      <c r="I66" s="101" t="s">
        <v>479</v>
      </c>
      <c r="J66" s="101">
        <v>201.77</v>
      </c>
      <c r="K66" s="367">
        <v>345.72</v>
      </c>
      <c r="L66" s="58" t="s">
        <v>277</v>
      </c>
      <c r="M66" s="58" t="s">
        <v>277</v>
      </c>
      <c r="N66" s="4" t="e">
        <f>K66-#REF!</f>
        <v>#REF!</v>
      </c>
    </row>
    <row r="67" spans="1:14" s="26" customFormat="1" ht="15" x14ac:dyDescent="0.2">
      <c r="A67" s="423"/>
      <c r="B67" s="400"/>
      <c r="C67" s="192" t="s">
        <v>378</v>
      </c>
      <c r="D67" s="228">
        <v>142.6</v>
      </c>
      <c r="E67" s="402"/>
      <c r="F67" s="228">
        <v>158.44999999999999</v>
      </c>
      <c r="G67" s="402"/>
      <c r="H67" s="205" t="e">
        <f>F67-#REF!</f>
        <v>#REF!</v>
      </c>
      <c r="I67" s="228">
        <v>158.44999999999999</v>
      </c>
      <c r="J67" s="229">
        <v>153.41</v>
      </c>
      <c r="K67" s="340">
        <v>259.89</v>
      </c>
      <c r="L67" s="17">
        <v>158.44999999999999</v>
      </c>
      <c r="M67" s="17">
        <v>158.44999999999999</v>
      </c>
      <c r="N67" s="4" t="e">
        <f>K67-#REF!</f>
        <v>#REF!</v>
      </c>
    </row>
    <row r="68" spans="1:14" s="26" customFormat="1" ht="15" x14ac:dyDescent="0.2">
      <c r="A68" s="423"/>
      <c r="B68" s="400"/>
      <c r="C68" s="192" t="s">
        <v>391</v>
      </c>
      <c r="D68" s="230">
        <v>263.18</v>
      </c>
      <c r="E68" s="402"/>
      <c r="F68" s="228">
        <v>319.19</v>
      </c>
      <c r="G68" s="402"/>
      <c r="H68" s="231"/>
      <c r="I68" s="228">
        <v>319.19</v>
      </c>
      <c r="J68" s="229">
        <v>153.41</v>
      </c>
      <c r="K68" s="301">
        <v>259.89</v>
      </c>
      <c r="L68" s="17">
        <v>319.19</v>
      </c>
      <c r="M68" s="17">
        <v>319.19</v>
      </c>
      <c r="N68" s="4" t="e">
        <f>#REF!-#REF!</f>
        <v>#REF!</v>
      </c>
    </row>
    <row r="69" spans="1:14" s="26" customFormat="1" ht="15" x14ac:dyDescent="0.2">
      <c r="A69" s="423"/>
      <c r="B69" s="400"/>
      <c r="C69" s="192" t="s">
        <v>384</v>
      </c>
      <c r="D69" s="228">
        <v>343</v>
      </c>
      <c r="E69" s="402"/>
      <c r="F69" s="228">
        <v>343</v>
      </c>
      <c r="G69" s="402"/>
      <c r="H69" s="228"/>
      <c r="I69" s="228">
        <v>343</v>
      </c>
      <c r="J69" s="229">
        <v>309.61</v>
      </c>
      <c r="K69" s="340">
        <v>536.62</v>
      </c>
      <c r="L69" s="16">
        <v>343</v>
      </c>
      <c r="M69" s="16">
        <v>343</v>
      </c>
      <c r="N69" s="4" t="e">
        <f>K69-#REF!</f>
        <v>#REF!</v>
      </c>
    </row>
    <row r="70" spans="1:14" s="26" customFormat="1" ht="31.5" hidden="1" customHeight="1" x14ac:dyDescent="0.2">
      <c r="A70" s="423"/>
      <c r="B70" s="400"/>
      <c r="C70" s="101" t="s">
        <v>385</v>
      </c>
      <c r="D70" s="148" t="s">
        <v>88</v>
      </c>
      <c r="E70" s="402" t="s">
        <v>51</v>
      </c>
      <c r="F70" s="101" t="s">
        <v>89</v>
      </c>
      <c r="G70" s="402"/>
      <c r="H70" s="101"/>
      <c r="I70" s="101" t="s">
        <v>89</v>
      </c>
      <c r="J70" s="101" t="s">
        <v>89</v>
      </c>
      <c r="K70" s="367" t="s">
        <v>89</v>
      </c>
      <c r="L70" s="58" t="s">
        <v>89</v>
      </c>
      <c r="M70" s="58" t="s">
        <v>89</v>
      </c>
      <c r="N70" s="4" t="e">
        <f>K70-#REF!</f>
        <v>#VALUE!</v>
      </c>
    </row>
    <row r="71" spans="1:14" s="26" customFormat="1" ht="15.75" hidden="1" customHeight="1" x14ac:dyDescent="0.2">
      <c r="A71" s="423"/>
      <c r="B71" s="400"/>
      <c r="C71" s="192" t="s">
        <v>405</v>
      </c>
      <c r="D71" s="148">
        <v>41.5</v>
      </c>
      <c r="E71" s="402"/>
      <c r="F71" s="148">
        <v>46.99</v>
      </c>
      <c r="G71" s="402"/>
      <c r="H71" s="161"/>
      <c r="I71" s="148">
        <v>46.99</v>
      </c>
      <c r="J71" s="148">
        <v>46.99</v>
      </c>
      <c r="K71" s="368">
        <v>46.99</v>
      </c>
      <c r="L71" s="60">
        <v>46.99</v>
      </c>
      <c r="M71" s="60">
        <v>46.99</v>
      </c>
      <c r="N71" s="4" t="e">
        <f>K71-#REF!</f>
        <v>#REF!</v>
      </c>
    </row>
    <row r="72" spans="1:14" s="26" customFormat="1" ht="15.75" hidden="1" customHeight="1" x14ac:dyDescent="0.2">
      <c r="A72" s="423"/>
      <c r="B72" s="400"/>
      <c r="C72" s="192" t="s">
        <v>378</v>
      </c>
      <c r="D72" s="148">
        <v>61.27</v>
      </c>
      <c r="E72" s="402"/>
      <c r="F72" s="232">
        <v>56.58</v>
      </c>
      <c r="G72" s="402"/>
      <c r="H72" s="232"/>
      <c r="I72" s="232">
        <v>56.58</v>
      </c>
      <c r="J72" s="233">
        <v>56.58</v>
      </c>
      <c r="K72" s="327">
        <v>56.58</v>
      </c>
      <c r="L72" s="18">
        <v>56.58</v>
      </c>
      <c r="M72" s="18">
        <v>56.58</v>
      </c>
      <c r="N72" s="4" t="e">
        <f>K72-#REF!</f>
        <v>#REF!</v>
      </c>
    </row>
    <row r="73" spans="1:14" s="26" customFormat="1" ht="15.75" hidden="1" customHeight="1" x14ac:dyDescent="0.2">
      <c r="A73" s="423"/>
      <c r="B73" s="400"/>
      <c r="C73" s="192" t="s">
        <v>391</v>
      </c>
      <c r="D73" s="148">
        <v>57.2</v>
      </c>
      <c r="E73" s="402"/>
      <c r="F73" s="232">
        <v>58.27</v>
      </c>
      <c r="G73" s="402"/>
      <c r="H73" s="232"/>
      <c r="I73" s="232">
        <v>58.27</v>
      </c>
      <c r="J73" s="233">
        <v>58.27</v>
      </c>
      <c r="K73" s="327">
        <v>58.27</v>
      </c>
      <c r="L73" s="18">
        <v>58.27</v>
      </c>
      <c r="M73" s="18">
        <v>58.27</v>
      </c>
      <c r="N73" s="4" t="e">
        <f>K73-#REF!</f>
        <v>#REF!</v>
      </c>
    </row>
    <row r="74" spans="1:14" s="26" customFormat="1" ht="15.75" hidden="1" customHeight="1" x14ac:dyDescent="0.2">
      <c r="A74" s="423"/>
      <c r="B74" s="400"/>
      <c r="C74" s="192" t="s">
        <v>384</v>
      </c>
      <c r="D74" s="148">
        <v>61.27</v>
      </c>
      <c r="E74" s="402"/>
      <c r="F74" s="160">
        <v>56.58</v>
      </c>
      <c r="G74" s="402"/>
      <c r="H74" s="160"/>
      <c r="I74" s="160">
        <v>56.58</v>
      </c>
      <c r="J74" s="160">
        <v>56.58</v>
      </c>
      <c r="K74" s="279">
        <v>56.58</v>
      </c>
      <c r="L74" s="63">
        <v>56.58</v>
      </c>
      <c r="M74" s="63">
        <v>56.58</v>
      </c>
      <c r="N74" s="4" t="e">
        <f>K74-#REF!</f>
        <v>#REF!</v>
      </c>
    </row>
    <row r="75" spans="1:14" s="26" customFormat="1" ht="15.75" hidden="1" customHeight="1" x14ac:dyDescent="0.2">
      <c r="A75" s="423"/>
      <c r="B75" s="400"/>
      <c r="C75" s="148" t="s">
        <v>385</v>
      </c>
      <c r="D75" s="148"/>
      <c r="E75" s="148"/>
      <c r="F75" s="148"/>
      <c r="G75" s="402"/>
      <c r="H75" s="148"/>
      <c r="I75" s="148"/>
      <c r="J75" s="148"/>
      <c r="K75" s="368"/>
      <c r="L75" s="59"/>
      <c r="M75" s="59"/>
      <c r="N75" s="4" t="e">
        <f>K75-#REF!</f>
        <v>#REF!</v>
      </c>
    </row>
    <row r="76" spans="1:14" s="26" customFormat="1" ht="31.5" hidden="1" customHeight="1" x14ac:dyDescent="0.2">
      <c r="A76" s="423"/>
      <c r="B76" s="400"/>
      <c r="C76" s="101" t="s">
        <v>91</v>
      </c>
      <c r="D76" s="101" t="s">
        <v>226</v>
      </c>
      <c r="E76" s="101" t="s">
        <v>92</v>
      </c>
      <c r="F76" s="101" t="s">
        <v>227</v>
      </c>
      <c r="G76" s="402"/>
      <c r="H76" s="101"/>
      <c r="I76" s="101" t="s">
        <v>227</v>
      </c>
      <c r="J76" s="101" t="s">
        <v>227</v>
      </c>
      <c r="K76" s="367" t="s">
        <v>227</v>
      </c>
      <c r="L76" s="58" t="s">
        <v>227</v>
      </c>
      <c r="M76" s="58" t="s">
        <v>227</v>
      </c>
      <c r="N76" s="4" t="e">
        <f>K76-#REF!</f>
        <v>#VALUE!</v>
      </c>
    </row>
    <row r="77" spans="1:14" s="26" customFormat="1" ht="47.25" hidden="1" customHeight="1" x14ac:dyDescent="0.2">
      <c r="A77" s="423"/>
      <c r="B77" s="400"/>
      <c r="C77" s="101" t="s">
        <v>91</v>
      </c>
      <c r="D77" s="101" t="s">
        <v>228</v>
      </c>
      <c r="E77" s="101" t="s">
        <v>229</v>
      </c>
      <c r="F77" s="101" t="s">
        <v>228</v>
      </c>
      <c r="G77" s="402"/>
      <c r="H77" s="101"/>
      <c r="I77" s="101" t="s">
        <v>228</v>
      </c>
      <c r="J77" s="101" t="s">
        <v>228</v>
      </c>
      <c r="K77" s="367" t="s">
        <v>228</v>
      </c>
      <c r="L77" s="58" t="s">
        <v>228</v>
      </c>
      <c r="M77" s="58" t="s">
        <v>228</v>
      </c>
      <c r="N77" s="4" t="e">
        <f>K77-#REF!</f>
        <v>#VALUE!</v>
      </c>
    </row>
    <row r="78" spans="1:14" s="26" customFormat="1" ht="31.5" hidden="1" customHeight="1" x14ac:dyDescent="0.2">
      <c r="A78" s="423"/>
      <c r="B78" s="400"/>
      <c r="C78" s="101" t="s">
        <v>91</v>
      </c>
      <c r="D78" s="101" t="s">
        <v>94</v>
      </c>
      <c r="E78" s="101" t="s">
        <v>95</v>
      </c>
      <c r="F78" s="101" t="s">
        <v>94</v>
      </c>
      <c r="G78" s="402"/>
      <c r="H78" s="101"/>
      <c r="I78" s="101" t="s">
        <v>94</v>
      </c>
      <c r="J78" s="101" t="s">
        <v>94</v>
      </c>
      <c r="K78" s="367" t="s">
        <v>94</v>
      </c>
      <c r="L78" s="58" t="s">
        <v>94</v>
      </c>
      <c r="M78" s="58" t="s">
        <v>94</v>
      </c>
      <c r="N78" s="4" t="e">
        <f>K78-#REF!</f>
        <v>#VALUE!</v>
      </c>
    </row>
    <row r="79" spans="1:14" s="26" customFormat="1" ht="63" hidden="1" customHeight="1" x14ac:dyDescent="0.2">
      <c r="A79" s="423"/>
      <c r="B79" s="400"/>
      <c r="C79" s="101" t="s">
        <v>11</v>
      </c>
      <c r="D79" s="101" t="s">
        <v>230</v>
      </c>
      <c r="E79" s="101" t="s">
        <v>96</v>
      </c>
      <c r="F79" s="101" t="s">
        <v>230</v>
      </c>
      <c r="G79" s="402"/>
      <c r="H79" s="101"/>
      <c r="I79" s="101" t="s">
        <v>230</v>
      </c>
      <c r="J79" s="101" t="s">
        <v>230</v>
      </c>
      <c r="K79" s="367" t="s">
        <v>230</v>
      </c>
      <c r="L79" s="58" t="s">
        <v>230</v>
      </c>
      <c r="M79" s="58" t="s">
        <v>230</v>
      </c>
      <c r="N79" s="4" t="e">
        <f>K79-#REF!</f>
        <v>#VALUE!</v>
      </c>
    </row>
    <row r="80" spans="1:14" s="26" customFormat="1" ht="47.25" hidden="1" customHeight="1" x14ac:dyDescent="0.2">
      <c r="A80" s="423"/>
      <c r="B80" s="400"/>
      <c r="C80" s="101" t="s">
        <v>11</v>
      </c>
      <c r="D80" s="101" t="s">
        <v>230</v>
      </c>
      <c r="E80" s="101" t="s">
        <v>96</v>
      </c>
      <c r="F80" s="101" t="s">
        <v>99</v>
      </c>
      <c r="G80" s="402"/>
      <c r="H80" s="101"/>
      <c r="I80" s="101" t="s">
        <v>99</v>
      </c>
      <c r="J80" s="101" t="s">
        <v>99</v>
      </c>
      <c r="K80" s="367" t="s">
        <v>99</v>
      </c>
      <c r="L80" s="58" t="s">
        <v>99</v>
      </c>
      <c r="M80" s="58" t="s">
        <v>99</v>
      </c>
      <c r="N80" s="4" t="e">
        <f>K80-#REF!</f>
        <v>#VALUE!</v>
      </c>
    </row>
    <row r="81" spans="1:14" s="26" customFormat="1" ht="13.5" customHeight="1" x14ac:dyDescent="0.2">
      <c r="A81" s="423"/>
      <c r="B81" s="400"/>
      <c r="C81" s="192" t="s">
        <v>385</v>
      </c>
      <c r="D81" s="101"/>
      <c r="E81" s="101"/>
      <c r="F81" s="228">
        <v>343</v>
      </c>
      <c r="G81" s="402"/>
      <c r="H81" s="228"/>
      <c r="I81" s="228">
        <v>343</v>
      </c>
      <c r="J81" s="229">
        <v>310.31</v>
      </c>
      <c r="K81" s="340">
        <v>539.51</v>
      </c>
      <c r="L81" s="16">
        <v>343</v>
      </c>
      <c r="M81" s="16">
        <v>343</v>
      </c>
      <c r="N81" s="4" t="e">
        <f>K81-#REF!</f>
        <v>#REF!</v>
      </c>
    </row>
    <row r="82" spans="1:14" s="26" customFormat="1" ht="45.75" customHeight="1" x14ac:dyDescent="0.2">
      <c r="A82" s="423"/>
      <c r="B82" s="400"/>
      <c r="C82" s="101" t="s">
        <v>405</v>
      </c>
      <c r="D82" s="101"/>
      <c r="E82" s="101"/>
      <c r="F82" s="228"/>
      <c r="G82" s="148"/>
      <c r="H82" s="228"/>
      <c r="I82" s="228"/>
      <c r="J82" s="229"/>
      <c r="K82" s="332" t="s">
        <v>694</v>
      </c>
      <c r="L82" s="16"/>
      <c r="M82" s="16"/>
      <c r="N82" s="4"/>
    </row>
    <row r="83" spans="1:14" s="26" customFormat="1" ht="21.75" customHeight="1" x14ac:dyDescent="0.25">
      <c r="A83" s="423"/>
      <c r="B83" s="400"/>
      <c r="C83" s="192" t="s">
        <v>378</v>
      </c>
      <c r="D83" s="101"/>
      <c r="E83" s="101"/>
      <c r="F83" s="228"/>
      <c r="G83" s="148"/>
      <c r="H83" s="228"/>
      <c r="I83" s="228"/>
      <c r="J83" s="229"/>
      <c r="K83" s="166">
        <v>231.55</v>
      </c>
      <c r="L83" s="16"/>
      <c r="M83" s="16"/>
      <c r="N83" s="4"/>
    </row>
    <row r="84" spans="1:14" s="26" customFormat="1" ht="19.5" customHeight="1" x14ac:dyDescent="0.2">
      <c r="A84" s="423"/>
      <c r="B84" s="400"/>
      <c r="C84" s="192" t="s">
        <v>391</v>
      </c>
      <c r="D84" s="101"/>
      <c r="E84" s="101"/>
      <c r="F84" s="228"/>
      <c r="G84" s="148"/>
      <c r="H84" s="228"/>
      <c r="I84" s="228"/>
      <c r="J84" s="229"/>
      <c r="K84" s="319">
        <v>231.55</v>
      </c>
      <c r="L84" s="16"/>
      <c r="M84" s="16"/>
      <c r="N84" s="4"/>
    </row>
    <row r="85" spans="1:14" s="26" customFormat="1" ht="18" customHeight="1" x14ac:dyDescent="0.25">
      <c r="A85" s="423"/>
      <c r="B85" s="400"/>
      <c r="C85" s="192" t="s">
        <v>384</v>
      </c>
      <c r="D85" s="101"/>
      <c r="E85" s="101"/>
      <c r="F85" s="228"/>
      <c r="G85" s="148"/>
      <c r="H85" s="228"/>
      <c r="I85" s="228"/>
      <c r="J85" s="229"/>
      <c r="K85" s="166">
        <v>481.18</v>
      </c>
      <c r="L85" s="16"/>
      <c r="M85" s="16"/>
      <c r="N85" s="4"/>
    </row>
    <row r="86" spans="1:14" s="26" customFormat="1" ht="13.5" customHeight="1" x14ac:dyDescent="0.2">
      <c r="A86" s="423"/>
      <c r="B86" s="400"/>
      <c r="C86" s="192" t="s">
        <v>385</v>
      </c>
      <c r="D86" s="101"/>
      <c r="E86" s="101"/>
      <c r="F86" s="228"/>
      <c r="G86" s="148"/>
      <c r="H86" s="228"/>
      <c r="I86" s="228"/>
      <c r="J86" s="229"/>
      <c r="K86" s="319">
        <v>614.03</v>
      </c>
      <c r="L86" s="16"/>
      <c r="M86" s="16"/>
      <c r="N86" s="4"/>
    </row>
    <row r="87" spans="1:14" s="26" customFormat="1" ht="38.25" customHeight="1" x14ac:dyDescent="0.2">
      <c r="A87" s="423"/>
      <c r="B87" s="400"/>
      <c r="C87" s="101" t="s">
        <v>408</v>
      </c>
      <c r="D87" s="101"/>
      <c r="E87" s="101"/>
      <c r="F87" s="228"/>
      <c r="G87" s="148"/>
      <c r="H87" s="228"/>
      <c r="I87" s="228"/>
      <c r="J87" s="229"/>
      <c r="K87" s="159" t="s">
        <v>636</v>
      </c>
      <c r="L87" s="16"/>
      <c r="M87" s="16"/>
      <c r="N87" s="4"/>
    </row>
    <row r="88" spans="1:14" s="26" customFormat="1" ht="13.5" customHeight="1" x14ac:dyDescent="0.2">
      <c r="A88" s="423"/>
      <c r="B88" s="400"/>
      <c r="C88" s="192" t="s">
        <v>378</v>
      </c>
      <c r="D88" s="101"/>
      <c r="E88" s="101"/>
      <c r="F88" s="228"/>
      <c r="G88" s="148"/>
      <c r="H88" s="228"/>
      <c r="I88" s="228"/>
      <c r="J88" s="229"/>
      <c r="K88" s="320">
        <v>219.9</v>
      </c>
      <c r="L88" s="16"/>
      <c r="M88" s="16"/>
      <c r="N88" s="4"/>
    </row>
    <row r="89" spans="1:14" s="26" customFormat="1" ht="13.5" customHeight="1" x14ac:dyDescent="0.2">
      <c r="A89" s="423"/>
      <c r="B89" s="400"/>
      <c r="C89" s="192" t="s">
        <v>391</v>
      </c>
      <c r="D89" s="101"/>
      <c r="E89" s="101"/>
      <c r="F89" s="228"/>
      <c r="G89" s="148"/>
      <c r="H89" s="228"/>
      <c r="I89" s="228"/>
      <c r="J89" s="229"/>
      <c r="K89" s="371">
        <v>219.9</v>
      </c>
      <c r="L89" s="16"/>
      <c r="M89" s="16"/>
      <c r="N89" s="4"/>
    </row>
    <row r="90" spans="1:14" s="26" customFormat="1" ht="13.5" customHeight="1" x14ac:dyDescent="0.2">
      <c r="A90" s="423"/>
      <c r="B90" s="400"/>
      <c r="C90" s="192" t="s">
        <v>384</v>
      </c>
      <c r="D90" s="101"/>
      <c r="E90" s="101"/>
      <c r="F90" s="228"/>
      <c r="G90" s="148"/>
      <c r="H90" s="228"/>
      <c r="I90" s="228"/>
      <c r="J90" s="229"/>
      <c r="K90" s="319">
        <v>443.81</v>
      </c>
      <c r="L90" s="16"/>
      <c r="M90" s="16"/>
      <c r="N90" s="4"/>
    </row>
    <row r="91" spans="1:14" s="26" customFormat="1" ht="13.5" customHeight="1" x14ac:dyDescent="0.2">
      <c r="A91" s="423"/>
      <c r="B91" s="400"/>
      <c r="C91" s="192" t="s">
        <v>385</v>
      </c>
      <c r="D91" s="101"/>
      <c r="E91" s="101"/>
      <c r="F91" s="228"/>
      <c r="G91" s="148"/>
      <c r="H91" s="228"/>
      <c r="I91" s="228"/>
      <c r="J91" s="229"/>
      <c r="K91" s="371">
        <v>455.09</v>
      </c>
      <c r="L91" s="16"/>
      <c r="M91" s="16"/>
      <c r="N91" s="4"/>
    </row>
    <row r="92" spans="1:14" s="104" customFormat="1" ht="46.5" customHeight="1" x14ac:dyDescent="0.2">
      <c r="A92" s="422">
        <v>8</v>
      </c>
      <c r="B92" s="403" t="s">
        <v>407</v>
      </c>
      <c r="C92" s="101" t="s">
        <v>409</v>
      </c>
      <c r="D92" s="101"/>
      <c r="E92" s="101"/>
      <c r="F92" s="228"/>
      <c r="G92" s="148"/>
      <c r="H92" s="228"/>
      <c r="I92" s="101">
        <v>201.19</v>
      </c>
      <c r="J92" s="101">
        <v>201.19</v>
      </c>
      <c r="K92" s="330">
        <v>379.84</v>
      </c>
      <c r="L92" s="16"/>
      <c r="M92" s="16"/>
      <c r="N92" s="103"/>
    </row>
    <row r="93" spans="1:14" s="104" customFormat="1" ht="18.75" customHeight="1" x14ac:dyDescent="0.2">
      <c r="A93" s="423"/>
      <c r="B93" s="400"/>
      <c r="C93" s="192" t="s">
        <v>378</v>
      </c>
      <c r="D93" s="101"/>
      <c r="E93" s="101"/>
      <c r="F93" s="228"/>
      <c r="G93" s="148"/>
      <c r="H93" s="228"/>
      <c r="I93" s="148">
        <v>99.02</v>
      </c>
      <c r="J93" s="148">
        <v>99.02</v>
      </c>
      <c r="K93" s="234">
        <v>154.57</v>
      </c>
      <c r="L93" s="16"/>
      <c r="M93" s="16"/>
      <c r="N93" s="103"/>
    </row>
    <row r="94" spans="1:14" s="104" customFormat="1" ht="13.5" customHeight="1" x14ac:dyDescent="0.2">
      <c r="A94" s="423"/>
      <c r="B94" s="400"/>
      <c r="C94" s="192" t="s">
        <v>384</v>
      </c>
      <c r="D94" s="101"/>
      <c r="E94" s="101"/>
      <c r="F94" s="228"/>
      <c r="G94" s="148"/>
      <c r="H94" s="228"/>
      <c r="I94" s="235">
        <v>333.71</v>
      </c>
      <c r="J94" s="235">
        <v>333.71</v>
      </c>
      <c r="K94" s="234">
        <v>633.33000000000004</v>
      </c>
      <c r="L94" s="16"/>
      <c r="M94" s="16"/>
      <c r="N94" s="103"/>
    </row>
    <row r="95" spans="1:14" s="104" customFormat="1" ht="13.5" customHeight="1" x14ac:dyDescent="0.2">
      <c r="A95" s="423"/>
      <c r="B95" s="400"/>
      <c r="C95" s="192" t="s">
        <v>385</v>
      </c>
      <c r="D95" s="101"/>
      <c r="E95" s="101"/>
      <c r="F95" s="228"/>
      <c r="G95" s="148"/>
      <c r="H95" s="228"/>
      <c r="I95" s="235">
        <v>359.72</v>
      </c>
      <c r="J95" s="236">
        <v>359.72</v>
      </c>
      <c r="K95" s="237">
        <v>776.12</v>
      </c>
      <c r="L95" s="16"/>
      <c r="M95" s="16"/>
      <c r="N95" s="103"/>
    </row>
    <row r="96" spans="1:14" s="104" customFormat="1" ht="84.75" customHeight="1" x14ac:dyDescent="0.2">
      <c r="A96" s="423"/>
      <c r="B96" s="400"/>
      <c r="C96" s="101" t="s">
        <v>410</v>
      </c>
      <c r="D96" s="101"/>
      <c r="E96" s="101"/>
      <c r="F96" s="228"/>
      <c r="G96" s="148"/>
      <c r="H96" s="228"/>
      <c r="I96" s="101" t="s">
        <v>478</v>
      </c>
      <c r="J96" s="101">
        <v>176.25</v>
      </c>
      <c r="K96" s="367" t="s">
        <v>689</v>
      </c>
      <c r="L96" s="16"/>
      <c r="M96" s="16"/>
      <c r="N96" s="103"/>
    </row>
    <row r="97" spans="1:14" s="104" customFormat="1" ht="13.5" customHeight="1" x14ac:dyDescent="0.2">
      <c r="A97" s="423"/>
      <c r="B97" s="400"/>
      <c r="C97" s="192" t="s">
        <v>378</v>
      </c>
      <c r="D97" s="101"/>
      <c r="E97" s="101"/>
      <c r="F97" s="228"/>
      <c r="G97" s="148"/>
      <c r="H97" s="228"/>
      <c r="I97" s="148">
        <v>160.38999999999999</v>
      </c>
      <c r="J97" s="148">
        <v>166.61</v>
      </c>
      <c r="K97" s="368">
        <v>253.67</v>
      </c>
      <c r="L97" s="16"/>
      <c r="M97" s="16"/>
      <c r="N97" s="103"/>
    </row>
    <row r="98" spans="1:14" s="104" customFormat="1" ht="13.5" customHeight="1" x14ac:dyDescent="0.2">
      <c r="A98" s="423"/>
      <c r="B98" s="400"/>
      <c r="C98" s="192" t="s">
        <v>384</v>
      </c>
      <c r="D98" s="101"/>
      <c r="E98" s="101"/>
      <c r="F98" s="228"/>
      <c r="G98" s="148"/>
      <c r="H98" s="228"/>
      <c r="I98" s="148">
        <v>355</v>
      </c>
      <c r="J98" s="148">
        <v>278.93</v>
      </c>
      <c r="K98" s="368">
        <v>606.26</v>
      </c>
      <c r="L98" s="16"/>
      <c r="M98" s="16"/>
      <c r="N98" s="103"/>
    </row>
    <row r="99" spans="1:14" s="104" customFormat="1" ht="13.5" customHeight="1" x14ac:dyDescent="0.2">
      <c r="A99" s="423"/>
      <c r="B99" s="400"/>
      <c r="C99" s="192" t="s">
        <v>385</v>
      </c>
      <c r="D99" s="101"/>
      <c r="E99" s="101"/>
      <c r="F99" s="228"/>
      <c r="G99" s="148"/>
      <c r="H99" s="228"/>
      <c r="I99" s="148">
        <v>165.08</v>
      </c>
      <c r="J99" s="148">
        <v>288.98</v>
      </c>
      <c r="K99" s="368">
        <v>2931.56</v>
      </c>
      <c r="L99" s="16"/>
      <c r="M99" s="16"/>
      <c r="N99" s="103"/>
    </row>
    <row r="100" spans="1:14" s="26" customFormat="1" ht="57" x14ac:dyDescent="0.2">
      <c r="A100" s="404">
        <v>9</v>
      </c>
      <c r="B100" s="403" t="s">
        <v>412</v>
      </c>
      <c r="C100" s="101" t="s">
        <v>411</v>
      </c>
      <c r="D100" s="148" t="s">
        <v>109</v>
      </c>
      <c r="E100" s="402" t="s">
        <v>26</v>
      </c>
      <c r="F100" s="101" t="s">
        <v>279</v>
      </c>
      <c r="G100" s="402" t="s">
        <v>280</v>
      </c>
      <c r="H100" s="101"/>
      <c r="I100" s="101" t="s">
        <v>477</v>
      </c>
      <c r="J100" s="101">
        <v>162.56</v>
      </c>
      <c r="K100" s="367" t="s">
        <v>618</v>
      </c>
      <c r="L100" s="58" t="s">
        <v>279</v>
      </c>
      <c r="M100" s="58" t="s">
        <v>279</v>
      </c>
      <c r="N100" s="4" t="e">
        <f>K100-#REF!</f>
        <v>#VALUE!</v>
      </c>
    </row>
    <row r="101" spans="1:14" s="26" customFormat="1" ht="15" x14ac:dyDescent="0.2">
      <c r="A101" s="405"/>
      <c r="B101" s="400"/>
      <c r="C101" s="192" t="s">
        <v>378</v>
      </c>
      <c r="D101" s="148">
        <v>99.01</v>
      </c>
      <c r="E101" s="402"/>
      <c r="F101" s="148">
        <v>96.33</v>
      </c>
      <c r="G101" s="402"/>
      <c r="H101" s="205" t="e">
        <f>F101-#REF!</f>
        <v>#REF!</v>
      </c>
      <c r="I101" s="148">
        <v>96.33</v>
      </c>
      <c r="J101" s="148">
        <v>116.02</v>
      </c>
      <c r="K101" s="368">
        <v>122.19</v>
      </c>
      <c r="L101" s="59">
        <v>96.33</v>
      </c>
      <c r="M101" s="59">
        <v>96.33</v>
      </c>
      <c r="N101" s="4" t="e">
        <f>K101-#REF!</f>
        <v>#REF!</v>
      </c>
    </row>
    <row r="102" spans="1:14" s="26" customFormat="1" ht="15" x14ac:dyDescent="0.2">
      <c r="A102" s="405"/>
      <c r="B102" s="400"/>
      <c r="C102" s="192" t="s">
        <v>391</v>
      </c>
      <c r="D102" s="148">
        <v>162.93</v>
      </c>
      <c r="E102" s="402"/>
      <c r="F102" s="148">
        <v>96.33</v>
      </c>
      <c r="G102" s="402"/>
      <c r="H102" s="148"/>
      <c r="I102" s="148">
        <v>96.33</v>
      </c>
      <c r="J102" s="148">
        <v>116.02</v>
      </c>
      <c r="K102" s="368">
        <v>122.19</v>
      </c>
      <c r="L102" s="59">
        <v>96.33</v>
      </c>
      <c r="M102" s="59">
        <v>96.33</v>
      </c>
      <c r="N102" s="4" t="e">
        <f>K102-#REF!</f>
        <v>#REF!</v>
      </c>
    </row>
    <row r="103" spans="1:14" s="26" customFormat="1" ht="15" x14ac:dyDescent="0.2">
      <c r="A103" s="405"/>
      <c r="B103" s="400"/>
      <c r="C103" s="192" t="s">
        <v>384</v>
      </c>
      <c r="D103" s="148">
        <v>214.67</v>
      </c>
      <c r="E103" s="402"/>
      <c r="F103" s="148">
        <v>109.82</v>
      </c>
      <c r="G103" s="402"/>
      <c r="H103" s="148"/>
      <c r="I103" s="148">
        <v>109.82</v>
      </c>
      <c r="J103" s="148">
        <v>191.61</v>
      </c>
      <c r="K103" s="368">
        <v>201.8</v>
      </c>
      <c r="L103" s="59">
        <v>109.82</v>
      </c>
      <c r="M103" s="59">
        <v>109.82</v>
      </c>
      <c r="N103" s="4" t="e">
        <f>K103-#REF!</f>
        <v>#REF!</v>
      </c>
    </row>
    <row r="104" spans="1:14" s="26" customFormat="1" ht="16.5" customHeight="1" x14ac:dyDescent="0.2">
      <c r="A104" s="405"/>
      <c r="B104" s="400"/>
      <c r="C104" s="192" t="s">
        <v>385</v>
      </c>
      <c r="D104" s="148" t="s">
        <v>56</v>
      </c>
      <c r="E104" s="402"/>
      <c r="F104" s="148">
        <v>109.99</v>
      </c>
      <c r="G104" s="402"/>
      <c r="H104" s="148"/>
      <c r="I104" s="148">
        <v>109.99</v>
      </c>
      <c r="J104" s="148">
        <v>214.71</v>
      </c>
      <c r="K104" s="368">
        <v>206.53</v>
      </c>
      <c r="L104" s="59">
        <v>109.99</v>
      </c>
      <c r="M104" s="59">
        <v>109.99</v>
      </c>
      <c r="N104" s="4" t="e">
        <f>K104-#REF!</f>
        <v>#REF!</v>
      </c>
    </row>
    <row r="105" spans="1:14" s="104" customFormat="1" ht="60" customHeight="1" x14ac:dyDescent="0.2">
      <c r="A105" s="405"/>
      <c r="B105" s="400"/>
      <c r="C105" s="101" t="s">
        <v>414</v>
      </c>
      <c r="D105" s="148"/>
      <c r="E105" s="148"/>
      <c r="F105" s="148"/>
      <c r="G105" s="148"/>
      <c r="H105" s="148"/>
      <c r="I105" s="148"/>
      <c r="J105" s="148"/>
      <c r="K105" s="367" t="s">
        <v>637</v>
      </c>
      <c r="L105" s="107"/>
      <c r="M105" s="107"/>
      <c r="N105" s="103"/>
    </row>
    <row r="106" spans="1:14" s="104" customFormat="1" ht="53.25" customHeight="1" x14ac:dyDescent="0.2">
      <c r="A106" s="405"/>
      <c r="B106" s="400"/>
      <c r="C106" s="101" t="s">
        <v>415</v>
      </c>
      <c r="D106" s="148"/>
      <c r="E106" s="148"/>
      <c r="F106" s="148"/>
      <c r="G106" s="148"/>
      <c r="H106" s="148"/>
      <c r="I106" s="148"/>
      <c r="J106" s="148"/>
      <c r="K106" s="367" t="s">
        <v>638</v>
      </c>
      <c r="L106" s="107"/>
      <c r="M106" s="107"/>
      <c r="N106" s="103"/>
    </row>
    <row r="107" spans="1:14" s="104" customFormat="1" ht="53.25" customHeight="1" x14ac:dyDescent="0.2">
      <c r="A107" s="406"/>
      <c r="B107" s="401"/>
      <c r="C107" s="101" t="s">
        <v>416</v>
      </c>
      <c r="D107" s="148"/>
      <c r="E107" s="148"/>
      <c r="F107" s="148"/>
      <c r="G107" s="148"/>
      <c r="H107" s="148"/>
      <c r="I107" s="148"/>
      <c r="J107" s="148"/>
      <c r="K107" s="367" t="s">
        <v>639</v>
      </c>
      <c r="L107" s="107"/>
      <c r="M107" s="107"/>
      <c r="N107" s="103"/>
    </row>
    <row r="108" spans="1:14" s="26" customFormat="1" ht="55.5" customHeight="1" x14ac:dyDescent="0.2">
      <c r="A108" s="407">
        <v>10</v>
      </c>
      <c r="B108" s="402" t="s">
        <v>413</v>
      </c>
      <c r="C108" s="101" t="s">
        <v>417</v>
      </c>
      <c r="D108" s="148" t="s">
        <v>110</v>
      </c>
      <c r="E108" s="402" t="s">
        <v>26</v>
      </c>
      <c r="F108" s="101" t="s">
        <v>110</v>
      </c>
      <c r="G108" s="402" t="s">
        <v>231</v>
      </c>
      <c r="H108" s="101"/>
      <c r="I108" s="101" t="s">
        <v>476</v>
      </c>
      <c r="J108" s="101" t="s">
        <v>475</v>
      </c>
      <c r="K108" s="367" t="s">
        <v>640</v>
      </c>
      <c r="L108" s="58" t="s">
        <v>110</v>
      </c>
      <c r="M108" s="58" t="s">
        <v>110</v>
      </c>
      <c r="N108" s="4" t="e">
        <f>K108-#REF!</f>
        <v>#VALUE!</v>
      </c>
    </row>
    <row r="109" spans="1:14" s="26" customFormat="1" ht="15" x14ac:dyDescent="0.2">
      <c r="A109" s="407"/>
      <c r="B109" s="402"/>
      <c r="C109" s="192" t="s">
        <v>378</v>
      </c>
      <c r="D109" s="148">
        <v>217.7</v>
      </c>
      <c r="E109" s="402"/>
      <c r="F109" s="148">
        <v>217.7</v>
      </c>
      <c r="G109" s="402"/>
      <c r="H109" s="205" t="e">
        <f>F109-#REF!</f>
        <v>#REF!</v>
      </c>
      <c r="I109" s="148">
        <v>217.7</v>
      </c>
      <c r="J109" s="148">
        <v>217.7</v>
      </c>
      <c r="K109" s="368">
        <v>350.3</v>
      </c>
      <c r="L109" s="59">
        <v>217.7</v>
      </c>
      <c r="M109" s="59">
        <v>217.7</v>
      </c>
      <c r="N109" s="4" t="e">
        <f>K109-#REF!</f>
        <v>#REF!</v>
      </c>
    </row>
    <row r="110" spans="1:14" s="26" customFormat="1" ht="15" x14ac:dyDescent="0.2">
      <c r="A110" s="407"/>
      <c r="B110" s="402"/>
      <c r="C110" s="192" t="s">
        <v>391</v>
      </c>
      <c r="D110" s="148">
        <v>349</v>
      </c>
      <c r="E110" s="402"/>
      <c r="F110" s="148">
        <v>349</v>
      </c>
      <c r="G110" s="402"/>
      <c r="H110" s="148"/>
      <c r="I110" s="148">
        <v>349</v>
      </c>
      <c r="J110" s="148">
        <v>349</v>
      </c>
      <c r="K110" s="368">
        <v>350.3</v>
      </c>
      <c r="L110" s="59">
        <v>349</v>
      </c>
      <c r="M110" s="59">
        <v>349</v>
      </c>
      <c r="N110" s="4" t="e">
        <f>K110-#REF!</f>
        <v>#REF!</v>
      </c>
    </row>
    <row r="111" spans="1:14" s="26" customFormat="1" ht="15" x14ac:dyDescent="0.2">
      <c r="A111" s="407"/>
      <c r="B111" s="402"/>
      <c r="C111" s="192" t="s">
        <v>384</v>
      </c>
      <c r="D111" s="148">
        <v>480.56</v>
      </c>
      <c r="E111" s="402"/>
      <c r="F111" s="148">
        <v>480.56</v>
      </c>
      <c r="G111" s="402"/>
      <c r="H111" s="148"/>
      <c r="I111" s="148">
        <v>480.56</v>
      </c>
      <c r="J111" s="148">
        <v>480.56</v>
      </c>
      <c r="K111" s="368">
        <v>534.35</v>
      </c>
      <c r="L111" s="59">
        <v>480.56</v>
      </c>
      <c r="M111" s="59">
        <v>480.56</v>
      </c>
      <c r="N111" s="4" t="e">
        <f>K111-#REF!</f>
        <v>#REF!</v>
      </c>
    </row>
    <row r="112" spans="1:14" s="26" customFormat="1" ht="15" x14ac:dyDescent="0.2">
      <c r="A112" s="407"/>
      <c r="B112" s="402"/>
      <c r="C112" s="192" t="s">
        <v>385</v>
      </c>
      <c r="D112" s="148">
        <v>480.56</v>
      </c>
      <c r="E112" s="402"/>
      <c r="F112" s="148" t="s">
        <v>56</v>
      </c>
      <c r="G112" s="402"/>
      <c r="H112" s="148"/>
      <c r="I112" s="148" t="s">
        <v>56</v>
      </c>
      <c r="J112" s="148" t="s">
        <v>56</v>
      </c>
      <c r="K112" s="368">
        <v>2494.5</v>
      </c>
      <c r="L112" s="59" t="s">
        <v>56</v>
      </c>
      <c r="M112" s="59" t="s">
        <v>56</v>
      </c>
      <c r="N112" s="4" t="e">
        <f>K112-#REF!</f>
        <v>#REF!</v>
      </c>
    </row>
    <row r="113" spans="1:217" s="26" customFormat="1" ht="49.5" customHeight="1" x14ac:dyDescent="0.2">
      <c r="A113" s="407">
        <v>10</v>
      </c>
      <c r="B113" s="402" t="s">
        <v>418</v>
      </c>
      <c r="C113" s="101" t="s">
        <v>377</v>
      </c>
      <c r="D113" s="148" t="s">
        <v>115</v>
      </c>
      <c r="E113" s="402" t="s">
        <v>26</v>
      </c>
      <c r="F113" s="101" t="s">
        <v>115</v>
      </c>
      <c r="G113" s="402" t="s">
        <v>232</v>
      </c>
      <c r="H113" s="101"/>
      <c r="I113" s="101" t="s">
        <v>474</v>
      </c>
      <c r="J113" s="101" t="s">
        <v>474</v>
      </c>
      <c r="K113" s="367">
        <v>200.4</v>
      </c>
      <c r="L113" s="33" t="s">
        <v>115</v>
      </c>
      <c r="M113" s="33" t="s">
        <v>115</v>
      </c>
      <c r="N113" s="4" t="e">
        <f>K113-#REF!</f>
        <v>#REF!</v>
      </c>
    </row>
    <row r="114" spans="1:217" s="26" customFormat="1" ht="15" x14ac:dyDescent="0.2">
      <c r="A114" s="407"/>
      <c r="B114" s="402"/>
      <c r="C114" s="192" t="s">
        <v>378</v>
      </c>
      <c r="D114" s="148">
        <v>172.32</v>
      </c>
      <c r="E114" s="402"/>
      <c r="F114" s="148">
        <v>172.32</v>
      </c>
      <c r="G114" s="402"/>
      <c r="H114" s="205" t="e">
        <f>F114-#REF!</f>
        <v>#REF!</v>
      </c>
      <c r="I114" s="148">
        <v>172.32</v>
      </c>
      <c r="J114" s="148">
        <v>172.32</v>
      </c>
      <c r="K114" s="368">
        <v>89.29</v>
      </c>
      <c r="L114" s="34">
        <v>172.32</v>
      </c>
      <c r="M114" s="34">
        <v>172.32</v>
      </c>
      <c r="N114" s="4" t="e">
        <f>K114-#REF!</f>
        <v>#REF!</v>
      </c>
    </row>
    <row r="115" spans="1:217" s="26" customFormat="1" ht="15" x14ac:dyDescent="0.2">
      <c r="A115" s="407"/>
      <c r="B115" s="402"/>
      <c r="C115" s="192" t="s">
        <v>391</v>
      </c>
      <c r="D115" s="148" t="s">
        <v>56</v>
      </c>
      <c r="E115" s="402"/>
      <c r="F115" s="148" t="s">
        <v>56</v>
      </c>
      <c r="G115" s="402"/>
      <c r="H115" s="148"/>
      <c r="I115" s="148" t="s">
        <v>56</v>
      </c>
      <c r="J115" s="148" t="s">
        <v>56</v>
      </c>
      <c r="K115" s="368" t="s">
        <v>56</v>
      </c>
      <c r="L115" s="34" t="s">
        <v>56</v>
      </c>
      <c r="M115" s="34" t="s">
        <v>56</v>
      </c>
      <c r="N115" s="4" t="e">
        <f>K115-#REF!</f>
        <v>#VALUE!</v>
      </c>
    </row>
    <row r="116" spans="1:217" s="26" customFormat="1" ht="15" x14ac:dyDescent="0.2">
      <c r="A116" s="407"/>
      <c r="B116" s="402"/>
      <c r="C116" s="192" t="s">
        <v>384</v>
      </c>
      <c r="D116" s="148">
        <v>201.78</v>
      </c>
      <c r="E116" s="402"/>
      <c r="F116" s="148">
        <v>201.78</v>
      </c>
      <c r="G116" s="402"/>
      <c r="H116" s="148"/>
      <c r="I116" s="148">
        <v>201.78</v>
      </c>
      <c r="J116" s="148">
        <v>201.78</v>
      </c>
      <c r="K116" s="368">
        <v>223.21</v>
      </c>
      <c r="L116" s="34">
        <v>201.78</v>
      </c>
      <c r="M116" s="34">
        <v>201.78</v>
      </c>
      <c r="N116" s="4" t="e">
        <f>K116-#REF!</f>
        <v>#REF!</v>
      </c>
    </row>
    <row r="117" spans="1:217" s="26" customFormat="1" ht="15" x14ac:dyDescent="0.2">
      <c r="A117" s="407"/>
      <c r="B117" s="402"/>
      <c r="C117" s="192" t="s">
        <v>385</v>
      </c>
      <c r="D117" s="148">
        <v>201.78</v>
      </c>
      <c r="E117" s="402"/>
      <c r="F117" s="148" t="s">
        <v>56</v>
      </c>
      <c r="G117" s="402"/>
      <c r="H117" s="148"/>
      <c r="I117" s="148" t="s">
        <v>56</v>
      </c>
      <c r="J117" s="148" t="s">
        <v>56</v>
      </c>
      <c r="K117" s="368" t="s">
        <v>56</v>
      </c>
      <c r="L117" s="34" t="s">
        <v>56</v>
      </c>
      <c r="M117" s="34" t="s">
        <v>56</v>
      </c>
      <c r="N117" s="4" t="e">
        <f>K117-#REF!</f>
        <v>#VALUE!</v>
      </c>
    </row>
    <row r="118" spans="1:217" s="26" customFormat="1" ht="57" x14ac:dyDescent="0.2">
      <c r="A118" s="407"/>
      <c r="B118" s="402"/>
      <c r="C118" s="101" t="s">
        <v>419</v>
      </c>
      <c r="D118" s="148" t="s">
        <v>118</v>
      </c>
      <c r="E118" s="402" t="s">
        <v>17</v>
      </c>
      <c r="F118" s="101" t="s">
        <v>118</v>
      </c>
      <c r="G118" s="402" t="s">
        <v>233</v>
      </c>
      <c r="H118" s="101"/>
      <c r="I118" s="101" t="s">
        <v>472</v>
      </c>
      <c r="J118" s="101" t="s">
        <v>473</v>
      </c>
      <c r="K118" s="367" t="s">
        <v>118</v>
      </c>
      <c r="L118" s="33" t="s">
        <v>118</v>
      </c>
      <c r="M118" s="33" t="s">
        <v>118</v>
      </c>
      <c r="N118" s="4" t="e">
        <f>K118-#REF!</f>
        <v>#VALUE!</v>
      </c>
    </row>
    <row r="119" spans="1:217" s="26" customFormat="1" ht="15" x14ac:dyDescent="0.2">
      <c r="A119" s="407"/>
      <c r="B119" s="402"/>
      <c r="C119" s="192" t="s">
        <v>378</v>
      </c>
      <c r="D119" s="148">
        <v>178.3</v>
      </c>
      <c r="E119" s="402"/>
      <c r="F119" s="148">
        <v>178.3</v>
      </c>
      <c r="G119" s="402"/>
      <c r="H119" s="205" t="e">
        <f>F119-#REF!</f>
        <v>#REF!</v>
      </c>
      <c r="I119" s="148">
        <v>178.3</v>
      </c>
      <c r="J119" s="148">
        <v>178.3</v>
      </c>
      <c r="K119" s="368">
        <v>178.3</v>
      </c>
      <c r="L119" s="34">
        <v>178.3</v>
      </c>
      <c r="M119" s="34">
        <v>178.3</v>
      </c>
      <c r="N119" s="4" t="e">
        <f>K119-#REF!</f>
        <v>#REF!</v>
      </c>
    </row>
    <row r="120" spans="1:217" s="26" customFormat="1" ht="15" x14ac:dyDescent="0.2">
      <c r="A120" s="407"/>
      <c r="B120" s="402"/>
      <c r="C120" s="192" t="s">
        <v>391</v>
      </c>
      <c r="D120" s="148">
        <v>206.52</v>
      </c>
      <c r="E120" s="402"/>
      <c r="F120" s="148">
        <v>206.52</v>
      </c>
      <c r="G120" s="402"/>
      <c r="H120" s="148"/>
      <c r="I120" s="148">
        <v>206.52</v>
      </c>
      <c r="J120" s="148">
        <v>206.52</v>
      </c>
      <c r="K120" s="368">
        <v>206.52</v>
      </c>
      <c r="L120" s="34">
        <v>206.52</v>
      </c>
      <c r="M120" s="34">
        <v>206.52</v>
      </c>
      <c r="N120" s="4" t="e">
        <f>K120-#REF!</f>
        <v>#REF!</v>
      </c>
    </row>
    <row r="121" spans="1:217" s="26" customFormat="1" ht="15" x14ac:dyDescent="0.2">
      <c r="A121" s="407"/>
      <c r="B121" s="402"/>
      <c r="C121" s="192" t="s">
        <v>384</v>
      </c>
      <c r="D121" s="148">
        <v>232.75</v>
      </c>
      <c r="E121" s="402"/>
      <c r="F121" s="148">
        <v>232.75</v>
      </c>
      <c r="G121" s="402"/>
      <c r="H121" s="148"/>
      <c r="I121" s="148">
        <v>232.75</v>
      </c>
      <c r="J121" s="148">
        <v>232.75</v>
      </c>
      <c r="K121" s="368">
        <v>232.75</v>
      </c>
      <c r="L121" s="34">
        <v>232.75</v>
      </c>
      <c r="M121" s="34">
        <v>232.75</v>
      </c>
      <c r="N121" s="4" t="e">
        <f>K121-#REF!</f>
        <v>#REF!</v>
      </c>
    </row>
    <row r="122" spans="1:217" s="26" customFormat="1" ht="15" x14ac:dyDescent="0.2">
      <c r="A122" s="407"/>
      <c r="B122" s="402"/>
      <c r="C122" s="192" t="s">
        <v>385</v>
      </c>
      <c r="D122" s="148">
        <v>232.75</v>
      </c>
      <c r="E122" s="402"/>
      <c r="F122" s="148">
        <v>232.75</v>
      </c>
      <c r="G122" s="402"/>
      <c r="H122" s="148"/>
      <c r="I122" s="148">
        <v>232.75</v>
      </c>
      <c r="J122" s="148">
        <v>232.75</v>
      </c>
      <c r="K122" s="368">
        <v>232.75</v>
      </c>
      <c r="L122" s="34">
        <v>232.75</v>
      </c>
      <c r="M122" s="34">
        <v>232.75</v>
      </c>
      <c r="N122" s="4" t="e">
        <f>K122-#REF!</f>
        <v>#REF!</v>
      </c>
    </row>
    <row r="123" spans="1:217" s="72" customFormat="1" ht="56.25" customHeight="1" x14ac:dyDescent="0.2">
      <c r="A123" s="404">
        <v>11</v>
      </c>
      <c r="B123" s="403" t="s">
        <v>420</v>
      </c>
      <c r="C123" s="101" t="s">
        <v>422</v>
      </c>
      <c r="D123" s="148" t="s">
        <v>123</v>
      </c>
      <c r="E123" s="402" t="s">
        <v>105</v>
      </c>
      <c r="F123" s="101" t="s">
        <v>281</v>
      </c>
      <c r="G123" s="402" t="s">
        <v>282</v>
      </c>
      <c r="H123" s="101"/>
      <c r="I123" s="101" t="s">
        <v>471</v>
      </c>
      <c r="J123" s="101">
        <v>202.06</v>
      </c>
      <c r="K123" s="303">
        <v>558.04</v>
      </c>
      <c r="L123" s="67">
        <v>184.78</v>
      </c>
      <c r="M123" s="67">
        <v>184.78</v>
      </c>
      <c r="N123" s="4" t="e">
        <f>K123-#REF!</f>
        <v>#REF!</v>
      </c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  <c r="AY123" s="26"/>
      <c r="AZ123" s="26"/>
      <c r="BA123" s="26"/>
      <c r="BB123" s="26"/>
      <c r="BC123" s="26"/>
      <c r="BD123" s="26"/>
      <c r="BE123" s="26"/>
      <c r="BF123" s="26"/>
      <c r="BG123" s="26"/>
      <c r="BH123" s="26"/>
      <c r="BI123" s="26"/>
      <c r="BJ123" s="26"/>
      <c r="BK123" s="26"/>
      <c r="BL123" s="26"/>
      <c r="BM123" s="26"/>
      <c r="BN123" s="26"/>
      <c r="BO123" s="26"/>
      <c r="BP123" s="26"/>
      <c r="BQ123" s="26"/>
      <c r="BR123" s="26"/>
      <c r="BS123" s="26"/>
      <c r="BT123" s="26"/>
      <c r="BU123" s="26"/>
      <c r="BV123" s="26"/>
      <c r="BW123" s="26"/>
      <c r="BX123" s="26"/>
      <c r="BY123" s="26"/>
      <c r="BZ123" s="26"/>
      <c r="CA123" s="26"/>
      <c r="CB123" s="26"/>
      <c r="CC123" s="26"/>
      <c r="CD123" s="26"/>
      <c r="CE123" s="26"/>
      <c r="CF123" s="26"/>
      <c r="CG123" s="26"/>
      <c r="CH123" s="26"/>
      <c r="CI123" s="26"/>
      <c r="CJ123" s="26"/>
      <c r="CK123" s="26"/>
      <c r="CL123" s="26"/>
      <c r="CM123" s="26"/>
      <c r="CN123" s="26"/>
      <c r="CO123" s="26"/>
      <c r="CP123" s="26"/>
      <c r="CQ123" s="26"/>
      <c r="CR123" s="26"/>
      <c r="CS123" s="26"/>
      <c r="CT123" s="26"/>
      <c r="CU123" s="26"/>
      <c r="CV123" s="26"/>
      <c r="CW123" s="26"/>
      <c r="CX123" s="26"/>
      <c r="CY123" s="26"/>
      <c r="CZ123" s="26"/>
      <c r="DA123" s="26"/>
      <c r="DB123" s="26"/>
      <c r="DC123" s="26"/>
      <c r="DD123" s="26"/>
      <c r="DE123" s="26"/>
      <c r="DF123" s="26"/>
      <c r="DG123" s="26"/>
      <c r="DH123" s="26"/>
      <c r="DI123" s="26"/>
      <c r="DJ123" s="26"/>
      <c r="DK123" s="26"/>
      <c r="DL123" s="26"/>
      <c r="DM123" s="26"/>
      <c r="DN123" s="26"/>
      <c r="DO123" s="26"/>
      <c r="DP123" s="26"/>
      <c r="DQ123" s="26"/>
      <c r="DR123" s="26"/>
      <c r="DS123" s="26"/>
      <c r="DT123" s="26"/>
      <c r="DU123" s="26"/>
      <c r="DV123" s="26"/>
      <c r="DW123" s="26"/>
      <c r="DX123" s="26"/>
      <c r="DY123" s="26"/>
      <c r="DZ123" s="26"/>
      <c r="EA123" s="26"/>
      <c r="EB123" s="26"/>
      <c r="EC123" s="26"/>
      <c r="ED123" s="26"/>
      <c r="EE123" s="26"/>
      <c r="EF123" s="26"/>
      <c r="EG123" s="26"/>
      <c r="EH123" s="26"/>
      <c r="EI123" s="26"/>
      <c r="EJ123" s="26"/>
      <c r="EK123" s="26"/>
      <c r="EL123" s="26"/>
      <c r="EM123" s="26"/>
      <c r="EN123" s="26"/>
      <c r="EO123" s="26"/>
      <c r="EP123" s="26"/>
      <c r="EQ123" s="26"/>
      <c r="ER123" s="26"/>
      <c r="ES123" s="26"/>
      <c r="ET123" s="26"/>
      <c r="EU123" s="26"/>
      <c r="EV123" s="26"/>
      <c r="EW123" s="26"/>
      <c r="EX123" s="26"/>
      <c r="EY123" s="26"/>
      <c r="EZ123" s="26"/>
      <c r="FA123" s="26"/>
      <c r="FB123" s="26"/>
      <c r="FC123" s="26"/>
      <c r="FD123" s="26"/>
      <c r="FE123" s="26"/>
      <c r="FF123" s="26"/>
      <c r="FG123" s="26"/>
      <c r="FH123" s="26"/>
      <c r="FI123" s="26"/>
      <c r="FJ123" s="26"/>
      <c r="FK123" s="26"/>
      <c r="FL123" s="26"/>
      <c r="FM123" s="26"/>
      <c r="FN123" s="26"/>
      <c r="FO123" s="26"/>
      <c r="FP123" s="26"/>
      <c r="FQ123" s="26"/>
      <c r="FR123" s="26"/>
      <c r="FS123" s="26"/>
      <c r="FT123" s="26"/>
      <c r="FU123" s="26"/>
      <c r="FV123" s="26"/>
      <c r="FW123" s="26"/>
      <c r="FX123" s="26"/>
      <c r="FY123" s="26"/>
      <c r="FZ123" s="26"/>
      <c r="GA123" s="26"/>
      <c r="GB123" s="26"/>
      <c r="GC123" s="26"/>
      <c r="GD123" s="26"/>
      <c r="GE123" s="26"/>
      <c r="GF123" s="26"/>
      <c r="GG123" s="26"/>
      <c r="GH123" s="26"/>
      <c r="GI123" s="26"/>
      <c r="GJ123" s="26"/>
      <c r="GK123" s="26"/>
      <c r="GL123" s="26"/>
      <c r="GM123" s="26"/>
      <c r="GN123" s="26"/>
      <c r="GO123" s="26"/>
      <c r="GP123" s="26"/>
      <c r="GQ123" s="26"/>
      <c r="GR123" s="26"/>
      <c r="GS123" s="26"/>
      <c r="GT123" s="26"/>
      <c r="GU123" s="26"/>
      <c r="GV123" s="26"/>
      <c r="GW123" s="26"/>
      <c r="GX123" s="26"/>
      <c r="GY123" s="26"/>
      <c r="GZ123" s="26"/>
      <c r="HA123" s="26"/>
      <c r="HB123" s="26"/>
      <c r="HC123" s="26"/>
      <c r="HD123" s="26"/>
      <c r="HE123" s="26"/>
      <c r="HF123" s="26"/>
      <c r="HG123" s="26"/>
      <c r="HH123" s="26"/>
      <c r="HI123" s="26"/>
    </row>
    <row r="124" spans="1:217" s="72" customFormat="1" ht="15" x14ac:dyDescent="0.2">
      <c r="A124" s="405"/>
      <c r="B124" s="400"/>
      <c r="C124" s="192" t="s">
        <v>378</v>
      </c>
      <c r="D124" s="148">
        <v>148.18</v>
      </c>
      <c r="E124" s="402"/>
      <c r="F124" s="148">
        <v>156.94999999999999</v>
      </c>
      <c r="G124" s="402"/>
      <c r="H124" s="205" t="e">
        <f>F124-#REF!</f>
        <v>#REF!</v>
      </c>
      <c r="I124" s="148">
        <v>156.94999999999999</v>
      </c>
      <c r="J124" s="148">
        <v>151.22999999999999</v>
      </c>
      <c r="K124" s="334">
        <v>316.43</v>
      </c>
      <c r="L124" s="68">
        <v>147.01</v>
      </c>
      <c r="M124" s="68">
        <v>147.01</v>
      </c>
      <c r="N124" s="4" t="e">
        <f>K124-#REF!</f>
        <v>#REF!</v>
      </c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  <c r="AX124" s="26"/>
      <c r="AY124" s="26"/>
      <c r="AZ124" s="26"/>
      <c r="BA124" s="26"/>
      <c r="BB124" s="26"/>
      <c r="BC124" s="26"/>
      <c r="BD124" s="26"/>
      <c r="BE124" s="26"/>
      <c r="BF124" s="26"/>
      <c r="BG124" s="26"/>
      <c r="BH124" s="26"/>
      <c r="BI124" s="26"/>
      <c r="BJ124" s="26"/>
      <c r="BK124" s="26"/>
      <c r="BL124" s="26"/>
      <c r="BM124" s="26"/>
      <c r="BN124" s="26"/>
      <c r="BO124" s="26"/>
      <c r="BP124" s="26"/>
      <c r="BQ124" s="26"/>
      <c r="BR124" s="26"/>
      <c r="BS124" s="26"/>
      <c r="BT124" s="26"/>
      <c r="BU124" s="26"/>
      <c r="BV124" s="26"/>
      <c r="BW124" s="26"/>
      <c r="BX124" s="26"/>
      <c r="BY124" s="26"/>
      <c r="BZ124" s="26"/>
      <c r="CA124" s="26"/>
      <c r="CB124" s="26"/>
      <c r="CC124" s="26"/>
      <c r="CD124" s="26"/>
      <c r="CE124" s="26"/>
      <c r="CF124" s="26"/>
      <c r="CG124" s="26"/>
      <c r="CH124" s="26"/>
      <c r="CI124" s="26"/>
      <c r="CJ124" s="26"/>
      <c r="CK124" s="26"/>
      <c r="CL124" s="26"/>
      <c r="CM124" s="26"/>
      <c r="CN124" s="26"/>
      <c r="CO124" s="26"/>
      <c r="CP124" s="26"/>
      <c r="CQ124" s="26"/>
      <c r="CR124" s="26"/>
      <c r="CS124" s="26"/>
      <c r="CT124" s="26"/>
      <c r="CU124" s="26"/>
      <c r="CV124" s="26"/>
      <c r="CW124" s="26"/>
      <c r="CX124" s="26"/>
      <c r="CY124" s="26"/>
      <c r="CZ124" s="26"/>
      <c r="DA124" s="26"/>
      <c r="DB124" s="26"/>
      <c r="DC124" s="26"/>
      <c r="DD124" s="26"/>
      <c r="DE124" s="26"/>
      <c r="DF124" s="26"/>
      <c r="DG124" s="26"/>
      <c r="DH124" s="26"/>
      <c r="DI124" s="26"/>
      <c r="DJ124" s="26"/>
      <c r="DK124" s="26"/>
      <c r="DL124" s="26"/>
      <c r="DM124" s="26"/>
      <c r="DN124" s="26"/>
      <c r="DO124" s="26"/>
      <c r="DP124" s="26"/>
      <c r="DQ124" s="26"/>
      <c r="DR124" s="26"/>
      <c r="DS124" s="26"/>
      <c r="DT124" s="26"/>
      <c r="DU124" s="26"/>
      <c r="DV124" s="26"/>
      <c r="DW124" s="26"/>
      <c r="DX124" s="26"/>
      <c r="DY124" s="26"/>
      <c r="DZ124" s="26"/>
      <c r="EA124" s="26"/>
      <c r="EB124" s="26"/>
      <c r="EC124" s="26"/>
      <c r="ED124" s="26"/>
      <c r="EE124" s="26"/>
      <c r="EF124" s="26"/>
      <c r="EG124" s="26"/>
      <c r="EH124" s="26"/>
      <c r="EI124" s="26"/>
      <c r="EJ124" s="26"/>
      <c r="EK124" s="26"/>
      <c r="EL124" s="26"/>
      <c r="EM124" s="26"/>
      <c r="EN124" s="26"/>
      <c r="EO124" s="26"/>
      <c r="EP124" s="26"/>
      <c r="EQ124" s="26"/>
      <c r="ER124" s="26"/>
      <c r="ES124" s="26"/>
      <c r="ET124" s="26"/>
      <c r="EU124" s="26"/>
      <c r="EV124" s="26"/>
      <c r="EW124" s="26"/>
      <c r="EX124" s="26"/>
      <c r="EY124" s="26"/>
      <c r="EZ124" s="26"/>
      <c r="FA124" s="26"/>
      <c r="FB124" s="26"/>
      <c r="FC124" s="26"/>
      <c r="FD124" s="26"/>
      <c r="FE124" s="26"/>
      <c r="FF124" s="26"/>
      <c r="FG124" s="26"/>
      <c r="FH124" s="26"/>
      <c r="FI124" s="26"/>
      <c r="FJ124" s="26"/>
      <c r="FK124" s="26"/>
      <c r="FL124" s="26"/>
      <c r="FM124" s="26"/>
      <c r="FN124" s="26"/>
      <c r="FO124" s="26"/>
      <c r="FP124" s="26"/>
      <c r="FQ124" s="26"/>
      <c r="FR124" s="26"/>
      <c r="FS124" s="26"/>
      <c r="FT124" s="26"/>
      <c r="FU124" s="26"/>
      <c r="FV124" s="26"/>
      <c r="FW124" s="26"/>
      <c r="FX124" s="26"/>
      <c r="FY124" s="26"/>
      <c r="FZ124" s="26"/>
      <c r="GA124" s="26"/>
      <c r="GB124" s="26"/>
      <c r="GC124" s="26"/>
      <c r="GD124" s="26"/>
      <c r="GE124" s="26"/>
      <c r="GF124" s="26"/>
      <c r="GG124" s="26"/>
      <c r="GH124" s="26"/>
      <c r="GI124" s="26"/>
      <c r="GJ124" s="26"/>
      <c r="GK124" s="26"/>
      <c r="GL124" s="26"/>
      <c r="GM124" s="26"/>
      <c r="GN124" s="26"/>
      <c r="GO124" s="26"/>
      <c r="GP124" s="26"/>
      <c r="GQ124" s="26"/>
      <c r="GR124" s="26"/>
      <c r="GS124" s="26"/>
      <c r="GT124" s="26"/>
      <c r="GU124" s="26"/>
      <c r="GV124" s="26"/>
      <c r="GW124" s="26"/>
      <c r="GX124" s="26"/>
      <c r="GY124" s="26"/>
      <c r="GZ124" s="26"/>
      <c r="HA124" s="26"/>
      <c r="HB124" s="26"/>
      <c r="HC124" s="26"/>
      <c r="HD124" s="26"/>
      <c r="HE124" s="26"/>
      <c r="HF124" s="26"/>
      <c r="HG124" s="26"/>
      <c r="HH124" s="26"/>
      <c r="HI124" s="26"/>
    </row>
    <row r="125" spans="1:217" s="72" customFormat="1" ht="15" x14ac:dyDescent="0.2">
      <c r="A125" s="405"/>
      <c r="B125" s="400"/>
      <c r="C125" s="192" t="s">
        <v>384</v>
      </c>
      <c r="D125" s="148">
        <v>351.68</v>
      </c>
      <c r="E125" s="402"/>
      <c r="F125" s="148">
        <v>440.33</v>
      </c>
      <c r="G125" s="402"/>
      <c r="H125" s="148"/>
      <c r="I125" s="148">
        <v>440.33</v>
      </c>
      <c r="J125" s="148">
        <v>447.3</v>
      </c>
      <c r="K125" s="334">
        <v>1420.46</v>
      </c>
      <c r="L125" s="68">
        <v>418.1</v>
      </c>
      <c r="M125" s="68">
        <v>418.1</v>
      </c>
      <c r="N125" s="4" t="e">
        <f>K125-#REF!</f>
        <v>#REF!</v>
      </c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26"/>
      <c r="AX125" s="26"/>
      <c r="AY125" s="26"/>
      <c r="AZ125" s="26"/>
      <c r="BA125" s="26"/>
      <c r="BB125" s="26"/>
      <c r="BC125" s="26"/>
      <c r="BD125" s="26"/>
      <c r="BE125" s="26"/>
      <c r="BF125" s="26"/>
      <c r="BG125" s="26"/>
      <c r="BH125" s="26"/>
      <c r="BI125" s="26"/>
      <c r="BJ125" s="26"/>
      <c r="BK125" s="26"/>
      <c r="BL125" s="26"/>
      <c r="BM125" s="26"/>
      <c r="BN125" s="26"/>
      <c r="BO125" s="26"/>
      <c r="BP125" s="26"/>
      <c r="BQ125" s="26"/>
      <c r="BR125" s="26"/>
      <c r="BS125" s="26"/>
      <c r="BT125" s="26"/>
      <c r="BU125" s="26"/>
      <c r="BV125" s="26"/>
      <c r="BW125" s="26"/>
      <c r="BX125" s="26"/>
      <c r="BY125" s="26"/>
      <c r="BZ125" s="26"/>
      <c r="CA125" s="26"/>
      <c r="CB125" s="26"/>
      <c r="CC125" s="26"/>
      <c r="CD125" s="26"/>
      <c r="CE125" s="26"/>
      <c r="CF125" s="26"/>
      <c r="CG125" s="26"/>
      <c r="CH125" s="26"/>
      <c r="CI125" s="26"/>
      <c r="CJ125" s="26"/>
      <c r="CK125" s="26"/>
      <c r="CL125" s="26"/>
      <c r="CM125" s="26"/>
      <c r="CN125" s="26"/>
      <c r="CO125" s="26"/>
      <c r="CP125" s="26"/>
      <c r="CQ125" s="26"/>
      <c r="CR125" s="26"/>
      <c r="CS125" s="26"/>
      <c r="CT125" s="26"/>
      <c r="CU125" s="26"/>
      <c r="CV125" s="26"/>
      <c r="CW125" s="26"/>
      <c r="CX125" s="26"/>
      <c r="CY125" s="26"/>
      <c r="CZ125" s="26"/>
      <c r="DA125" s="26"/>
      <c r="DB125" s="26"/>
      <c r="DC125" s="26"/>
      <c r="DD125" s="26"/>
      <c r="DE125" s="26"/>
      <c r="DF125" s="26"/>
      <c r="DG125" s="26"/>
      <c r="DH125" s="26"/>
      <c r="DI125" s="26"/>
      <c r="DJ125" s="26"/>
      <c r="DK125" s="26"/>
      <c r="DL125" s="26"/>
      <c r="DM125" s="26"/>
      <c r="DN125" s="26"/>
      <c r="DO125" s="26"/>
      <c r="DP125" s="26"/>
      <c r="DQ125" s="26"/>
      <c r="DR125" s="26"/>
      <c r="DS125" s="26"/>
      <c r="DT125" s="26"/>
      <c r="DU125" s="26"/>
      <c r="DV125" s="26"/>
      <c r="DW125" s="26"/>
      <c r="DX125" s="26"/>
      <c r="DY125" s="26"/>
      <c r="DZ125" s="26"/>
      <c r="EA125" s="26"/>
      <c r="EB125" s="26"/>
      <c r="EC125" s="26"/>
      <c r="ED125" s="26"/>
      <c r="EE125" s="26"/>
      <c r="EF125" s="26"/>
      <c r="EG125" s="26"/>
      <c r="EH125" s="26"/>
      <c r="EI125" s="26"/>
      <c r="EJ125" s="26"/>
      <c r="EK125" s="26"/>
      <c r="EL125" s="26"/>
      <c r="EM125" s="26"/>
      <c r="EN125" s="26"/>
      <c r="EO125" s="26"/>
      <c r="EP125" s="26"/>
      <c r="EQ125" s="26"/>
      <c r="ER125" s="26"/>
      <c r="ES125" s="26"/>
      <c r="ET125" s="26"/>
      <c r="EU125" s="26"/>
      <c r="EV125" s="26"/>
      <c r="EW125" s="26"/>
      <c r="EX125" s="26"/>
      <c r="EY125" s="26"/>
      <c r="EZ125" s="26"/>
      <c r="FA125" s="26"/>
      <c r="FB125" s="26"/>
      <c r="FC125" s="26"/>
      <c r="FD125" s="26"/>
      <c r="FE125" s="26"/>
      <c r="FF125" s="26"/>
      <c r="FG125" s="26"/>
      <c r="FH125" s="26"/>
      <c r="FI125" s="26"/>
      <c r="FJ125" s="26"/>
      <c r="FK125" s="26"/>
      <c r="FL125" s="26"/>
      <c r="FM125" s="26"/>
      <c r="FN125" s="26"/>
      <c r="FO125" s="26"/>
      <c r="FP125" s="26"/>
      <c r="FQ125" s="26"/>
      <c r="FR125" s="26"/>
      <c r="FS125" s="26"/>
      <c r="FT125" s="26"/>
      <c r="FU125" s="26"/>
      <c r="FV125" s="26"/>
      <c r="FW125" s="26"/>
      <c r="FX125" s="26"/>
      <c r="FY125" s="26"/>
      <c r="FZ125" s="26"/>
      <c r="GA125" s="26"/>
      <c r="GB125" s="26"/>
      <c r="GC125" s="26"/>
      <c r="GD125" s="26"/>
      <c r="GE125" s="26"/>
      <c r="GF125" s="26"/>
      <c r="GG125" s="26"/>
      <c r="GH125" s="26"/>
      <c r="GI125" s="26"/>
      <c r="GJ125" s="26"/>
      <c r="GK125" s="26"/>
      <c r="GL125" s="26"/>
      <c r="GM125" s="26"/>
      <c r="GN125" s="26"/>
      <c r="GO125" s="26"/>
      <c r="GP125" s="26"/>
      <c r="GQ125" s="26"/>
      <c r="GR125" s="26"/>
      <c r="GS125" s="26"/>
      <c r="GT125" s="26"/>
      <c r="GU125" s="26"/>
      <c r="GV125" s="26"/>
      <c r="GW125" s="26"/>
      <c r="GX125" s="26"/>
      <c r="GY125" s="26"/>
      <c r="GZ125" s="26"/>
      <c r="HA125" s="26"/>
      <c r="HB125" s="26"/>
      <c r="HC125" s="26"/>
      <c r="HD125" s="26"/>
      <c r="HE125" s="26"/>
      <c r="HF125" s="26"/>
      <c r="HG125" s="26"/>
      <c r="HH125" s="26"/>
      <c r="HI125" s="26"/>
    </row>
    <row r="126" spans="1:217" s="72" customFormat="1" ht="15" x14ac:dyDescent="0.2">
      <c r="A126" s="405"/>
      <c r="B126" s="400"/>
      <c r="C126" s="192" t="s">
        <v>385</v>
      </c>
      <c r="D126" s="148">
        <v>275.26</v>
      </c>
      <c r="E126" s="402"/>
      <c r="F126" s="148">
        <v>440.33</v>
      </c>
      <c r="G126" s="402"/>
      <c r="H126" s="148"/>
      <c r="I126" s="148">
        <v>440.33</v>
      </c>
      <c r="J126" s="148">
        <v>584.26</v>
      </c>
      <c r="K126" s="334">
        <v>3721.78</v>
      </c>
      <c r="L126" s="68">
        <v>418.1</v>
      </c>
      <c r="M126" s="68">
        <v>418.1</v>
      </c>
      <c r="N126" s="4" t="e">
        <f>K126-#REF!</f>
        <v>#REF!</v>
      </c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  <c r="AX126" s="26"/>
      <c r="AY126" s="26"/>
      <c r="AZ126" s="26"/>
      <c r="BA126" s="26"/>
      <c r="BB126" s="26"/>
      <c r="BC126" s="26"/>
      <c r="BD126" s="26"/>
      <c r="BE126" s="26"/>
      <c r="BF126" s="26"/>
      <c r="BG126" s="26"/>
      <c r="BH126" s="26"/>
      <c r="BI126" s="26"/>
      <c r="BJ126" s="26"/>
      <c r="BK126" s="26"/>
      <c r="BL126" s="26"/>
      <c r="BM126" s="26"/>
      <c r="BN126" s="26"/>
      <c r="BO126" s="26"/>
      <c r="BP126" s="26"/>
      <c r="BQ126" s="26"/>
      <c r="BR126" s="26"/>
      <c r="BS126" s="26"/>
      <c r="BT126" s="26"/>
      <c r="BU126" s="26"/>
      <c r="BV126" s="26"/>
      <c r="BW126" s="26"/>
      <c r="BX126" s="26"/>
      <c r="BY126" s="26"/>
      <c r="BZ126" s="26"/>
      <c r="CA126" s="26"/>
      <c r="CB126" s="26"/>
      <c r="CC126" s="26"/>
      <c r="CD126" s="26"/>
      <c r="CE126" s="26"/>
      <c r="CF126" s="26"/>
      <c r="CG126" s="26"/>
      <c r="CH126" s="26"/>
      <c r="CI126" s="26"/>
      <c r="CJ126" s="26"/>
      <c r="CK126" s="26"/>
      <c r="CL126" s="26"/>
      <c r="CM126" s="26"/>
      <c r="CN126" s="26"/>
      <c r="CO126" s="26"/>
      <c r="CP126" s="26"/>
      <c r="CQ126" s="26"/>
      <c r="CR126" s="26"/>
      <c r="CS126" s="26"/>
      <c r="CT126" s="26"/>
      <c r="CU126" s="26"/>
      <c r="CV126" s="26"/>
      <c r="CW126" s="26"/>
      <c r="CX126" s="26"/>
      <c r="CY126" s="26"/>
      <c r="CZ126" s="26"/>
      <c r="DA126" s="26"/>
      <c r="DB126" s="26"/>
      <c r="DC126" s="26"/>
      <c r="DD126" s="26"/>
      <c r="DE126" s="26"/>
      <c r="DF126" s="26"/>
      <c r="DG126" s="26"/>
      <c r="DH126" s="26"/>
      <c r="DI126" s="26"/>
      <c r="DJ126" s="26"/>
      <c r="DK126" s="26"/>
      <c r="DL126" s="26"/>
      <c r="DM126" s="26"/>
      <c r="DN126" s="26"/>
      <c r="DO126" s="26"/>
      <c r="DP126" s="26"/>
      <c r="DQ126" s="26"/>
      <c r="DR126" s="26"/>
      <c r="DS126" s="26"/>
      <c r="DT126" s="26"/>
      <c r="DU126" s="26"/>
      <c r="DV126" s="26"/>
      <c r="DW126" s="26"/>
      <c r="DX126" s="26"/>
      <c r="DY126" s="26"/>
      <c r="DZ126" s="26"/>
      <c r="EA126" s="26"/>
      <c r="EB126" s="26"/>
      <c r="EC126" s="26"/>
      <c r="ED126" s="26"/>
      <c r="EE126" s="26"/>
      <c r="EF126" s="26"/>
      <c r="EG126" s="26"/>
      <c r="EH126" s="26"/>
      <c r="EI126" s="26"/>
      <c r="EJ126" s="26"/>
      <c r="EK126" s="26"/>
      <c r="EL126" s="26"/>
      <c r="EM126" s="26"/>
      <c r="EN126" s="26"/>
      <c r="EO126" s="26"/>
      <c r="EP126" s="26"/>
      <c r="EQ126" s="26"/>
      <c r="ER126" s="26"/>
      <c r="ES126" s="26"/>
      <c r="ET126" s="26"/>
      <c r="EU126" s="26"/>
      <c r="EV126" s="26"/>
      <c r="EW126" s="26"/>
      <c r="EX126" s="26"/>
      <c r="EY126" s="26"/>
      <c r="EZ126" s="26"/>
      <c r="FA126" s="26"/>
      <c r="FB126" s="26"/>
      <c r="FC126" s="26"/>
      <c r="FD126" s="26"/>
      <c r="FE126" s="26"/>
      <c r="FF126" s="26"/>
      <c r="FG126" s="26"/>
      <c r="FH126" s="26"/>
      <c r="FI126" s="26"/>
      <c r="FJ126" s="26"/>
      <c r="FK126" s="26"/>
      <c r="FL126" s="26"/>
      <c r="FM126" s="26"/>
      <c r="FN126" s="26"/>
      <c r="FO126" s="26"/>
      <c r="FP126" s="26"/>
      <c r="FQ126" s="26"/>
      <c r="FR126" s="26"/>
      <c r="FS126" s="26"/>
      <c r="FT126" s="26"/>
      <c r="FU126" s="26"/>
      <c r="FV126" s="26"/>
      <c r="FW126" s="26"/>
      <c r="FX126" s="26"/>
      <c r="FY126" s="26"/>
      <c r="FZ126" s="26"/>
      <c r="GA126" s="26"/>
      <c r="GB126" s="26"/>
      <c r="GC126" s="26"/>
      <c r="GD126" s="26"/>
      <c r="GE126" s="26"/>
      <c r="GF126" s="26"/>
      <c r="GG126" s="26"/>
      <c r="GH126" s="26"/>
      <c r="GI126" s="26"/>
      <c r="GJ126" s="26"/>
      <c r="GK126" s="26"/>
      <c r="GL126" s="26"/>
      <c r="GM126" s="26"/>
      <c r="GN126" s="26"/>
      <c r="GO126" s="26"/>
      <c r="GP126" s="26"/>
      <c r="GQ126" s="26"/>
      <c r="GR126" s="26"/>
      <c r="GS126" s="26"/>
      <c r="GT126" s="26"/>
      <c r="GU126" s="26"/>
      <c r="GV126" s="26"/>
      <c r="GW126" s="26"/>
      <c r="GX126" s="26"/>
      <c r="GY126" s="26"/>
      <c r="GZ126" s="26"/>
      <c r="HA126" s="26"/>
      <c r="HB126" s="26"/>
      <c r="HC126" s="26"/>
      <c r="HD126" s="26"/>
      <c r="HE126" s="26"/>
      <c r="HF126" s="26"/>
      <c r="HG126" s="26"/>
      <c r="HH126" s="26"/>
      <c r="HI126" s="26"/>
    </row>
    <row r="127" spans="1:217" s="72" customFormat="1" ht="114" x14ac:dyDescent="0.2">
      <c r="A127" s="407">
        <v>12</v>
      </c>
      <c r="B127" s="402" t="s">
        <v>421</v>
      </c>
      <c r="C127" s="101" t="s">
        <v>423</v>
      </c>
      <c r="D127" s="148" t="s">
        <v>130</v>
      </c>
      <c r="E127" s="402" t="s">
        <v>131</v>
      </c>
      <c r="F127" s="101">
        <v>115.6</v>
      </c>
      <c r="G127" s="402" t="s">
        <v>283</v>
      </c>
      <c r="H127" s="101"/>
      <c r="I127" s="101">
        <v>115.6</v>
      </c>
      <c r="J127" s="101">
        <v>111.51</v>
      </c>
      <c r="K127" s="367" t="s">
        <v>608</v>
      </c>
      <c r="L127" s="67">
        <v>115.6</v>
      </c>
      <c r="M127" s="67">
        <v>115.6</v>
      </c>
      <c r="N127" s="4" t="e">
        <f>K127-#REF!</f>
        <v>#VALUE!</v>
      </c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26"/>
      <c r="AX127" s="26"/>
      <c r="AY127" s="26"/>
      <c r="AZ127" s="26"/>
      <c r="BA127" s="26"/>
      <c r="BB127" s="26"/>
      <c r="BC127" s="26"/>
      <c r="BD127" s="26"/>
      <c r="BE127" s="26"/>
      <c r="BF127" s="26"/>
      <c r="BG127" s="26"/>
      <c r="BH127" s="26"/>
      <c r="BI127" s="26"/>
      <c r="BJ127" s="26"/>
      <c r="BK127" s="26"/>
      <c r="BL127" s="26"/>
      <c r="BM127" s="26"/>
      <c r="BN127" s="26"/>
      <c r="BO127" s="26"/>
      <c r="BP127" s="26"/>
      <c r="BQ127" s="26"/>
      <c r="BR127" s="26"/>
      <c r="BS127" s="26"/>
      <c r="BT127" s="26"/>
      <c r="BU127" s="26"/>
      <c r="BV127" s="26"/>
      <c r="BW127" s="26"/>
      <c r="BX127" s="26"/>
      <c r="BY127" s="26"/>
      <c r="BZ127" s="26"/>
      <c r="CA127" s="26"/>
      <c r="CB127" s="26"/>
      <c r="CC127" s="26"/>
      <c r="CD127" s="26"/>
      <c r="CE127" s="26"/>
      <c r="CF127" s="26"/>
      <c r="CG127" s="26"/>
      <c r="CH127" s="26"/>
      <c r="CI127" s="26"/>
      <c r="CJ127" s="26"/>
      <c r="CK127" s="26"/>
      <c r="CL127" s="26"/>
      <c r="CM127" s="26"/>
      <c r="CN127" s="26"/>
      <c r="CO127" s="26"/>
      <c r="CP127" s="26"/>
      <c r="CQ127" s="26"/>
      <c r="CR127" s="26"/>
      <c r="CS127" s="26"/>
      <c r="CT127" s="26"/>
      <c r="CU127" s="26"/>
      <c r="CV127" s="26"/>
      <c r="CW127" s="26"/>
      <c r="CX127" s="26"/>
      <c r="CY127" s="26"/>
      <c r="CZ127" s="26"/>
      <c r="DA127" s="26"/>
      <c r="DB127" s="26"/>
      <c r="DC127" s="26"/>
      <c r="DD127" s="26"/>
      <c r="DE127" s="26"/>
      <c r="DF127" s="26"/>
      <c r="DG127" s="26"/>
      <c r="DH127" s="26"/>
      <c r="DI127" s="26"/>
      <c r="DJ127" s="26"/>
      <c r="DK127" s="26"/>
      <c r="DL127" s="26"/>
      <c r="DM127" s="26"/>
      <c r="DN127" s="26"/>
      <c r="DO127" s="26"/>
      <c r="DP127" s="26"/>
      <c r="DQ127" s="26"/>
      <c r="DR127" s="26"/>
      <c r="DS127" s="26"/>
      <c r="DT127" s="26"/>
      <c r="DU127" s="26"/>
      <c r="DV127" s="26"/>
      <c r="DW127" s="26"/>
      <c r="DX127" s="26"/>
      <c r="DY127" s="26"/>
      <c r="DZ127" s="26"/>
      <c r="EA127" s="26"/>
      <c r="EB127" s="26"/>
      <c r="EC127" s="26"/>
      <c r="ED127" s="26"/>
      <c r="EE127" s="26"/>
      <c r="EF127" s="26"/>
      <c r="EG127" s="26"/>
      <c r="EH127" s="26"/>
      <c r="EI127" s="26"/>
      <c r="EJ127" s="26"/>
      <c r="EK127" s="26"/>
      <c r="EL127" s="26"/>
      <c r="EM127" s="26"/>
      <c r="EN127" s="26"/>
      <c r="EO127" s="26"/>
      <c r="EP127" s="26"/>
      <c r="EQ127" s="26"/>
      <c r="ER127" s="26"/>
      <c r="ES127" s="26"/>
      <c r="ET127" s="26"/>
      <c r="EU127" s="26"/>
      <c r="EV127" s="26"/>
      <c r="EW127" s="26"/>
      <c r="EX127" s="26"/>
      <c r="EY127" s="26"/>
      <c r="EZ127" s="26"/>
      <c r="FA127" s="26"/>
      <c r="FB127" s="26"/>
      <c r="FC127" s="26"/>
      <c r="FD127" s="26"/>
      <c r="FE127" s="26"/>
      <c r="FF127" s="26"/>
      <c r="FG127" s="26"/>
      <c r="FH127" s="26"/>
      <c r="FI127" s="26"/>
      <c r="FJ127" s="26"/>
      <c r="FK127" s="26"/>
      <c r="FL127" s="26"/>
      <c r="FM127" s="26"/>
      <c r="FN127" s="26"/>
      <c r="FO127" s="26"/>
      <c r="FP127" s="26"/>
      <c r="FQ127" s="26"/>
      <c r="FR127" s="26"/>
      <c r="FS127" s="26"/>
      <c r="FT127" s="26"/>
      <c r="FU127" s="26"/>
      <c r="FV127" s="26"/>
      <c r="FW127" s="26"/>
      <c r="FX127" s="26"/>
      <c r="FY127" s="26"/>
      <c r="FZ127" s="26"/>
      <c r="GA127" s="26"/>
      <c r="GB127" s="26"/>
      <c r="GC127" s="26"/>
      <c r="GD127" s="26"/>
      <c r="GE127" s="26"/>
      <c r="GF127" s="26"/>
      <c r="GG127" s="26"/>
      <c r="GH127" s="26"/>
      <c r="GI127" s="26"/>
      <c r="GJ127" s="26"/>
      <c r="GK127" s="26"/>
      <c r="GL127" s="26"/>
      <c r="GM127" s="26"/>
      <c r="GN127" s="26"/>
      <c r="GO127" s="26"/>
      <c r="GP127" s="26"/>
      <c r="GQ127" s="26"/>
      <c r="GR127" s="26"/>
      <c r="GS127" s="26"/>
      <c r="GT127" s="26"/>
      <c r="GU127" s="26"/>
      <c r="GV127" s="26"/>
      <c r="GW127" s="26"/>
      <c r="GX127" s="26"/>
      <c r="GY127" s="26"/>
      <c r="GZ127" s="26"/>
      <c r="HA127" s="26"/>
      <c r="HB127" s="26"/>
      <c r="HC127" s="26"/>
      <c r="HD127" s="26"/>
      <c r="HE127" s="26"/>
      <c r="HF127" s="26"/>
      <c r="HG127" s="26"/>
      <c r="HH127" s="26"/>
      <c r="HI127" s="26"/>
    </row>
    <row r="128" spans="1:217" s="72" customFormat="1" ht="15" x14ac:dyDescent="0.2">
      <c r="A128" s="407"/>
      <c r="B128" s="402"/>
      <c r="C128" s="192" t="s">
        <v>378</v>
      </c>
      <c r="D128" s="148">
        <v>97.42</v>
      </c>
      <c r="E128" s="402"/>
      <c r="F128" s="148">
        <v>97.42</v>
      </c>
      <c r="G128" s="402"/>
      <c r="H128" s="205" t="e">
        <f>F128-#REF!</f>
        <v>#REF!</v>
      </c>
      <c r="I128" s="148">
        <v>97.42</v>
      </c>
      <c r="J128" s="148">
        <v>97.42</v>
      </c>
      <c r="K128" s="368">
        <v>166.56</v>
      </c>
      <c r="L128" s="68">
        <v>97.42</v>
      </c>
      <c r="M128" s="68">
        <v>97.42</v>
      </c>
      <c r="N128" s="4" t="e">
        <f>K128-#REF!</f>
        <v>#REF!</v>
      </c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  <c r="AX128" s="26"/>
      <c r="AY128" s="26"/>
      <c r="AZ128" s="26"/>
      <c r="BA128" s="26"/>
      <c r="BB128" s="26"/>
      <c r="BC128" s="26"/>
      <c r="BD128" s="26"/>
      <c r="BE128" s="26"/>
      <c r="BF128" s="26"/>
      <c r="BG128" s="26"/>
      <c r="BH128" s="26"/>
      <c r="BI128" s="26"/>
      <c r="BJ128" s="26"/>
      <c r="BK128" s="26"/>
      <c r="BL128" s="26"/>
      <c r="BM128" s="26"/>
      <c r="BN128" s="26"/>
      <c r="BO128" s="26"/>
      <c r="BP128" s="26"/>
      <c r="BQ128" s="26"/>
      <c r="BR128" s="26"/>
      <c r="BS128" s="26"/>
      <c r="BT128" s="26"/>
      <c r="BU128" s="26"/>
      <c r="BV128" s="26"/>
      <c r="BW128" s="26"/>
      <c r="BX128" s="26"/>
      <c r="BY128" s="26"/>
      <c r="BZ128" s="26"/>
      <c r="CA128" s="26"/>
      <c r="CB128" s="26"/>
      <c r="CC128" s="26"/>
      <c r="CD128" s="26"/>
      <c r="CE128" s="26"/>
      <c r="CF128" s="26"/>
      <c r="CG128" s="26"/>
      <c r="CH128" s="26"/>
      <c r="CI128" s="26"/>
      <c r="CJ128" s="26"/>
      <c r="CK128" s="26"/>
      <c r="CL128" s="26"/>
      <c r="CM128" s="26"/>
      <c r="CN128" s="26"/>
      <c r="CO128" s="26"/>
      <c r="CP128" s="26"/>
      <c r="CQ128" s="26"/>
      <c r="CR128" s="26"/>
      <c r="CS128" s="26"/>
      <c r="CT128" s="26"/>
      <c r="CU128" s="26"/>
      <c r="CV128" s="26"/>
      <c r="CW128" s="26"/>
      <c r="CX128" s="26"/>
      <c r="CY128" s="26"/>
      <c r="CZ128" s="26"/>
      <c r="DA128" s="26"/>
      <c r="DB128" s="26"/>
      <c r="DC128" s="26"/>
      <c r="DD128" s="26"/>
      <c r="DE128" s="26"/>
      <c r="DF128" s="26"/>
      <c r="DG128" s="26"/>
      <c r="DH128" s="26"/>
      <c r="DI128" s="26"/>
      <c r="DJ128" s="26"/>
      <c r="DK128" s="26"/>
      <c r="DL128" s="26"/>
      <c r="DM128" s="26"/>
      <c r="DN128" s="26"/>
      <c r="DO128" s="26"/>
      <c r="DP128" s="26"/>
      <c r="DQ128" s="26"/>
      <c r="DR128" s="26"/>
      <c r="DS128" s="26"/>
      <c r="DT128" s="26"/>
      <c r="DU128" s="26"/>
      <c r="DV128" s="26"/>
      <c r="DW128" s="26"/>
      <c r="DX128" s="26"/>
      <c r="DY128" s="26"/>
      <c r="DZ128" s="26"/>
      <c r="EA128" s="26"/>
      <c r="EB128" s="26"/>
      <c r="EC128" s="26"/>
      <c r="ED128" s="26"/>
      <c r="EE128" s="26"/>
      <c r="EF128" s="26"/>
      <c r="EG128" s="26"/>
      <c r="EH128" s="26"/>
      <c r="EI128" s="26"/>
      <c r="EJ128" s="26"/>
      <c r="EK128" s="26"/>
      <c r="EL128" s="26"/>
      <c r="EM128" s="26"/>
      <c r="EN128" s="26"/>
      <c r="EO128" s="26"/>
      <c r="EP128" s="26"/>
      <c r="EQ128" s="26"/>
      <c r="ER128" s="26"/>
      <c r="ES128" s="26"/>
      <c r="ET128" s="26"/>
      <c r="EU128" s="26"/>
      <c r="EV128" s="26"/>
      <c r="EW128" s="26"/>
      <c r="EX128" s="26"/>
      <c r="EY128" s="26"/>
      <c r="EZ128" s="26"/>
      <c r="FA128" s="26"/>
      <c r="FB128" s="26"/>
      <c r="FC128" s="26"/>
      <c r="FD128" s="26"/>
      <c r="FE128" s="26"/>
      <c r="FF128" s="26"/>
      <c r="FG128" s="26"/>
      <c r="FH128" s="26"/>
      <c r="FI128" s="26"/>
      <c r="FJ128" s="26"/>
      <c r="FK128" s="26"/>
      <c r="FL128" s="26"/>
      <c r="FM128" s="26"/>
      <c r="FN128" s="26"/>
      <c r="FO128" s="26"/>
      <c r="FP128" s="26"/>
      <c r="FQ128" s="26"/>
      <c r="FR128" s="26"/>
      <c r="FS128" s="26"/>
      <c r="FT128" s="26"/>
      <c r="FU128" s="26"/>
      <c r="FV128" s="26"/>
      <c r="FW128" s="26"/>
      <c r="FX128" s="26"/>
      <c r="FY128" s="26"/>
      <c r="FZ128" s="26"/>
      <c r="GA128" s="26"/>
      <c r="GB128" s="26"/>
      <c r="GC128" s="26"/>
      <c r="GD128" s="26"/>
      <c r="GE128" s="26"/>
      <c r="GF128" s="26"/>
      <c r="GG128" s="26"/>
      <c r="GH128" s="26"/>
      <c r="GI128" s="26"/>
      <c r="GJ128" s="26"/>
      <c r="GK128" s="26"/>
      <c r="GL128" s="26"/>
      <c r="GM128" s="26"/>
      <c r="GN128" s="26"/>
      <c r="GO128" s="26"/>
      <c r="GP128" s="26"/>
      <c r="GQ128" s="26"/>
      <c r="GR128" s="26"/>
      <c r="GS128" s="26"/>
      <c r="GT128" s="26"/>
      <c r="GU128" s="26"/>
      <c r="GV128" s="26"/>
      <c r="GW128" s="26"/>
      <c r="GX128" s="26"/>
      <c r="GY128" s="26"/>
      <c r="GZ128" s="26"/>
      <c r="HA128" s="26"/>
      <c r="HB128" s="26"/>
      <c r="HC128" s="26"/>
      <c r="HD128" s="26"/>
      <c r="HE128" s="26"/>
      <c r="HF128" s="26"/>
      <c r="HG128" s="26"/>
      <c r="HH128" s="26"/>
      <c r="HI128" s="26"/>
    </row>
    <row r="129" spans="1:217" s="72" customFormat="1" ht="15" x14ac:dyDescent="0.2">
      <c r="A129" s="407"/>
      <c r="B129" s="402"/>
      <c r="C129" s="192" t="s">
        <v>391</v>
      </c>
      <c r="D129" s="148">
        <v>201.83</v>
      </c>
      <c r="E129" s="402"/>
      <c r="F129" s="148">
        <v>170.7</v>
      </c>
      <c r="G129" s="402"/>
      <c r="H129" s="148"/>
      <c r="I129" s="148">
        <v>170.7</v>
      </c>
      <c r="J129" s="148">
        <v>201.83</v>
      </c>
      <c r="K129" s="368" t="s">
        <v>56</v>
      </c>
      <c r="L129" s="68">
        <v>170.7</v>
      </c>
      <c r="M129" s="68">
        <v>170.7</v>
      </c>
      <c r="N129" s="4" t="e">
        <f>K129-#REF!</f>
        <v>#VALUE!</v>
      </c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26"/>
      <c r="AX129" s="26"/>
      <c r="AY129" s="26"/>
      <c r="AZ129" s="26"/>
      <c r="BA129" s="26"/>
      <c r="BB129" s="26"/>
      <c r="BC129" s="26"/>
      <c r="BD129" s="26"/>
      <c r="BE129" s="26"/>
      <c r="BF129" s="26"/>
      <c r="BG129" s="26"/>
      <c r="BH129" s="26"/>
      <c r="BI129" s="26"/>
      <c r="BJ129" s="26"/>
      <c r="BK129" s="26"/>
      <c r="BL129" s="26"/>
      <c r="BM129" s="26"/>
      <c r="BN129" s="26"/>
      <c r="BO129" s="26"/>
      <c r="BP129" s="26"/>
      <c r="BQ129" s="26"/>
      <c r="BR129" s="26"/>
      <c r="BS129" s="26"/>
      <c r="BT129" s="26"/>
      <c r="BU129" s="26"/>
      <c r="BV129" s="26"/>
      <c r="BW129" s="26"/>
      <c r="BX129" s="26"/>
      <c r="BY129" s="26"/>
      <c r="BZ129" s="26"/>
      <c r="CA129" s="26"/>
      <c r="CB129" s="26"/>
      <c r="CC129" s="26"/>
      <c r="CD129" s="26"/>
      <c r="CE129" s="26"/>
      <c r="CF129" s="26"/>
      <c r="CG129" s="26"/>
      <c r="CH129" s="26"/>
      <c r="CI129" s="26"/>
      <c r="CJ129" s="26"/>
      <c r="CK129" s="26"/>
      <c r="CL129" s="26"/>
      <c r="CM129" s="26"/>
      <c r="CN129" s="26"/>
      <c r="CO129" s="26"/>
      <c r="CP129" s="26"/>
      <c r="CQ129" s="26"/>
      <c r="CR129" s="26"/>
      <c r="CS129" s="26"/>
      <c r="CT129" s="26"/>
      <c r="CU129" s="26"/>
      <c r="CV129" s="26"/>
      <c r="CW129" s="26"/>
      <c r="CX129" s="26"/>
      <c r="CY129" s="26"/>
      <c r="CZ129" s="26"/>
      <c r="DA129" s="26"/>
      <c r="DB129" s="26"/>
      <c r="DC129" s="26"/>
      <c r="DD129" s="26"/>
      <c r="DE129" s="26"/>
      <c r="DF129" s="26"/>
      <c r="DG129" s="26"/>
      <c r="DH129" s="26"/>
      <c r="DI129" s="26"/>
      <c r="DJ129" s="26"/>
      <c r="DK129" s="26"/>
      <c r="DL129" s="26"/>
      <c r="DM129" s="26"/>
      <c r="DN129" s="26"/>
      <c r="DO129" s="26"/>
      <c r="DP129" s="26"/>
      <c r="DQ129" s="26"/>
      <c r="DR129" s="26"/>
      <c r="DS129" s="26"/>
      <c r="DT129" s="26"/>
      <c r="DU129" s="26"/>
      <c r="DV129" s="26"/>
      <c r="DW129" s="26"/>
      <c r="DX129" s="26"/>
      <c r="DY129" s="26"/>
      <c r="DZ129" s="26"/>
      <c r="EA129" s="26"/>
      <c r="EB129" s="26"/>
      <c r="EC129" s="26"/>
      <c r="ED129" s="26"/>
      <c r="EE129" s="26"/>
      <c r="EF129" s="26"/>
      <c r="EG129" s="26"/>
      <c r="EH129" s="26"/>
      <c r="EI129" s="26"/>
      <c r="EJ129" s="26"/>
      <c r="EK129" s="26"/>
      <c r="EL129" s="26"/>
      <c r="EM129" s="26"/>
      <c r="EN129" s="26"/>
      <c r="EO129" s="26"/>
      <c r="EP129" s="26"/>
      <c r="EQ129" s="26"/>
      <c r="ER129" s="26"/>
      <c r="ES129" s="26"/>
      <c r="ET129" s="26"/>
      <c r="EU129" s="26"/>
      <c r="EV129" s="26"/>
      <c r="EW129" s="26"/>
      <c r="EX129" s="26"/>
      <c r="EY129" s="26"/>
      <c r="EZ129" s="26"/>
      <c r="FA129" s="26"/>
      <c r="FB129" s="26"/>
      <c r="FC129" s="26"/>
      <c r="FD129" s="26"/>
      <c r="FE129" s="26"/>
      <c r="FF129" s="26"/>
      <c r="FG129" s="26"/>
      <c r="FH129" s="26"/>
      <c r="FI129" s="26"/>
      <c r="FJ129" s="26"/>
      <c r="FK129" s="26"/>
      <c r="FL129" s="26"/>
      <c r="FM129" s="26"/>
      <c r="FN129" s="26"/>
      <c r="FO129" s="26"/>
      <c r="FP129" s="26"/>
      <c r="FQ129" s="26"/>
      <c r="FR129" s="26"/>
      <c r="FS129" s="26"/>
      <c r="FT129" s="26"/>
      <c r="FU129" s="26"/>
      <c r="FV129" s="26"/>
      <c r="FW129" s="26"/>
      <c r="FX129" s="26"/>
      <c r="FY129" s="26"/>
      <c r="FZ129" s="26"/>
      <c r="GA129" s="26"/>
      <c r="GB129" s="26"/>
      <c r="GC129" s="26"/>
      <c r="GD129" s="26"/>
      <c r="GE129" s="26"/>
      <c r="GF129" s="26"/>
      <c r="GG129" s="26"/>
      <c r="GH129" s="26"/>
      <c r="GI129" s="26"/>
      <c r="GJ129" s="26"/>
      <c r="GK129" s="26"/>
      <c r="GL129" s="26"/>
      <c r="GM129" s="26"/>
      <c r="GN129" s="26"/>
      <c r="GO129" s="26"/>
      <c r="GP129" s="26"/>
      <c r="GQ129" s="26"/>
      <c r="GR129" s="26"/>
      <c r="GS129" s="26"/>
      <c r="GT129" s="26"/>
      <c r="GU129" s="26"/>
      <c r="GV129" s="26"/>
      <c r="GW129" s="26"/>
      <c r="GX129" s="26"/>
      <c r="GY129" s="26"/>
      <c r="GZ129" s="26"/>
      <c r="HA129" s="26"/>
      <c r="HB129" s="26"/>
      <c r="HC129" s="26"/>
      <c r="HD129" s="26"/>
      <c r="HE129" s="26"/>
      <c r="HF129" s="26"/>
      <c r="HG129" s="26"/>
      <c r="HH129" s="26"/>
      <c r="HI129" s="26"/>
    </row>
    <row r="130" spans="1:217" s="131" customFormat="1" ht="15" x14ac:dyDescent="0.2">
      <c r="A130" s="407"/>
      <c r="B130" s="402"/>
      <c r="C130" s="192" t="s">
        <v>384</v>
      </c>
      <c r="D130" s="148"/>
      <c r="E130" s="402"/>
      <c r="F130" s="148"/>
      <c r="G130" s="402"/>
      <c r="H130" s="148"/>
      <c r="I130" s="148"/>
      <c r="J130" s="148"/>
      <c r="K130" s="368">
        <v>418.48</v>
      </c>
      <c r="L130" s="130"/>
      <c r="M130" s="130"/>
      <c r="N130" s="129"/>
      <c r="O130" s="128"/>
      <c r="P130" s="128"/>
      <c r="Q130" s="128"/>
      <c r="R130" s="128"/>
      <c r="S130" s="128"/>
      <c r="T130" s="128"/>
      <c r="U130" s="128"/>
      <c r="V130" s="128"/>
      <c r="W130" s="128"/>
      <c r="X130" s="128"/>
      <c r="Y130" s="128"/>
      <c r="Z130" s="128"/>
      <c r="AA130" s="128"/>
      <c r="AB130" s="128"/>
      <c r="AC130" s="128"/>
      <c r="AD130" s="128"/>
      <c r="AE130" s="128"/>
      <c r="AF130" s="128"/>
      <c r="AG130" s="128"/>
      <c r="AH130" s="128"/>
      <c r="AI130" s="128"/>
      <c r="AJ130" s="128"/>
      <c r="AK130" s="128"/>
      <c r="AL130" s="128"/>
      <c r="AM130" s="128"/>
      <c r="AN130" s="128"/>
      <c r="AO130" s="128"/>
      <c r="AP130" s="128"/>
      <c r="AQ130" s="128"/>
      <c r="AR130" s="128"/>
      <c r="AS130" s="128"/>
      <c r="AT130" s="128"/>
      <c r="AU130" s="128"/>
      <c r="AV130" s="128"/>
      <c r="AW130" s="128"/>
      <c r="AX130" s="128"/>
      <c r="AY130" s="128"/>
      <c r="AZ130" s="128"/>
      <c r="BA130" s="128"/>
      <c r="BB130" s="128"/>
      <c r="BC130" s="128"/>
      <c r="BD130" s="128"/>
      <c r="BE130" s="128"/>
      <c r="BF130" s="128"/>
      <c r="BG130" s="128"/>
      <c r="BH130" s="128"/>
      <c r="BI130" s="128"/>
      <c r="BJ130" s="128"/>
      <c r="BK130" s="128"/>
      <c r="BL130" s="128"/>
      <c r="BM130" s="128"/>
      <c r="BN130" s="128"/>
      <c r="BO130" s="128"/>
      <c r="BP130" s="128"/>
      <c r="BQ130" s="128"/>
      <c r="BR130" s="128"/>
      <c r="BS130" s="128"/>
      <c r="BT130" s="128"/>
      <c r="BU130" s="128"/>
      <c r="BV130" s="128"/>
      <c r="BW130" s="128"/>
      <c r="BX130" s="128"/>
      <c r="BY130" s="128"/>
      <c r="BZ130" s="128"/>
      <c r="CA130" s="128"/>
      <c r="CB130" s="128"/>
      <c r="CC130" s="128"/>
      <c r="CD130" s="128"/>
      <c r="CE130" s="128"/>
      <c r="CF130" s="128"/>
      <c r="CG130" s="128"/>
      <c r="CH130" s="128"/>
      <c r="CI130" s="128"/>
      <c r="CJ130" s="128"/>
      <c r="CK130" s="128"/>
      <c r="CL130" s="128"/>
      <c r="CM130" s="128"/>
      <c r="CN130" s="128"/>
      <c r="CO130" s="128"/>
      <c r="CP130" s="128"/>
      <c r="CQ130" s="128"/>
      <c r="CR130" s="128"/>
      <c r="CS130" s="128"/>
      <c r="CT130" s="128"/>
      <c r="CU130" s="128"/>
      <c r="CV130" s="128"/>
      <c r="CW130" s="128"/>
      <c r="CX130" s="128"/>
      <c r="CY130" s="128"/>
      <c r="CZ130" s="128"/>
      <c r="DA130" s="128"/>
      <c r="DB130" s="128"/>
      <c r="DC130" s="128"/>
      <c r="DD130" s="128"/>
      <c r="DE130" s="128"/>
      <c r="DF130" s="128"/>
      <c r="DG130" s="128"/>
      <c r="DH130" s="128"/>
      <c r="DI130" s="128"/>
      <c r="DJ130" s="128"/>
      <c r="DK130" s="128"/>
      <c r="DL130" s="128"/>
      <c r="DM130" s="128"/>
      <c r="DN130" s="128"/>
      <c r="DO130" s="128"/>
      <c r="DP130" s="128"/>
      <c r="DQ130" s="128"/>
      <c r="DR130" s="128"/>
      <c r="DS130" s="128"/>
      <c r="DT130" s="128"/>
      <c r="DU130" s="128"/>
      <c r="DV130" s="128"/>
      <c r="DW130" s="128"/>
      <c r="DX130" s="128"/>
      <c r="DY130" s="128"/>
      <c r="DZ130" s="128"/>
      <c r="EA130" s="128"/>
      <c r="EB130" s="128"/>
      <c r="EC130" s="128"/>
      <c r="ED130" s="128"/>
      <c r="EE130" s="128"/>
      <c r="EF130" s="128"/>
      <c r="EG130" s="128"/>
      <c r="EH130" s="128"/>
      <c r="EI130" s="128"/>
      <c r="EJ130" s="128"/>
      <c r="EK130" s="128"/>
      <c r="EL130" s="128"/>
      <c r="EM130" s="128"/>
      <c r="EN130" s="128"/>
      <c r="EO130" s="128"/>
      <c r="EP130" s="128"/>
      <c r="EQ130" s="128"/>
      <c r="ER130" s="128"/>
      <c r="ES130" s="128"/>
      <c r="ET130" s="128"/>
      <c r="EU130" s="128"/>
      <c r="EV130" s="128"/>
      <c r="EW130" s="128"/>
      <c r="EX130" s="128"/>
      <c r="EY130" s="128"/>
      <c r="EZ130" s="128"/>
      <c r="FA130" s="128"/>
      <c r="FB130" s="128"/>
      <c r="FC130" s="128"/>
      <c r="FD130" s="128"/>
      <c r="FE130" s="128"/>
      <c r="FF130" s="128"/>
      <c r="FG130" s="128"/>
      <c r="FH130" s="128"/>
      <c r="FI130" s="128"/>
      <c r="FJ130" s="128"/>
      <c r="FK130" s="128"/>
      <c r="FL130" s="128"/>
      <c r="FM130" s="128"/>
      <c r="FN130" s="128"/>
      <c r="FO130" s="128"/>
      <c r="FP130" s="128"/>
      <c r="FQ130" s="128"/>
      <c r="FR130" s="128"/>
      <c r="FS130" s="128"/>
      <c r="FT130" s="128"/>
      <c r="FU130" s="128"/>
      <c r="FV130" s="128"/>
      <c r="FW130" s="128"/>
      <c r="FX130" s="128"/>
      <c r="FY130" s="128"/>
      <c r="FZ130" s="128"/>
      <c r="GA130" s="128"/>
      <c r="GB130" s="128"/>
      <c r="GC130" s="128"/>
      <c r="GD130" s="128"/>
      <c r="GE130" s="128"/>
      <c r="GF130" s="128"/>
      <c r="GG130" s="128"/>
      <c r="GH130" s="128"/>
      <c r="GI130" s="128"/>
      <c r="GJ130" s="128"/>
      <c r="GK130" s="128"/>
      <c r="GL130" s="128"/>
      <c r="GM130" s="128"/>
      <c r="GN130" s="128"/>
      <c r="GO130" s="128"/>
      <c r="GP130" s="128"/>
      <c r="GQ130" s="128"/>
      <c r="GR130" s="128"/>
      <c r="GS130" s="128"/>
      <c r="GT130" s="128"/>
      <c r="GU130" s="128"/>
      <c r="GV130" s="128"/>
      <c r="GW130" s="128"/>
      <c r="GX130" s="128"/>
      <c r="GY130" s="128"/>
      <c r="GZ130" s="128"/>
      <c r="HA130" s="128"/>
      <c r="HB130" s="128"/>
      <c r="HC130" s="128"/>
      <c r="HD130" s="128"/>
      <c r="HE130" s="128"/>
      <c r="HF130" s="128"/>
      <c r="HG130" s="128"/>
      <c r="HH130" s="128"/>
      <c r="HI130" s="128"/>
    </row>
    <row r="131" spans="1:217" s="72" customFormat="1" ht="15" x14ac:dyDescent="0.2">
      <c r="A131" s="407"/>
      <c r="B131" s="402"/>
      <c r="C131" s="192" t="s">
        <v>385</v>
      </c>
      <c r="D131" s="148">
        <v>146.62</v>
      </c>
      <c r="E131" s="402"/>
      <c r="F131" s="148">
        <v>170.7</v>
      </c>
      <c r="G131" s="402"/>
      <c r="H131" s="148"/>
      <c r="I131" s="148">
        <v>170.7</v>
      </c>
      <c r="J131" s="148">
        <v>164.62</v>
      </c>
      <c r="K131" s="368">
        <v>456</v>
      </c>
      <c r="L131" s="68">
        <v>170.7</v>
      </c>
      <c r="M131" s="68">
        <v>170.7</v>
      </c>
      <c r="N131" s="4" t="e">
        <f>K131-#REF!</f>
        <v>#REF!</v>
      </c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  <c r="AV131" s="26"/>
      <c r="AW131" s="26"/>
      <c r="AX131" s="26"/>
      <c r="AY131" s="26"/>
      <c r="AZ131" s="26"/>
      <c r="BA131" s="26"/>
      <c r="BB131" s="26"/>
      <c r="BC131" s="26"/>
      <c r="BD131" s="26"/>
      <c r="BE131" s="26"/>
      <c r="BF131" s="26"/>
      <c r="BG131" s="26"/>
      <c r="BH131" s="26"/>
      <c r="BI131" s="26"/>
      <c r="BJ131" s="26"/>
      <c r="BK131" s="26"/>
      <c r="BL131" s="26"/>
      <c r="BM131" s="26"/>
      <c r="BN131" s="26"/>
      <c r="BO131" s="26"/>
      <c r="BP131" s="26"/>
      <c r="BQ131" s="26"/>
      <c r="BR131" s="26"/>
      <c r="BS131" s="26"/>
      <c r="BT131" s="26"/>
      <c r="BU131" s="26"/>
      <c r="BV131" s="26"/>
      <c r="BW131" s="26"/>
      <c r="BX131" s="26"/>
      <c r="BY131" s="26"/>
      <c r="BZ131" s="26"/>
      <c r="CA131" s="26"/>
      <c r="CB131" s="26"/>
      <c r="CC131" s="26"/>
      <c r="CD131" s="26"/>
      <c r="CE131" s="26"/>
      <c r="CF131" s="26"/>
      <c r="CG131" s="26"/>
      <c r="CH131" s="26"/>
      <c r="CI131" s="26"/>
      <c r="CJ131" s="26"/>
      <c r="CK131" s="26"/>
      <c r="CL131" s="26"/>
      <c r="CM131" s="26"/>
      <c r="CN131" s="26"/>
      <c r="CO131" s="26"/>
      <c r="CP131" s="26"/>
      <c r="CQ131" s="26"/>
      <c r="CR131" s="26"/>
      <c r="CS131" s="26"/>
      <c r="CT131" s="26"/>
      <c r="CU131" s="26"/>
      <c r="CV131" s="26"/>
      <c r="CW131" s="26"/>
      <c r="CX131" s="26"/>
      <c r="CY131" s="26"/>
      <c r="CZ131" s="26"/>
      <c r="DA131" s="26"/>
      <c r="DB131" s="26"/>
      <c r="DC131" s="26"/>
      <c r="DD131" s="26"/>
      <c r="DE131" s="26"/>
      <c r="DF131" s="26"/>
      <c r="DG131" s="26"/>
      <c r="DH131" s="26"/>
      <c r="DI131" s="26"/>
      <c r="DJ131" s="26"/>
      <c r="DK131" s="26"/>
      <c r="DL131" s="26"/>
      <c r="DM131" s="26"/>
      <c r="DN131" s="26"/>
      <c r="DO131" s="26"/>
      <c r="DP131" s="26"/>
      <c r="DQ131" s="26"/>
      <c r="DR131" s="26"/>
      <c r="DS131" s="26"/>
      <c r="DT131" s="26"/>
      <c r="DU131" s="26"/>
      <c r="DV131" s="26"/>
      <c r="DW131" s="26"/>
      <c r="DX131" s="26"/>
      <c r="DY131" s="26"/>
      <c r="DZ131" s="26"/>
      <c r="EA131" s="26"/>
      <c r="EB131" s="26"/>
      <c r="EC131" s="26"/>
      <c r="ED131" s="26"/>
      <c r="EE131" s="26"/>
      <c r="EF131" s="26"/>
      <c r="EG131" s="26"/>
      <c r="EH131" s="26"/>
      <c r="EI131" s="26"/>
      <c r="EJ131" s="26"/>
      <c r="EK131" s="26"/>
      <c r="EL131" s="26"/>
      <c r="EM131" s="26"/>
      <c r="EN131" s="26"/>
      <c r="EO131" s="26"/>
      <c r="EP131" s="26"/>
      <c r="EQ131" s="26"/>
      <c r="ER131" s="26"/>
      <c r="ES131" s="26"/>
      <c r="ET131" s="26"/>
      <c r="EU131" s="26"/>
      <c r="EV131" s="26"/>
      <c r="EW131" s="26"/>
      <c r="EX131" s="26"/>
      <c r="EY131" s="26"/>
      <c r="EZ131" s="26"/>
      <c r="FA131" s="26"/>
      <c r="FB131" s="26"/>
      <c r="FC131" s="26"/>
      <c r="FD131" s="26"/>
      <c r="FE131" s="26"/>
      <c r="FF131" s="26"/>
      <c r="FG131" s="26"/>
      <c r="FH131" s="26"/>
      <c r="FI131" s="26"/>
      <c r="FJ131" s="26"/>
      <c r="FK131" s="26"/>
      <c r="FL131" s="26"/>
      <c r="FM131" s="26"/>
      <c r="FN131" s="26"/>
      <c r="FO131" s="26"/>
      <c r="FP131" s="26"/>
      <c r="FQ131" s="26"/>
      <c r="FR131" s="26"/>
      <c r="FS131" s="26"/>
      <c r="FT131" s="26"/>
      <c r="FU131" s="26"/>
      <c r="FV131" s="26"/>
      <c r="FW131" s="26"/>
      <c r="FX131" s="26"/>
      <c r="FY131" s="26"/>
      <c r="FZ131" s="26"/>
      <c r="GA131" s="26"/>
      <c r="GB131" s="26"/>
      <c r="GC131" s="26"/>
      <c r="GD131" s="26"/>
      <c r="GE131" s="26"/>
      <c r="GF131" s="26"/>
      <c r="GG131" s="26"/>
      <c r="GH131" s="26"/>
      <c r="GI131" s="26"/>
      <c r="GJ131" s="26"/>
      <c r="GK131" s="26"/>
      <c r="GL131" s="26"/>
      <c r="GM131" s="26"/>
      <c r="GN131" s="26"/>
      <c r="GO131" s="26"/>
      <c r="GP131" s="26"/>
      <c r="GQ131" s="26"/>
      <c r="GR131" s="26"/>
      <c r="GS131" s="26"/>
      <c r="GT131" s="26"/>
      <c r="GU131" s="26"/>
      <c r="GV131" s="26"/>
      <c r="GW131" s="26"/>
      <c r="GX131" s="26"/>
      <c r="GY131" s="26"/>
      <c r="GZ131" s="26"/>
      <c r="HA131" s="26"/>
      <c r="HB131" s="26"/>
      <c r="HC131" s="26"/>
      <c r="HD131" s="26"/>
      <c r="HE131" s="26"/>
      <c r="HF131" s="26"/>
      <c r="HG131" s="26"/>
      <c r="HH131" s="26"/>
      <c r="HI131" s="26"/>
    </row>
    <row r="132" spans="1:217" s="72" customFormat="1" ht="47.25" hidden="1" customHeight="1" x14ac:dyDescent="0.2">
      <c r="A132" s="407"/>
      <c r="B132" s="402"/>
      <c r="C132" s="101" t="s">
        <v>132</v>
      </c>
      <c r="D132" s="148" t="s">
        <v>133</v>
      </c>
      <c r="E132" s="402" t="s">
        <v>131</v>
      </c>
      <c r="F132" s="101" t="s">
        <v>133</v>
      </c>
      <c r="G132" s="402" t="s">
        <v>235</v>
      </c>
      <c r="H132" s="101"/>
      <c r="I132" s="101" t="s">
        <v>133</v>
      </c>
      <c r="J132" s="101"/>
      <c r="K132" s="363" t="s">
        <v>133</v>
      </c>
      <c r="L132" s="67" t="s">
        <v>133</v>
      </c>
      <c r="M132" s="67" t="s">
        <v>133</v>
      </c>
      <c r="N132" s="4" t="e">
        <f>K132-#REF!</f>
        <v>#VALUE!</v>
      </c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  <c r="AV132" s="26"/>
      <c r="AW132" s="26"/>
      <c r="AX132" s="26"/>
      <c r="AY132" s="26"/>
      <c r="AZ132" s="26"/>
      <c r="BA132" s="26"/>
      <c r="BB132" s="26"/>
      <c r="BC132" s="26"/>
      <c r="BD132" s="26"/>
      <c r="BE132" s="26"/>
      <c r="BF132" s="26"/>
      <c r="BG132" s="26"/>
      <c r="BH132" s="26"/>
      <c r="BI132" s="26"/>
      <c r="BJ132" s="26"/>
      <c r="BK132" s="26"/>
      <c r="BL132" s="26"/>
      <c r="BM132" s="26"/>
      <c r="BN132" s="26"/>
      <c r="BO132" s="26"/>
      <c r="BP132" s="26"/>
      <c r="BQ132" s="26"/>
      <c r="BR132" s="26"/>
      <c r="BS132" s="26"/>
      <c r="BT132" s="26"/>
      <c r="BU132" s="26"/>
      <c r="BV132" s="26"/>
      <c r="BW132" s="26"/>
      <c r="BX132" s="26"/>
      <c r="BY132" s="26"/>
      <c r="BZ132" s="26"/>
      <c r="CA132" s="26"/>
      <c r="CB132" s="26"/>
      <c r="CC132" s="26"/>
      <c r="CD132" s="26"/>
      <c r="CE132" s="26"/>
      <c r="CF132" s="26"/>
      <c r="CG132" s="26"/>
      <c r="CH132" s="26"/>
      <c r="CI132" s="26"/>
      <c r="CJ132" s="26"/>
      <c r="CK132" s="26"/>
      <c r="CL132" s="26"/>
      <c r="CM132" s="26"/>
      <c r="CN132" s="26"/>
      <c r="CO132" s="26"/>
      <c r="CP132" s="26"/>
      <c r="CQ132" s="26"/>
      <c r="CR132" s="26"/>
      <c r="CS132" s="26"/>
      <c r="CT132" s="26"/>
      <c r="CU132" s="26"/>
      <c r="CV132" s="26"/>
      <c r="CW132" s="26"/>
      <c r="CX132" s="26"/>
      <c r="CY132" s="26"/>
      <c r="CZ132" s="26"/>
      <c r="DA132" s="26"/>
      <c r="DB132" s="26"/>
      <c r="DC132" s="26"/>
      <c r="DD132" s="26"/>
      <c r="DE132" s="26"/>
      <c r="DF132" s="26"/>
      <c r="DG132" s="26"/>
      <c r="DH132" s="26"/>
      <c r="DI132" s="26"/>
      <c r="DJ132" s="26"/>
      <c r="DK132" s="26"/>
      <c r="DL132" s="26"/>
      <c r="DM132" s="26"/>
      <c r="DN132" s="26"/>
      <c r="DO132" s="26"/>
      <c r="DP132" s="26"/>
      <c r="DQ132" s="26"/>
      <c r="DR132" s="26"/>
      <c r="DS132" s="26"/>
      <c r="DT132" s="26"/>
      <c r="DU132" s="26"/>
      <c r="DV132" s="26"/>
      <c r="DW132" s="26"/>
      <c r="DX132" s="26"/>
      <c r="DY132" s="26"/>
      <c r="DZ132" s="26"/>
      <c r="EA132" s="26"/>
      <c r="EB132" s="26"/>
      <c r="EC132" s="26"/>
      <c r="ED132" s="26"/>
      <c r="EE132" s="26"/>
      <c r="EF132" s="26"/>
      <c r="EG132" s="26"/>
      <c r="EH132" s="26"/>
      <c r="EI132" s="26"/>
      <c r="EJ132" s="26"/>
      <c r="EK132" s="26"/>
      <c r="EL132" s="26"/>
      <c r="EM132" s="26"/>
      <c r="EN132" s="26"/>
      <c r="EO132" s="26"/>
      <c r="EP132" s="26"/>
      <c r="EQ132" s="26"/>
      <c r="ER132" s="26"/>
      <c r="ES132" s="26"/>
      <c r="ET132" s="26"/>
      <c r="EU132" s="26"/>
      <c r="EV132" s="26"/>
      <c r="EW132" s="26"/>
      <c r="EX132" s="26"/>
      <c r="EY132" s="26"/>
      <c r="EZ132" s="26"/>
      <c r="FA132" s="26"/>
      <c r="FB132" s="26"/>
      <c r="FC132" s="26"/>
      <c r="FD132" s="26"/>
      <c r="FE132" s="26"/>
      <c r="FF132" s="26"/>
      <c r="FG132" s="26"/>
      <c r="FH132" s="26"/>
      <c r="FI132" s="26"/>
      <c r="FJ132" s="26"/>
      <c r="FK132" s="26"/>
      <c r="FL132" s="26"/>
      <c r="FM132" s="26"/>
      <c r="FN132" s="26"/>
      <c r="FO132" s="26"/>
      <c r="FP132" s="26"/>
      <c r="FQ132" s="26"/>
      <c r="FR132" s="26"/>
      <c r="FS132" s="26"/>
      <c r="FT132" s="26"/>
      <c r="FU132" s="26"/>
      <c r="FV132" s="26"/>
      <c r="FW132" s="26"/>
      <c r="FX132" s="26"/>
      <c r="FY132" s="26"/>
      <c r="FZ132" s="26"/>
      <c r="GA132" s="26"/>
      <c r="GB132" s="26"/>
      <c r="GC132" s="26"/>
      <c r="GD132" s="26"/>
      <c r="GE132" s="26"/>
      <c r="GF132" s="26"/>
      <c r="GG132" s="26"/>
      <c r="GH132" s="26"/>
      <c r="GI132" s="26"/>
      <c r="GJ132" s="26"/>
      <c r="GK132" s="26"/>
      <c r="GL132" s="26"/>
      <c r="GM132" s="26"/>
      <c r="GN132" s="26"/>
      <c r="GO132" s="26"/>
      <c r="GP132" s="26"/>
      <c r="GQ132" s="26"/>
      <c r="GR132" s="26"/>
      <c r="GS132" s="26"/>
      <c r="GT132" s="26"/>
      <c r="GU132" s="26"/>
      <c r="GV132" s="26"/>
      <c r="GW132" s="26"/>
      <c r="GX132" s="26"/>
      <c r="GY132" s="26"/>
      <c r="GZ132" s="26"/>
      <c r="HA132" s="26"/>
      <c r="HB132" s="26"/>
      <c r="HC132" s="26"/>
      <c r="HD132" s="26"/>
      <c r="HE132" s="26"/>
      <c r="HF132" s="26"/>
      <c r="HG132" s="26"/>
      <c r="HH132" s="26"/>
      <c r="HI132" s="26"/>
    </row>
    <row r="133" spans="1:217" s="72" customFormat="1" ht="15.75" hidden="1" customHeight="1" x14ac:dyDescent="0.2">
      <c r="A133" s="407"/>
      <c r="B133" s="402"/>
      <c r="C133" s="192" t="s">
        <v>16</v>
      </c>
      <c r="D133" s="148">
        <v>88.52</v>
      </c>
      <c r="E133" s="402"/>
      <c r="F133" s="148">
        <v>88.52</v>
      </c>
      <c r="G133" s="402"/>
      <c r="H133" s="148"/>
      <c r="I133" s="148">
        <v>88.52</v>
      </c>
      <c r="J133" s="148"/>
      <c r="K133" s="311">
        <v>88.52</v>
      </c>
      <c r="L133" s="68">
        <v>88.52</v>
      </c>
      <c r="M133" s="68">
        <v>88.52</v>
      </c>
      <c r="N133" s="4" t="e">
        <f>K133-#REF!</f>
        <v>#REF!</v>
      </c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  <c r="AV133" s="26"/>
      <c r="AW133" s="26"/>
      <c r="AX133" s="26"/>
      <c r="AY133" s="26"/>
      <c r="AZ133" s="26"/>
      <c r="BA133" s="26"/>
      <c r="BB133" s="26"/>
      <c r="BC133" s="26"/>
      <c r="BD133" s="26"/>
      <c r="BE133" s="26"/>
      <c r="BF133" s="26"/>
      <c r="BG133" s="26"/>
      <c r="BH133" s="26"/>
      <c r="BI133" s="26"/>
      <c r="BJ133" s="26"/>
      <c r="BK133" s="26"/>
      <c r="BL133" s="26"/>
      <c r="BM133" s="26"/>
      <c r="BN133" s="26"/>
      <c r="BO133" s="26"/>
      <c r="BP133" s="26"/>
      <c r="BQ133" s="26"/>
      <c r="BR133" s="26"/>
      <c r="BS133" s="26"/>
      <c r="BT133" s="26"/>
      <c r="BU133" s="26"/>
      <c r="BV133" s="26"/>
      <c r="BW133" s="26"/>
      <c r="BX133" s="26"/>
      <c r="BY133" s="26"/>
      <c r="BZ133" s="26"/>
      <c r="CA133" s="26"/>
      <c r="CB133" s="26"/>
      <c r="CC133" s="26"/>
      <c r="CD133" s="26"/>
      <c r="CE133" s="26"/>
      <c r="CF133" s="26"/>
      <c r="CG133" s="26"/>
      <c r="CH133" s="26"/>
      <c r="CI133" s="26"/>
      <c r="CJ133" s="26"/>
      <c r="CK133" s="26"/>
      <c r="CL133" s="26"/>
      <c r="CM133" s="26"/>
      <c r="CN133" s="26"/>
      <c r="CO133" s="26"/>
      <c r="CP133" s="26"/>
      <c r="CQ133" s="26"/>
      <c r="CR133" s="26"/>
      <c r="CS133" s="26"/>
      <c r="CT133" s="26"/>
      <c r="CU133" s="26"/>
      <c r="CV133" s="26"/>
      <c r="CW133" s="26"/>
      <c r="CX133" s="26"/>
      <c r="CY133" s="26"/>
      <c r="CZ133" s="26"/>
      <c r="DA133" s="26"/>
      <c r="DB133" s="26"/>
      <c r="DC133" s="26"/>
      <c r="DD133" s="26"/>
      <c r="DE133" s="26"/>
      <c r="DF133" s="26"/>
      <c r="DG133" s="26"/>
      <c r="DH133" s="26"/>
      <c r="DI133" s="26"/>
      <c r="DJ133" s="26"/>
      <c r="DK133" s="26"/>
      <c r="DL133" s="26"/>
      <c r="DM133" s="26"/>
      <c r="DN133" s="26"/>
      <c r="DO133" s="26"/>
      <c r="DP133" s="26"/>
      <c r="DQ133" s="26"/>
      <c r="DR133" s="26"/>
      <c r="DS133" s="26"/>
      <c r="DT133" s="26"/>
      <c r="DU133" s="26"/>
      <c r="DV133" s="26"/>
      <c r="DW133" s="26"/>
      <c r="DX133" s="26"/>
      <c r="DY133" s="26"/>
      <c r="DZ133" s="26"/>
      <c r="EA133" s="26"/>
      <c r="EB133" s="26"/>
      <c r="EC133" s="26"/>
      <c r="ED133" s="26"/>
      <c r="EE133" s="26"/>
      <c r="EF133" s="26"/>
      <c r="EG133" s="26"/>
      <c r="EH133" s="26"/>
      <c r="EI133" s="26"/>
      <c r="EJ133" s="26"/>
      <c r="EK133" s="26"/>
      <c r="EL133" s="26"/>
      <c r="EM133" s="26"/>
      <c r="EN133" s="26"/>
      <c r="EO133" s="26"/>
      <c r="EP133" s="26"/>
      <c r="EQ133" s="26"/>
      <c r="ER133" s="26"/>
      <c r="ES133" s="26"/>
      <c r="ET133" s="26"/>
      <c r="EU133" s="26"/>
      <c r="EV133" s="26"/>
      <c r="EW133" s="26"/>
      <c r="EX133" s="26"/>
      <c r="EY133" s="26"/>
      <c r="EZ133" s="26"/>
      <c r="FA133" s="26"/>
      <c r="FB133" s="26"/>
      <c r="FC133" s="26"/>
      <c r="FD133" s="26"/>
      <c r="FE133" s="26"/>
      <c r="FF133" s="26"/>
      <c r="FG133" s="26"/>
      <c r="FH133" s="26"/>
      <c r="FI133" s="26"/>
      <c r="FJ133" s="26"/>
      <c r="FK133" s="26"/>
      <c r="FL133" s="26"/>
      <c r="FM133" s="26"/>
      <c r="FN133" s="26"/>
      <c r="FO133" s="26"/>
      <c r="FP133" s="26"/>
      <c r="FQ133" s="26"/>
      <c r="FR133" s="26"/>
      <c r="FS133" s="26"/>
      <c r="FT133" s="26"/>
      <c r="FU133" s="26"/>
      <c r="FV133" s="26"/>
      <c r="FW133" s="26"/>
      <c r="FX133" s="26"/>
      <c r="FY133" s="26"/>
      <c r="FZ133" s="26"/>
      <c r="GA133" s="26"/>
      <c r="GB133" s="26"/>
      <c r="GC133" s="26"/>
      <c r="GD133" s="26"/>
      <c r="GE133" s="26"/>
      <c r="GF133" s="26"/>
      <c r="GG133" s="26"/>
      <c r="GH133" s="26"/>
      <c r="GI133" s="26"/>
      <c r="GJ133" s="26"/>
      <c r="GK133" s="26"/>
      <c r="GL133" s="26"/>
      <c r="GM133" s="26"/>
      <c r="GN133" s="26"/>
      <c r="GO133" s="26"/>
      <c r="GP133" s="26"/>
      <c r="GQ133" s="26"/>
      <c r="GR133" s="26"/>
      <c r="GS133" s="26"/>
      <c r="GT133" s="26"/>
      <c r="GU133" s="26"/>
      <c r="GV133" s="26"/>
      <c r="GW133" s="26"/>
      <c r="GX133" s="26"/>
      <c r="GY133" s="26"/>
      <c r="GZ133" s="26"/>
      <c r="HA133" s="26"/>
      <c r="HB133" s="26"/>
      <c r="HC133" s="26"/>
      <c r="HD133" s="26"/>
      <c r="HE133" s="26"/>
      <c r="HF133" s="26"/>
      <c r="HG133" s="26"/>
      <c r="HH133" s="26"/>
      <c r="HI133" s="26"/>
    </row>
    <row r="134" spans="1:217" s="72" customFormat="1" ht="15.75" hidden="1" customHeight="1" x14ac:dyDescent="0.2">
      <c r="A134" s="407"/>
      <c r="B134" s="402"/>
      <c r="C134" s="192" t="s">
        <v>22</v>
      </c>
      <c r="D134" s="148" t="s">
        <v>56</v>
      </c>
      <c r="E134" s="402"/>
      <c r="F134" s="148" t="s">
        <v>56</v>
      </c>
      <c r="G134" s="402"/>
      <c r="H134" s="148"/>
      <c r="I134" s="148" t="s">
        <v>56</v>
      </c>
      <c r="J134" s="148"/>
      <c r="K134" s="311" t="s">
        <v>56</v>
      </c>
      <c r="L134" s="68" t="s">
        <v>56</v>
      </c>
      <c r="M134" s="68" t="s">
        <v>56</v>
      </c>
      <c r="N134" s="4" t="e">
        <f>K134-#REF!</f>
        <v>#VALUE!</v>
      </c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  <c r="AX134" s="26"/>
      <c r="AY134" s="26"/>
      <c r="AZ134" s="26"/>
      <c r="BA134" s="26"/>
      <c r="BB134" s="26"/>
      <c r="BC134" s="26"/>
      <c r="BD134" s="26"/>
      <c r="BE134" s="26"/>
      <c r="BF134" s="26"/>
      <c r="BG134" s="26"/>
      <c r="BH134" s="26"/>
      <c r="BI134" s="26"/>
      <c r="BJ134" s="26"/>
      <c r="BK134" s="26"/>
      <c r="BL134" s="26"/>
      <c r="BM134" s="26"/>
      <c r="BN134" s="26"/>
      <c r="BO134" s="26"/>
      <c r="BP134" s="26"/>
      <c r="BQ134" s="26"/>
      <c r="BR134" s="26"/>
      <c r="BS134" s="26"/>
      <c r="BT134" s="26"/>
      <c r="BU134" s="26"/>
      <c r="BV134" s="26"/>
      <c r="BW134" s="26"/>
      <c r="BX134" s="26"/>
      <c r="BY134" s="26"/>
      <c r="BZ134" s="26"/>
      <c r="CA134" s="26"/>
      <c r="CB134" s="26"/>
      <c r="CC134" s="26"/>
      <c r="CD134" s="26"/>
      <c r="CE134" s="26"/>
      <c r="CF134" s="26"/>
      <c r="CG134" s="26"/>
      <c r="CH134" s="26"/>
      <c r="CI134" s="26"/>
      <c r="CJ134" s="26"/>
      <c r="CK134" s="26"/>
      <c r="CL134" s="26"/>
      <c r="CM134" s="26"/>
      <c r="CN134" s="26"/>
      <c r="CO134" s="26"/>
      <c r="CP134" s="26"/>
      <c r="CQ134" s="26"/>
      <c r="CR134" s="26"/>
      <c r="CS134" s="26"/>
      <c r="CT134" s="26"/>
      <c r="CU134" s="26"/>
      <c r="CV134" s="26"/>
      <c r="CW134" s="26"/>
      <c r="CX134" s="26"/>
      <c r="CY134" s="26"/>
      <c r="CZ134" s="26"/>
      <c r="DA134" s="26"/>
      <c r="DB134" s="26"/>
      <c r="DC134" s="26"/>
      <c r="DD134" s="26"/>
      <c r="DE134" s="26"/>
      <c r="DF134" s="26"/>
      <c r="DG134" s="26"/>
      <c r="DH134" s="26"/>
      <c r="DI134" s="26"/>
      <c r="DJ134" s="26"/>
      <c r="DK134" s="26"/>
      <c r="DL134" s="26"/>
      <c r="DM134" s="26"/>
      <c r="DN134" s="26"/>
      <c r="DO134" s="26"/>
      <c r="DP134" s="26"/>
      <c r="DQ134" s="26"/>
      <c r="DR134" s="26"/>
      <c r="DS134" s="26"/>
      <c r="DT134" s="26"/>
      <c r="DU134" s="26"/>
      <c r="DV134" s="26"/>
      <c r="DW134" s="26"/>
      <c r="DX134" s="26"/>
      <c r="DY134" s="26"/>
      <c r="DZ134" s="26"/>
      <c r="EA134" s="26"/>
      <c r="EB134" s="26"/>
      <c r="EC134" s="26"/>
      <c r="ED134" s="26"/>
      <c r="EE134" s="26"/>
      <c r="EF134" s="26"/>
      <c r="EG134" s="26"/>
      <c r="EH134" s="26"/>
      <c r="EI134" s="26"/>
      <c r="EJ134" s="26"/>
      <c r="EK134" s="26"/>
      <c r="EL134" s="26"/>
      <c r="EM134" s="26"/>
      <c r="EN134" s="26"/>
      <c r="EO134" s="26"/>
      <c r="EP134" s="26"/>
      <c r="EQ134" s="26"/>
      <c r="ER134" s="26"/>
      <c r="ES134" s="26"/>
      <c r="ET134" s="26"/>
      <c r="EU134" s="26"/>
      <c r="EV134" s="26"/>
      <c r="EW134" s="26"/>
      <c r="EX134" s="26"/>
      <c r="EY134" s="26"/>
      <c r="EZ134" s="26"/>
      <c r="FA134" s="26"/>
      <c r="FB134" s="26"/>
      <c r="FC134" s="26"/>
      <c r="FD134" s="26"/>
      <c r="FE134" s="26"/>
      <c r="FF134" s="26"/>
      <c r="FG134" s="26"/>
      <c r="FH134" s="26"/>
      <c r="FI134" s="26"/>
      <c r="FJ134" s="26"/>
      <c r="FK134" s="26"/>
      <c r="FL134" s="26"/>
      <c r="FM134" s="26"/>
      <c r="FN134" s="26"/>
      <c r="FO134" s="26"/>
      <c r="FP134" s="26"/>
      <c r="FQ134" s="26"/>
      <c r="FR134" s="26"/>
      <c r="FS134" s="26"/>
      <c r="FT134" s="26"/>
      <c r="FU134" s="26"/>
      <c r="FV134" s="26"/>
      <c r="FW134" s="26"/>
      <c r="FX134" s="26"/>
      <c r="FY134" s="26"/>
      <c r="FZ134" s="26"/>
      <c r="GA134" s="26"/>
      <c r="GB134" s="26"/>
      <c r="GC134" s="26"/>
      <c r="GD134" s="26"/>
      <c r="GE134" s="26"/>
      <c r="GF134" s="26"/>
      <c r="GG134" s="26"/>
      <c r="GH134" s="26"/>
      <c r="GI134" s="26"/>
      <c r="GJ134" s="26"/>
      <c r="GK134" s="26"/>
      <c r="GL134" s="26"/>
      <c r="GM134" s="26"/>
      <c r="GN134" s="26"/>
      <c r="GO134" s="26"/>
      <c r="GP134" s="26"/>
      <c r="GQ134" s="26"/>
      <c r="GR134" s="26"/>
      <c r="GS134" s="26"/>
      <c r="GT134" s="26"/>
      <c r="GU134" s="26"/>
      <c r="GV134" s="26"/>
      <c r="GW134" s="26"/>
      <c r="GX134" s="26"/>
      <c r="GY134" s="26"/>
      <c r="GZ134" s="26"/>
      <c r="HA134" s="26"/>
      <c r="HB134" s="26"/>
      <c r="HC134" s="26"/>
      <c r="HD134" s="26"/>
      <c r="HE134" s="26"/>
      <c r="HF134" s="26"/>
      <c r="HG134" s="26"/>
      <c r="HH134" s="26"/>
      <c r="HI134" s="26"/>
    </row>
    <row r="135" spans="1:217" s="72" customFormat="1" ht="15.75" hidden="1" customHeight="1" x14ac:dyDescent="0.2">
      <c r="A135" s="407"/>
      <c r="B135" s="402"/>
      <c r="C135" s="192" t="s">
        <v>23</v>
      </c>
      <c r="D135" s="148">
        <v>104.58</v>
      </c>
      <c r="E135" s="402"/>
      <c r="F135" s="148">
        <v>104.58</v>
      </c>
      <c r="G135" s="402"/>
      <c r="H135" s="148"/>
      <c r="I135" s="148">
        <v>104.58</v>
      </c>
      <c r="J135" s="148"/>
      <c r="K135" s="311">
        <v>104.58</v>
      </c>
      <c r="L135" s="68">
        <v>104.58</v>
      </c>
      <c r="M135" s="68">
        <v>104.58</v>
      </c>
      <c r="N135" s="4" t="e">
        <f>K135-#REF!</f>
        <v>#REF!</v>
      </c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26"/>
      <c r="AX135" s="26"/>
      <c r="AY135" s="26"/>
      <c r="AZ135" s="26"/>
      <c r="BA135" s="26"/>
      <c r="BB135" s="26"/>
      <c r="BC135" s="26"/>
      <c r="BD135" s="26"/>
      <c r="BE135" s="26"/>
      <c r="BF135" s="26"/>
      <c r="BG135" s="26"/>
      <c r="BH135" s="26"/>
      <c r="BI135" s="26"/>
      <c r="BJ135" s="26"/>
      <c r="BK135" s="26"/>
      <c r="BL135" s="26"/>
      <c r="BM135" s="26"/>
      <c r="BN135" s="26"/>
      <c r="BO135" s="26"/>
      <c r="BP135" s="26"/>
      <c r="BQ135" s="26"/>
      <c r="BR135" s="26"/>
      <c r="BS135" s="26"/>
      <c r="BT135" s="26"/>
      <c r="BU135" s="26"/>
      <c r="BV135" s="26"/>
      <c r="BW135" s="26"/>
      <c r="BX135" s="26"/>
      <c r="BY135" s="26"/>
      <c r="BZ135" s="26"/>
      <c r="CA135" s="26"/>
      <c r="CB135" s="26"/>
      <c r="CC135" s="26"/>
      <c r="CD135" s="26"/>
      <c r="CE135" s="26"/>
      <c r="CF135" s="26"/>
      <c r="CG135" s="26"/>
      <c r="CH135" s="26"/>
      <c r="CI135" s="26"/>
      <c r="CJ135" s="26"/>
      <c r="CK135" s="26"/>
      <c r="CL135" s="26"/>
      <c r="CM135" s="26"/>
      <c r="CN135" s="26"/>
      <c r="CO135" s="26"/>
      <c r="CP135" s="26"/>
      <c r="CQ135" s="26"/>
      <c r="CR135" s="26"/>
      <c r="CS135" s="26"/>
      <c r="CT135" s="26"/>
      <c r="CU135" s="26"/>
      <c r="CV135" s="26"/>
      <c r="CW135" s="26"/>
      <c r="CX135" s="26"/>
      <c r="CY135" s="26"/>
      <c r="CZ135" s="26"/>
      <c r="DA135" s="26"/>
      <c r="DB135" s="26"/>
      <c r="DC135" s="26"/>
      <c r="DD135" s="26"/>
      <c r="DE135" s="26"/>
      <c r="DF135" s="26"/>
      <c r="DG135" s="26"/>
      <c r="DH135" s="26"/>
      <c r="DI135" s="26"/>
      <c r="DJ135" s="26"/>
      <c r="DK135" s="26"/>
      <c r="DL135" s="26"/>
      <c r="DM135" s="26"/>
      <c r="DN135" s="26"/>
      <c r="DO135" s="26"/>
      <c r="DP135" s="26"/>
      <c r="DQ135" s="26"/>
      <c r="DR135" s="26"/>
      <c r="DS135" s="26"/>
      <c r="DT135" s="26"/>
      <c r="DU135" s="26"/>
      <c r="DV135" s="26"/>
      <c r="DW135" s="26"/>
      <c r="DX135" s="26"/>
      <c r="DY135" s="26"/>
      <c r="DZ135" s="26"/>
      <c r="EA135" s="26"/>
      <c r="EB135" s="26"/>
      <c r="EC135" s="26"/>
      <c r="ED135" s="26"/>
      <c r="EE135" s="26"/>
      <c r="EF135" s="26"/>
      <c r="EG135" s="26"/>
      <c r="EH135" s="26"/>
      <c r="EI135" s="26"/>
      <c r="EJ135" s="26"/>
      <c r="EK135" s="26"/>
      <c r="EL135" s="26"/>
      <c r="EM135" s="26"/>
      <c r="EN135" s="26"/>
      <c r="EO135" s="26"/>
      <c r="EP135" s="26"/>
      <c r="EQ135" s="26"/>
      <c r="ER135" s="26"/>
      <c r="ES135" s="26"/>
      <c r="ET135" s="26"/>
      <c r="EU135" s="26"/>
      <c r="EV135" s="26"/>
      <c r="EW135" s="26"/>
      <c r="EX135" s="26"/>
      <c r="EY135" s="26"/>
      <c r="EZ135" s="26"/>
      <c r="FA135" s="26"/>
      <c r="FB135" s="26"/>
      <c r="FC135" s="26"/>
      <c r="FD135" s="26"/>
      <c r="FE135" s="26"/>
      <c r="FF135" s="26"/>
      <c r="FG135" s="26"/>
      <c r="FH135" s="26"/>
      <c r="FI135" s="26"/>
      <c r="FJ135" s="26"/>
      <c r="FK135" s="26"/>
      <c r="FL135" s="26"/>
      <c r="FM135" s="26"/>
      <c r="FN135" s="26"/>
      <c r="FO135" s="26"/>
      <c r="FP135" s="26"/>
      <c r="FQ135" s="26"/>
      <c r="FR135" s="26"/>
      <c r="FS135" s="26"/>
      <c r="FT135" s="26"/>
      <c r="FU135" s="26"/>
      <c r="FV135" s="26"/>
      <c r="FW135" s="26"/>
      <c r="FX135" s="26"/>
      <c r="FY135" s="26"/>
      <c r="FZ135" s="26"/>
      <c r="GA135" s="26"/>
      <c r="GB135" s="26"/>
      <c r="GC135" s="26"/>
      <c r="GD135" s="26"/>
      <c r="GE135" s="26"/>
      <c r="GF135" s="26"/>
      <c r="GG135" s="26"/>
      <c r="GH135" s="26"/>
      <c r="GI135" s="26"/>
      <c r="GJ135" s="26"/>
      <c r="GK135" s="26"/>
      <c r="GL135" s="26"/>
      <c r="GM135" s="26"/>
      <c r="GN135" s="26"/>
      <c r="GO135" s="26"/>
      <c r="GP135" s="26"/>
      <c r="GQ135" s="26"/>
      <c r="GR135" s="26"/>
      <c r="GS135" s="26"/>
      <c r="GT135" s="26"/>
      <c r="GU135" s="26"/>
      <c r="GV135" s="26"/>
      <c r="GW135" s="26"/>
      <c r="GX135" s="26"/>
      <c r="GY135" s="26"/>
      <c r="GZ135" s="26"/>
      <c r="HA135" s="26"/>
      <c r="HB135" s="26"/>
      <c r="HC135" s="26"/>
      <c r="HD135" s="26"/>
      <c r="HE135" s="26"/>
      <c r="HF135" s="26"/>
      <c r="HG135" s="26"/>
      <c r="HH135" s="26"/>
      <c r="HI135" s="26"/>
    </row>
    <row r="136" spans="1:217" s="72" customFormat="1" ht="15.75" hidden="1" customHeight="1" x14ac:dyDescent="0.2">
      <c r="A136" s="407"/>
      <c r="B136" s="402"/>
      <c r="C136" s="192" t="s">
        <v>24</v>
      </c>
      <c r="D136" s="148">
        <v>102.28</v>
      </c>
      <c r="E136" s="402"/>
      <c r="F136" s="148">
        <v>102.28</v>
      </c>
      <c r="G136" s="402"/>
      <c r="H136" s="148"/>
      <c r="I136" s="148">
        <v>102.28</v>
      </c>
      <c r="J136" s="148"/>
      <c r="K136" s="311">
        <v>102.28</v>
      </c>
      <c r="L136" s="68">
        <v>102.28</v>
      </c>
      <c r="M136" s="68">
        <v>102.28</v>
      </c>
      <c r="N136" s="4" t="e">
        <f>K136-#REF!</f>
        <v>#REF!</v>
      </c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26"/>
      <c r="AX136" s="26"/>
      <c r="AY136" s="26"/>
      <c r="AZ136" s="26"/>
      <c r="BA136" s="26"/>
      <c r="BB136" s="26"/>
      <c r="BC136" s="26"/>
      <c r="BD136" s="26"/>
      <c r="BE136" s="26"/>
      <c r="BF136" s="26"/>
      <c r="BG136" s="26"/>
      <c r="BH136" s="26"/>
      <c r="BI136" s="26"/>
      <c r="BJ136" s="26"/>
      <c r="BK136" s="26"/>
      <c r="BL136" s="26"/>
      <c r="BM136" s="26"/>
      <c r="BN136" s="26"/>
      <c r="BO136" s="26"/>
      <c r="BP136" s="26"/>
      <c r="BQ136" s="26"/>
      <c r="BR136" s="26"/>
      <c r="BS136" s="26"/>
      <c r="BT136" s="26"/>
      <c r="BU136" s="26"/>
      <c r="BV136" s="26"/>
      <c r="BW136" s="26"/>
      <c r="BX136" s="26"/>
      <c r="BY136" s="26"/>
      <c r="BZ136" s="26"/>
      <c r="CA136" s="26"/>
      <c r="CB136" s="26"/>
      <c r="CC136" s="26"/>
      <c r="CD136" s="26"/>
      <c r="CE136" s="26"/>
      <c r="CF136" s="26"/>
      <c r="CG136" s="26"/>
      <c r="CH136" s="26"/>
      <c r="CI136" s="26"/>
      <c r="CJ136" s="26"/>
      <c r="CK136" s="26"/>
      <c r="CL136" s="26"/>
      <c r="CM136" s="26"/>
      <c r="CN136" s="26"/>
      <c r="CO136" s="26"/>
      <c r="CP136" s="26"/>
      <c r="CQ136" s="26"/>
      <c r="CR136" s="26"/>
      <c r="CS136" s="26"/>
      <c r="CT136" s="26"/>
      <c r="CU136" s="26"/>
      <c r="CV136" s="26"/>
      <c r="CW136" s="26"/>
      <c r="CX136" s="26"/>
      <c r="CY136" s="26"/>
      <c r="CZ136" s="26"/>
      <c r="DA136" s="26"/>
      <c r="DB136" s="26"/>
      <c r="DC136" s="26"/>
      <c r="DD136" s="26"/>
      <c r="DE136" s="26"/>
      <c r="DF136" s="26"/>
      <c r="DG136" s="26"/>
      <c r="DH136" s="26"/>
      <c r="DI136" s="26"/>
      <c r="DJ136" s="26"/>
      <c r="DK136" s="26"/>
      <c r="DL136" s="26"/>
      <c r="DM136" s="26"/>
      <c r="DN136" s="26"/>
      <c r="DO136" s="26"/>
      <c r="DP136" s="26"/>
      <c r="DQ136" s="26"/>
      <c r="DR136" s="26"/>
      <c r="DS136" s="26"/>
      <c r="DT136" s="26"/>
      <c r="DU136" s="26"/>
      <c r="DV136" s="26"/>
      <c r="DW136" s="26"/>
      <c r="DX136" s="26"/>
      <c r="DY136" s="26"/>
      <c r="DZ136" s="26"/>
      <c r="EA136" s="26"/>
      <c r="EB136" s="26"/>
      <c r="EC136" s="26"/>
      <c r="ED136" s="26"/>
      <c r="EE136" s="26"/>
      <c r="EF136" s="26"/>
      <c r="EG136" s="26"/>
      <c r="EH136" s="26"/>
      <c r="EI136" s="26"/>
      <c r="EJ136" s="26"/>
      <c r="EK136" s="26"/>
      <c r="EL136" s="26"/>
      <c r="EM136" s="26"/>
      <c r="EN136" s="26"/>
      <c r="EO136" s="26"/>
      <c r="EP136" s="26"/>
      <c r="EQ136" s="26"/>
      <c r="ER136" s="26"/>
      <c r="ES136" s="26"/>
      <c r="ET136" s="26"/>
      <c r="EU136" s="26"/>
      <c r="EV136" s="26"/>
      <c r="EW136" s="26"/>
      <c r="EX136" s="26"/>
      <c r="EY136" s="26"/>
      <c r="EZ136" s="26"/>
      <c r="FA136" s="26"/>
      <c r="FB136" s="26"/>
      <c r="FC136" s="26"/>
      <c r="FD136" s="26"/>
      <c r="FE136" s="26"/>
      <c r="FF136" s="26"/>
      <c r="FG136" s="26"/>
      <c r="FH136" s="26"/>
      <c r="FI136" s="26"/>
      <c r="FJ136" s="26"/>
      <c r="FK136" s="26"/>
      <c r="FL136" s="26"/>
      <c r="FM136" s="26"/>
      <c r="FN136" s="26"/>
      <c r="FO136" s="26"/>
      <c r="FP136" s="26"/>
      <c r="FQ136" s="26"/>
      <c r="FR136" s="26"/>
      <c r="FS136" s="26"/>
      <c r="FT136" s="26"/>
      <c r="FU136" s="26"/>
      <c r="FV136" s="26"/>
      <c r="FW136" s="26"/>
      <c r="FX136" s="26"/>
      <c r="FY136" s="26"/>
      <c r="FZ136" s="26"/>
      <c r="GA136" s="26"/>
      <c r="GB136" s="26"/>
      <c r="GC136" s="26"/>
      <c r="GD136" s="26"/>
      <c r="GE136" s="26"/>
      <c r="GF136" s="26"/>
      <c r="GG136" s="26"/>
      <c r="GH136" s="26"/>
      <c r="GI136" s="26"/>
      <c r="GJ136" s="26"/>
      <c r="GK136" s="26"/>
      <c r="GL136" s="26"/>
      <c r="GM136" s="26"/>
      <c r="GN136" s="26"/>
      <c r="GO136" s="26"/>
      <c r="GP136" s="26"/>
      <c r="GQ136" s="26"/>
      <c r="GR136" s="26"/>
      <c r="GS136" s="26"/>
      <c r="GT136" s="26"/>
      <c r="GU136" s="26"/>
      <c r="GV136" s="26"/>
      <c r="GW136" s="26"/>
      <c r="GX136" s="26"/>
      <c r="GY136" s="26"/>
      <c r="GZ136" s="26"/>
      <c r="HA136" s="26"/>
      <c r="HB136" s="26"/>
      <c r="HC136" s="26"/>
      <c r="HD136" s="26"/>
      <c r="HE136" s="26"/>
      <c r="HF136" s="26"/>
      <c r="HG136" s="26"/>
      <c r="HH136" s="26"/>
      <c r="HI136" s="26"/>
    </row>
    <row r="137" spans="1:217" s="72" customFormat="1" ht="114" x14ac:dyDescent="0.2">
      <c r="A137" s="407"/>
      <c r="B137" s="402"/>
      <c r="C137" s="101" t="s">
        <v>424</v>
      </c>
      <c r="D137" s="148" t="s">
        <v>134</v>
      </c>
      <c r="E137" s="402" t="s">
        <v>135</v>
      </c>
      <c r="F137" s="101" t="s">
        <v>134</v>
      </c>
      <c r="G137" s="402" t="s">
        <v>284</v>
      </c>
      <c r="H137" s="101"/>
      <c r="I137" s="101" t="s">
        <v>470</v>
      </c>
      <c r="J137" s="101">
        <v>114.74</v>
      </c>
      <c r="K137" s="367" t="s">
        <v>344</v>
      </c>
      <c r="L137" s="67" t="s">
        <v>134</v>
      </c>
      <c r="M137" s="67" t="s">
        <v>134</v>
      </c>
      <c r="N137" s="4" t="e">
        <f>K137-#REF!</f>
        <v>#VALUE!</v>
      </c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26"/>
      <c r="AX137" s="26"/>
      <c r="AY137" s="26"/>
      <c r="AZ137" s="26"/>
      <c r="BA137" s="26"/>
      <c r="BB137" s="26"/>
      <c r="BC137" s="26"/>
      <c r="BD137" s="26"/>
      <c r="BE137" s="26"/>
      <c r="BF137" s="26"/>
      <c r="BG137" s="26"/>
      <c r="BH137" s="26"/>
      <c r="BI137" s="26"/>
      <c r="BJ137" s="26"/>
      <c r="BK137" s="26"/>
      <c r="BL137" s="26"/>
      <c r="BM137" s="26"/>
      <c r="BN137" s="26"/>
      <c r="BO137" s="26"/>
      <c r="BP137" s="26"/>
      <c r="BQ137" s="26"/>
      <c r="BR137" s="26"/>
      <c r="BS137" s="26"/>
      <c r="BT137" s="26"/>
      <c r="BU137" s="26"/>
      <c r="BV137" s="26"/>
      <c r="BW137" s="26"/>
      <c r="BX137" s="26"/>
      <c r="BY137" s="26"/>
      <c r="BZ137" s="26"/>
      <c r="CA137" s="26"/>
      <c r="CB137" s="26"/>
      <c r="CC137" s="26"/>
      <c r="CD137" s="26"/>
      <c r="CE137" s="26"/>
      <c r="CF137" s="26"/>
      <c r="CG137" s="26"/>
      <c r="CH137" s="26"/>
      <c r="CI137" s="26"/>
      <c r="CJ137" s="26"/>
      <c r="CK137" s="26"/>
      <c r="CL137" s="26"/>
      <c r="CM137" s="26"/>
      <c r="CN137" s="26"/>
      <c r="CO137" s="26"/>
      <c r="CP137" s="26"/>
      <c r="CQ137" s="26"/>
      <c r="CR137" s="26"/>
      <c r="CS137" s="26"/>
      <c r="CT137" s="26"/>
      <c r="CU137" s="26"/>
      <c r="CV137" s="26"/>
      <c r="CW137" s="26"/>
      <c r="CX137" s="26"/>
      <c r="CY137" s="26"/>
      <c r="CZ137" s="26"/>
      <c r="DA137" s="26"/>
      <c r="DB137" s="26"/>
      <c r="DC137" s="26"/>
      <c r="DD137" s="26"/>
      <c r="DE137" s="26"/>
      <c r="DF137" s="26"/>
      <c r="DG137" s="26"/>
      <c r="DH137" s="26"/>
      <c r="DI137" s="26"/>
      <c r="DJ137" s="26"/>
      <c r="DK137" s="26"/>
      <c r="DL137" s="26"/>
      <c r="DM137" s="26"/>
      <c r="DN137" s="26"/>
      <c r="DO137" s="26"/>
      <c r="DP137" s="26"/>
      <c r="DQ137" s="26"/>
      <c r="DR137" s="26"/>
      <c r="DS137" s="26"/>
      <c r="DT137" s="26"/>
      <c r="DU137" s="26"/>
      <c r="DV137" s="26"/>
      <c r="DW137" s="26"/>
      <c r="DX137" s="26"/>
      <c r="DY137" s="26"/>
      <c r="DZ137" s="26"/>
      <c r="EA137" s="26"/>
      <c r="EB137" s="26"/>
      <c r="EC137" s="26"/>
      <c r="ED137" s="26"/>
      <c r="EE137" s="26"/>
      <c r="EF137" s="26"/>
      <c r="EG137" s="26"/>
      <c r="EH137" s="26"/>
      <c r="EI137" s="26"/>
      <c r="EJ137" s="26"/>
      <c r="EK137" s="26"/>
      <c r="EL137" s="26"/>
      <c r="EM137" s="26"/>
      <c r="EN137" s="26"/>
      <c r="EO137" s="26"/>
      <c r="EP137" s="26"/>
      <c r="EQ137" s="26"/>
      <c r="ER137" s="26"/>
      <c r="ES137" s="26"/>
      <c r="ET137" s="26"/>
      <c r="EU137" s="26"/>
      <c r="EV137" s="26"/>
      <c r="EW137" s="26"/>
      <c r="EX137" s="26"/>
      <c r="EY137" s="26"/>
      <c r="EZ137" s="26"/>
      <c r="FA137" s="26"/>
      <c r="FB137" s="26"/>
      <c r="FC137" s="26"/>
      <c r="FD137" s="26"/>
      <c r="FE137" s="26"/>
      <c r="FF137" s="26"/>
      <c r="FG137" s="26"/>
      <c r="FH137" s="26"/>
      <c r="FI137" s="26"/>
      <c r="FJ137" s="26"/>
      <c r="FK137" s="26"/>
      <c r="FL137" s="26"/>
      <c r="FM137" s="26"/>
      <c r="FN137" s="26"/>
      <c r="FO137" s="26"/>
      <c r="FP137" s="26"/>
      <c r="FQ137" s="26"/>
      <c r="FR137" s="26"/>
      <c r="FS137" s="26"/>
      <c r="FT137" s="26"/>
      <c r="FU137" s="26"/>
      <c r="FV137" s="26"/>
      <c r="FW137" s="26"/>
      <c r="FX137" s="26"/>
      <c r="FY137" s="26"/>
      <c r="FZ137" s="26"/>
      <c r="GA137" s="26"/>
      <c r="GB137" s="26"/>
      <c r="GC137" s="26"/>
      <c r="GD137" s="26"/>
      <c r="GE137" s="26"/>
      <c r="GF137" s="26"/>
      <c r="GG137" s="26"/>
      <c r="GH137" s="26"/>
      <c r="GI137" s="26"/>
      <c r="GJ137" s="26"/>
      <c r="GK137" s="26"/>
      <c r="GL137" s="26"/>
      <c r="GM137" s="26"/>
      <c r="GN137" s="26"/>
      <c r="GO137" s="26"/>
      <c r="GP137" s="26"/>
      <c r="GQ137" s="26"/>
      <c r="GR137" s="26"/>
      <c r="GS137" s="26"/>
      <c r="GT137" s="26"/>
      <c r="GU137" s="26"/>
      <c r="GV137" s="26"/>
      <c r="GW137" s="26"/>
      <c r="GX137" s="26"/>
      <c r="GY137" s="26"/>
      <c r="GZ137" s="26"/>
      <c r="HA137" s="26"/>
      <c r="HB137" s="26"/>
      <c r="HC137" s="26"/>
      <c r="HD137" s="26"/>
      <c r="HE137" s="26"/>
      <c r="HF137" s="26"/>
      <c r="HG137" s="26"/>
      <c r="HH137" s="26"/>
      <c r="HI137" s="26"/>
    </row>
    <row r="138" spans="1:217" s="72" customFormat="1" ht="15" x14ac:dyDescent="0.2">
      <c r="A138" s="407"/>
      <c r="B138" s="402"/>
      <c r="C138" s="192" t="s">
        <v>378</v>
      </c>
      <c r="D138" s="148">
        <v>92.86</v>
      </c>
      <c r="E138" s="402"/>
      <c r="F138" s="148">
        <v>92.86</v>
      </c>
      <c r="G138" s="402"/>
      <c r="H138" s="205" t="e">
        <f>F138-#REF!</f>
        <v>#REF!</v>
      </c>
      <c r="I138" s="148">
        <v>92.86</v>
      </c>
      <c r="J138" s="148">
        <v>100.25</v>
      </c>
      <c r="K138" s="368">
        <v>92.86</v>
      </c>
      <c r="L138" s="68">
        <v>92.86</v>
      </c>
      <c r="M138" s="68">
        <v>92.86</v>
      </c>
      <c r="N138" s="4" t="e">
        <f>K138-#REF!</f>
        <v>#REF!</v>
      </c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  <c r="AX138" s="26"/>
      <c r="AY138" s="26"/>
      <c r="AZ138" s="26"/>
      <c r="BA138" s="26"/>
      <c r="BB138" s="26"/>
      <c r="BC138" s="26"/>
      <c r="BD138" s="26"/>
      <c r="BE138" s="26"/>
      <c r="BF138" s="26"/>
      <c r="BG138" s="26"/>
      <c r="BH138" s="26"/>
      <c r="BI138" s="26"/>
      <c r="BJ138" s="26"/>
      <c r="BK138" s="26"/>
      <c r="BL138" s="26"/>
      <c r="BM138" s="26"/>
      <c r="BN138" s="26"/>
      <c r="BO138" s="26"/>
      <c r="BP138" s="26"/>
      <c r="BQ138" s="26"/>
      <c r="BR138" s="26"/>
      <c r="BS138" s="26"/>
      <c r="BT138" s="26"/>
      <c r="BU138" s="26"/>
      <c r="BV138" s="26"/>
      <c r="BW138" s="26"/>
      <c r="BX138" s="26"/>
      <c r="BY138" s="26"/>
      <c r="BZ138" s="26"/>
      <c r="CA138" s="26"/>
      <c r="CB138" s="26"/>
      <c r="CC138" s="26"/>
      <c r="CD138" s="26"/>
      <c r="CE138" s="26"/>
      <c r="CF138" s="26"/>
      <c r="CG138" s="26"/>
      <c r="CH138" s="26"/>
      <c r="CI138" s="26"/>
      <c r="CJ138" s="26"/>
      <c r="CK138" s="26"/>
      <c r="CL138" s="26"/>
      <c r="CM138" s="26"/>
      <c r="CN138" s="26"/>
      <c r="CO138" s="26"/>
      <c r="CP138" s="26"/>
      <c r="CQ138" s="26"/>
      <c r="CR138" s="26"/>
      <c r="CS138" s="26"/>
      <c r="CT138" s="26"/>
      <c r="CU138" s="26"/>
      <c r="CV138" s="26"/>
      <c r="CW138" s="26"/>
      <c r="CX138" s="26"/>
      <c r="CY138" s="26"/>
      <c r="CZ138" s="26"/>
      <c r="DA138" s="26"/>
      <c r="DB138" s="26"/>
      <c r="DC138" s="26"/>
      <c r="DD138" s="26"/>
      <c r="DE138" s="26"/>
      <c r="DF138" s="26"/>
      <c r="DG138" s="26"/>
      <c r="DH138" s="26"/>
      <c r="DI138" s="26"/>
      <c r="DJ138" s="26"/>
      <c r="DK138" s="26"/>
      <c r="DL138" s="26"/>
      <c r="DM138" s="26"/>
      <c r="DN138" s="26"/>
      <c r="DO138" s="26"/>
      <c r="DP138" s="26"/>
      <c r="DQ138" s="26"/>
      <c r="DR138" s="26"/>
      <c r="DS138" s="26"/>
      <c r="DT138" s="26"/>
      <c r="DU138" s="26"/>
      <c r="DV138" s="26"/>
      <c r="DW138" s="26"/>
      <c r="DX138" s="26"/>
      <c r="DY138" s="26"/>
      <c r="DZ138" s="26"/>
      <c r="EA138" s="26"/>
      <c r="EB138" s="26"/>
      <c r="EC138" s="26"/>
      <c r="ED138" s="26"/>
      <c r="EE138" s="26"/>
      <c r="EF138" s="26"/>
      <c r="EG138" s="26"/>
      <c r="EH138" s="26"/>
      <c r="EI138" s="26"/>
      <c r="EJ138" s="26"/>
      <c r="EK138" s="26"/>
      <c r="EL138" s="26"/>
      <c r="EM138" s="26"/>
      <c r="EN138" s="26"/>
      <c r="EO138" s="26"/>
      <c r="EP138" s="26"/>
      <c r="EQ138" s="26"/>
      <c r="ER138" s="26"/>
      <c r="ES138" s="26"/>
      <c r="ET138" s="26"/>
      <c r="EU138" s="26"/>
      <c r="EV138" s="26"/>
      <c r="EW138" s="26"/>
      <c r="EX138" s="26"/>
      <c r="EY138" s="26"/>
      <c r="EZ138" s="26"/>
      <c r="FA138" s="26"/>
      <c r="FB138" s="26"/>
      <c r="FC138" s="26"/>
      <c r="FD138" s="26"/>
      <c r="FE138" s="26"/>
      <c r="FF138" s="26"/>
      <c r="FG138" s="26"/>
      <c r="FH138" s="26"/>
      <c r="FI138" s="26"/>
      <c r="FJ138" s="26"/>
      <c r="FK138" s="26"/>
      <c r="FL138" s="26"/>
      <c r="FM138" s="26"/>
      <c r="FN138" s="26"/>
      <c r="FO138" s="26"/>
      <c r="FP138" s="26"/>
      <c r="FQ138" s="26"/>
      <c r="FR138" s="26"/>
      <c r="FS138" s="26"/>
      <c r="FT138" s="26"/>
      <c r="FU138" s="26"/>
      <c r="FV138" s="26"/>
      <c r="FW138" s="26"/>
      <c r="FX138" s="26"/>
      <c r="FY138" s="26"/>
      <c r="FZ138" s="26"/>
      <c r="GA138" s="26"/>
      <c r="GB138" s="26"/>
      <c r="GC138" s="26"/>
      <c r="GD138" s="26"/>
      <c r="GE138" s="26"/>
      <c r="GF138" s="26"/>
      <c r="GG138" s="26"/>
      <c r="GH138" s="26"/>
      <c r="GI138" s="26"/>
      <c r="GJ138" s="26"/>
      <c r="GK138" s="26"/>
      <c r="GL138" s="26"/>
      <c r="GM138" s="26"/>
      <c r="GN138" s="26"/>
      <c r="GO138" s="26"/>
      <c r="GP138" s="26"/>
      <c r="GQ138" s="26"/>
      <c r="GR138" s="26"/>
      <c r="GS138" s="26"/>
      <c r="GT138" s="26"/>
      <c r="GU138" s="26"/>
      <c r="GV138" s="26"/>
      <c r="GW138" s="26"/>
      <c r="GX138" s="26"/>
      <c r="GY138" s="26"/>
      <c r="GZ138" s="26"/>
      <c r="HA138" s="26"/>
      <c r="HB138" s="26"/>
      <c r="HC138" s="26"/>
      <c r="HD138" s="26"/>
      <c r="HE138" s="26"/>
      <c r="HF138" s="26"/>
      <c r="HG138" s="26"/>
      <c r="HH138" s="26"/>
      <c r="HI138" s="26"/>
    </row>
    <row r="139" spans="1:217" s="72" customFormat="1" ht="15" x14ac:dyDescent="0.2">
      <c r="A139" s="407"/>
      <c r="B139" s="402"/>
      <c r="C139" s="192" t="s">
        <v>391</v>
      </c>
      <c r="D139" s="148" t="s">
        <v>56</v>
      </c>
      <c r="E139" s="402"/>
      <c r="F139" s="148" t="s">
        <v>56</v>
      </c>
      <c r="G139" s="402"/>
      <c r="H139" s="148"/>
      <c r="I139" s="148" t="s">
        <v>56</v>
      </c>
      <c r="J139" s="148">
        <v>207.69</v>
      </c>
      <c r="K139" s="368">
        <v>92.86</v>
      </c>
      <c r="L139" s="68" t="s">
        <v>56</v>
      </c>
      <c r="M139" s="68" t="s">
        <v>56</v>
      </c>
      <c r="N139" s="4" t="e">
        <f>K139-#REF!</f>
        <v>#REF!</v>
      </c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  <c r="AX139" s="26"/>
      <c r="AY139" s="26"/>
      <c r="AZ139" s="26"/>
      <c r="BA139" s="26"/>
      <c r="BB139" s="26"/>
      <c r="BC139" s="26"/>
      <c r="BD139" s="26"/>
      <c r="BE139" s="26"/>
      <c r="BF139" s="26"/>
      <c r="BG139" s="26"/>
      <c r="BH139" s="26"/>
      <c r="BI139" s="26"/>
      <c r="BJ139" s="26"/>
      <c r="BK139" s="26"/>
      <c r="BL139" s="26"/>
      <c r="BM139" s="26"/>
      <c r="BN139" s="26"/>
      <c r="BO139" s="26"/>
      <c r="BP139" s="26"/>
      <c r="BQ139" s="26"/>
      <c r="BR139" s="26"/>
      <c r="BS139" s="26"/>
      <c r="BT139" s="26"/>
      <c r="BU139" s="26"/>
      <c r="BV139" s="26"/>
      <c r="BW139" s="26"/>
      <c r="BX139" s="26"/>
      <c r="BY139" s="26"/>
      <c r="BZ139" s="26"/>
      <c r="CA139" s="26"/>
      <c r="CB139" s="26"/>
      <c r="CC139" s="26"/>
      <c r="CD139" s="26"/>
      <c r="CE139" s="26"/>
      <c r="CF139" s="26"/>
      <c r="CG139" s="26"/>
      <c r="CH139" s="26"/>
      <c r="CI139" s="26"/>
      <c r="CJ139" s="26"/>
      <c r="CK139" s="26"/>
      <c r="CL139" s="26"/>
      <c r="CM139" s="26"/>
      <c r="CN139" s="26"/>
      <c r="CO139" s="26"/>
      <c r="CP139" s="26"/>
      <c r="CQ139" s="26"/>
      <c r="CR139" s="26"/>
      <c r="CS139" s="26"/>
      <c r="CT139" s="26"/>
      <c r="CU139" s="26"/>
      <c r="CV139" s="26"/>
      <c r="CW139" s="26"/>
      <c r="CX139" s="26"/>
      <c r="CY139" s="26"/>
      <c r="CZ139" s="26"/>
      <c r="DA139" s="26"/>
      <c r="DB139" s="26"/>
      <c r="DC139" s="26"/>
      <c r="DD139" s="26"/>
      <c r="DE139" s="26"/>
      <c r="DF139" s="26"/>
      <c r="DG139" s="26"/>
      <c r="DH139" s="26"/>
      <c r="DI139" s="26"/>
      <c r="DJ139" s="26"/>
      <c r="DK139" s="26"/>
      <c r="DL139" s="26"/>
      <c r="DM139" s="26"/>
      <c r="DN139" s="26"/>
      <c r="DO139" s="26"/>
      <c r="DP139" s="26"/>
      <c r="DQ139" s="26"/>
      <c r="DR139" s="26"/>
      <c r="DS139" s="26"/>
      <c r="DT139" s="26"/>
      <c r="DU139" s="26"/>
      <c r="DV139" s="26"/>
      <c r="DW139" s="26"/>
      <c r="DX139" s="26"/>
      <c r="DY139" s="26"/>
      <c r="DZ139" s="26"/>
      <c r="EA139" s="26"/>
      <c r="EB139" s="26"/>
      <c r="EC139" s="26"/>
      <c r="ED139" s="26"/>
      <c r="EE139" s="26"/>
      <c r="EF139" s="26"/>
      <c r="EG139" s="26"/>
      <c r="EH139" s="26"/>
      <c r="EI139" s="26"/>
      <c r="EJ139" s="26"/>
      <c r="EK139" s="26"/>
      <c r="EL139" s="26"/>
      <c r="EM139" s="26"/>
      <c r="EN139" s="26"/>
      <c r="EO139" s="26"/>
      <c r="EP139" s="26"/>
      <c r="EQ139" s="26"/>
      <c r="ER139" s="26"/>
      <c r="ES139" s="26"/>
      <c r="ET139" s="26"/>
      <c r="EU139" s="26"/>
      <c r="EV139" s="26"/>
      <c r="EW139" s="26"/>
      <c r="EX139" s="26"/>
      <c r="EY139" s="26"/>
      <c r="EZ139" s="26"/>
      <c r="FA139" s="26"/>
      <c r="FB139" s="26"/>
      <c r="FC139" s="26"/>
      <c r="FD139" s="26"/>
      <c r="FE139" s="26"/>
      <c r="FF139" s="26"/>
      <c r="FG139" s="26"/>
      <c r="FH139" s="26"/>
      <c r="FI139" s="26"/>
      <c r="FJ139" s="26"/>
      <c r="FK139" s="26"/>
      <c r="FL139" s="26"/>
      <c r="FM139" s="26"/>
      <c r="FN139" s="26"/>
      <c r="FO139" s="26"/>
      <c r="FP139" s="26"/>
      <c r="FQ139" s="26"/>
      <c r="FR139" s="26"/>
      <c r="FS139" s="26"/>
      <c r="FT139" s="26"/>
      <c r="FU139" s="26"/>
      <c r="FV139" s="26"/>
      <c r="FW139" s="26"/>
      <c r="FX139" s="26"/>
      <c r="FY139" s="26"/>
      <c r="FZ139" s="26"/>
      <c r="GA139" s="26"/>
      <c r="GB139" s="26"/>
      <c r="GC139" s="26"/>
      <c r="GD139" s="26"/>
      <c r="GE139" s="26"/>
      <c r="GF139" s="26"/>
      <c r="GG139" s="26"/>
      <c r="GH139" s="26"/>
      <c r="GI139" s="26"/>
      <c r="GJ139" s="26"/>
      <c r="GK139" s="26"/>
      <c r="GL139" s="26"/>
      <c r="GM139" s="26"/>
      <c r="GN139" s="26"/>
      <c r="GO139" s="26"/>
      <c r="GP139" s="26"/>
      <c r="GQ139" s="26"/>
      <c r="GR139" s="26"/>
      <c r="GS139" s="26"/>
      <c r="GT139" s="26"/>
      <c r="GU139" s="26"/>
      <c r="GV139" s="26"/>
      <c r="GW139" s="26"/>
      <c r="GX139" s="26"/>
      <c r="GY139" s="26"/>
      <c r="GZ139" s="26"/>
      <c r="HA139" s="26"/>
      <c r="HB139" s="26"/>
      <c r="HC139" s="26"/>
      <c r="HD139" s="26"/>
      <c r="HE139" s="26"/>
      <c r="HF139" s="26"/>
      <c r="HG139" s="26"/>
      <c r="HH139" s="26"/>
      <c r="HI139" s="26"/>
    </row>
    <row r="140" spans="1:217" s="72" customFormat="1" ht="15" x14ac:dyDescent="0.2">
      <c r="A140" s="407"/>
      <c r="B140" s="402"/>
      <c r="C140" s="192" t="s">
        <v>384</v>
      </c>
      <c r="D140" s="148">
        <v>116.64</v>
      </c>
      <c r="E140" s="402"/>
      <c r="F140" s="148">
        <v>116.64</v>
      </c>
      <c r="G140" s="402"/>
      <c r="H140" s="148"/>
      <c r="I140" s="148">
        <v>116.64</v>
      </c>
      <c r="J140" s="148">
        <v>172.43</v>
      </c>
      <c r="K140" s="368">
        <v>102.68</v>
      </c>
      <c r="L140" s="68">
        <v>116.64</v>
      </c>
      <c r="M140" s="68">
        <v>116.64</v>
      </c>
      <c r="N140" s="4" t="e">
        <f>K140-#REF!</f>
        <v>#REF!</v>
      </c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  <c r="AX140" s="26"/>
      <c r="AY140" s="26"/>
      <c r="AZ140" s="26"/>
      <c r="BA140" s="26"/>
      <c r="BB140" s="26"/>
      <c r="BC140" s="26"/>
      <c r="BD140" s="26"/>
      <c r="BE140" s="26"/>
      <c r="BF140" s="26"/>
      <c r="BG140" s="26"/>
      <c r="BH140" s="26"/>
      <c r="BI140" s="26"/>
      <c r="BJ140" s="26"/>
      <c r="BK140" s="26"/>
      <c r="BL140" s="26"/>
      <c r="BM140" s="26"/>
      <c r="BN140" s="26"/>
      <c r="BO140" s="26"/>
      <c r="BP140" s="26"/>
      <c r="BQ140" s="26"/>
      <c r="BR140" s="26"/>
      <c r="BS140" s="26"/>
      <c r="BT140" s="26"/>
      <c r="BU140" s="26"/>
      <c r="BV140" s="26"/>
      <c r="BW140" s="26"/>
      <c r="BX140" s="26"/>
      <c r="BY140" s="26"/>
      <c r="BZ140" s="26"/>
      <c r="CA140" s="26"/>
      <c r="CB140" s="26"/>
      <c r="CC140" s="26"/>
      <c r="CD140" s="26"/>
      <c r="CE140" s="26"/>
      <c r="CF140" s="26"/>
      <c r="CG140" s="26"/>
      <c r="CH140" s="26"/>
      <c r="CI140" s="26"/>
      <c r="CJ140" s="26"/>
      <c r="CK140" s="26"/>
      <c r="CL140" s="26"/>
      <c r="CM140" s="26"/>
      <c r="CN140" s="26"/>
      <c r="CO140" s="26"/>
      <c r="CP140" s="26"/>
      <c r="CQ140" s="26"/>
      <c r="CR140" s="26"/>
      <c r="CS140" s="26"/>
      <c r="CT140" s="26"/>
      <c r="CU140" s="26"/>
      <c r="CV140" s="26"/>
      <c r="CW140" s="26"/>
      <c r="CX140" s="26"/>
      <c r="CY140" s="26"/>
      <c r="CZ140" s="26"/>
      <c r="DA140" s="26"/>
      <c r="DB140" s="26"/>
      <c r="DC140" s="26"/>
      <c r="DD140" s="26"/>
      <c r="DE140" s="26"/>
      <c r="DF140" s="26"/>
      <c r="DG140" s="26"/>
      <c r="DH140" s="26"/>
      <c r="DI140" s="26"/>
      <c r="DJ140" s="26"/>
      <c r="DK140" s="26"/>
      <c r="DL140" s="26"/>
      <c r="DM140" s="26"/>
      <c r="DN140" s="26"/>
      <c r="DO140" s="26"/>
      <c r="DP140" s="26"/>
      <c r="DQ140" s="26"/>
      <c r="DR140" s="26"/>
      <c r="DS140" s="26"/>
      <c r="DT140" s="26"/>
      <c r="DU140" s="26"/>
      <c r="DV140" s="26"/>
      <c r="DW140" s="26"/>
      <c r="DX140" s="26"/>
      <c r="DY140" s="26"/>
      <c r="DZ140" s="26"/>
      <c r="EA140" s="26"/>
      <c r="EB140" s="26"/>
      <c r="EC140" s="26"/>
      <c r="ED140" s="26"/>
      <c r="EE140" s="26"/>
      <c r="EF140" s="26"/>
      <c r="EG140" s="26"/>
      <c r="EH140" s="26"/>
      <c r="EI140" s="26"/>
      <c r="EJ140" s="26"/>
      <c r="EK140" s="26"/>
      <c r="EL140" s="26"/>
      <c r="EM140" s="26"/>
      <c r="EN140" s="26"/>
      <c r="EO140" s="26"/>
      <c r="EP140" s="26"/>
      <c r="EQ140" s="26"/>
      <c r="ER140" s="26"/>
      <c r="ES140" s="26"/>
      <c r="ET140" s="26"/>
      <c r="EU140" s="26"/>
      <c r="EV140" s="26"/>
      <c r="EW140" s="26"/>
      <c r="EX140" s="26"/>
      <c r="EY140" s="26"/>
      <c r="EZ140" s="26"/>
      <c r="FA140" s="26"/>
      <c r="FB140" s="26"/>
      <c r="FC140" s="26"/>
      <c r="FD140" s="26"/>
      <c r="FE140" s="26"/>
      <c r="FF140" s="26"/>
      <c r="FG140" s="26"/>
      <c r="FH140" s="26"/>
      <c r="FI140" s="26"/>
      <c r="FJ140" s="26"/>
      <c r="FK140" s="26"/>
      <c r="FL140" s="26"/>
      <c r="FM140" s="26"/>
      <c r="FN140" s="26"/>
      <c r="FO140" s="26"/>
      <c r="FP140" s="26"/>
      <c r="FQ140" s="26"/>
      <c r="FR140" s="26"/>
      <c r="FS140" s="26"/>
      <c r="FT140" s="26"/>
      <c r="FU140" s="26"/>
      <c r="FV140" s="26"/>
      <c r="FW140" s="26"/>
      <c r="FX140" s="26"/>
      <c r="FY140" s="26"/>
      <c r="FZ140" s="26"/>
      <c r="GA140" s="26"/>
      <c r="GB140" s="26"/>
      <c r="GC140" s="26"/>
      <c r="GD140" s="26"/>
      <c r="GE140" s="26"/>
      <c r="GF140" s="26"/>
      <c r="GG140" s="26"/>
      <c r="GH140" s="26"/>
      <c r="GI140" s="26"/>
      <c r="GJ140" s="26"/>
      <c r="GK140" s="26"/>
      <c r="GL140" s="26"/>
      <c r="GM140" s="26"/>
      <c r="GN140" s="26"/>
      <c r="GO140" s="26"/>
      <c r="GP140" s="26"/>
      <c r="GQ140" s="26"/>
      <c r="GR140" s="26"/>
      <c r="GS140" s="26"/>
      <c r="GT140" s="26"/>
      <c r="GU140" s="26"/>
      <c r="GV140" s="26"/>
      <c r="GW140" s="26"/>
      <c r="GX140" s="26"/>
      <c r="GY140" s="26"/>
      <c r="GZ140" s="26"/>
      <c r="HA140" s="26"/>
      <c r="HB140" s="26"/>
      <c r="HC140" s="26"/>
      <c r="HD140" s="26"/>
      <c r="HE140" s="26"/>
      <c r="HF140" s="26"/>
      <c r="HG140" s="26"/>
      <c r="HH140" s="26"/>
      <c r="HI140" s="26"/>
    </row>
    <row r="141" spans="1:217" s="72" customFormat="1" ht="15" x14ac:dyDescent="0.2">
      <c r="A141" s="407"/>
      <c r="B141" s="402"/>
      <c r="C141" s="192" t="s">
        <v>385</v>
      </c>
      <c r="D141" s="148">
        <v>102.68</v>
      </c>
      <c r="E141" s="402"/>
      <c r="F141" s="148">
        <v>102.68</v>
      </c>
      <c r="G141" s="402"/>
      <c r="H141" s="148"/>
      <c r="I141" s="148">
        <v>102.68</v>
      </c>
      <c r="J141" s="148">
        <v>102.68</v>
      </c>
      <c r="K141" s="368">
        <v>203.86</v>
      </c>
      <c r="L141" s="68">
        <v>102.68</v>
      </c>
      <c r="M141" s="68">
        <v>102.68</v>
      </c>
      <c r="N141" s="4" t="e">
        <f>K141-#REF!</f>
        <v>#REF!</v>
      </c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26"/>
      <c r="AX141" s="26"/>
      <c r="AY141" s="26"/>
      <c r="AZ141" s="26"/>
      <c r="BA141" s="26"/>
      <c r="BB141" s="26"/>
      <c r="BC141" s="26"/>
      <c r="BD141" s="26"/>
      <c r="BE141" s="26"/>
      <c r="BF141" s="26"/>
      <c r="BG141" s="26"/>
      <c r="BH141" s="26"/>
      <c r="BI141" s="26"/>
      <c r="BJ141" s="26"/>
      <c r="BK141" s="26"/>
      <c r="BL141" s="26"/>
      <c r="BM141" s="26"/>
      <c r="BN141" s="26"/>
      <c r="BO141" s="26"/>
      <c r="BP141" s="26"/>
      <c r="BQ141" s="26"/>
      <c r="BR141" s="26"/>
      <c r="BS141" s="26"/>
      <c r="BT141" s="26"/>
      <c r="BU141" s="26"/>
      <c r="BV141" s="26"/>
      <c r="BW141" s="26"/>
      <c r="BX141" s="26"/>
      <c r="BY141" s="26"/>
      <c r="BZ141" s="26"/>
      <c r="CA141" s="26"/>
      <c r="CB141" s="26"/>
      <c r="CC141" s="26"/>
      <c r="CD141" s="26"/>
      <c r="CE141" s="26"/>
      <c r="CF141" s="26"/>
      <c r="CG141" s="26"/>
      <c r="CH141" s="26"/>
      <c r="CI141" s="26"/>
      <c r="CJ141" s="26"/>
      <c r="CK141" s="26"/>
      <c r="CL141" s="26"/>
      <c r="CM141" s="26"/>
      <c r="CN141" s="26"/>
      <c r="CO141" s="26"/>
      <c r="CP141" s="26"/>
      <c r="CQ141" s="26"/>
      <c r="CR141" s="26"/>
      <c r="CS141" s="26"/>
      <c r="CT141" s="26"/>
      <c r="CU141" s="26"/>
      <c r="CV141" s="26"/>
      <c r="CW141" s="26"/>
      <c r="CX141" s="26"/>
      <c r="CY141" s="26"/>
      <c r="CZ141" s="26"/>
      <c r="DA141" s="26"/>
      <c r="DB141" s="26"/>
      <c r="DC141" s="26"/>
      <c r="DD141" s="26"/>
      <c r="DE141" s="26"/>
      <c r="DF141" s="26"/>
      <c r="DG141" s="26"/>
      <c r="DH141" s="26"/>
      <c r="DI141" s="26"/>
      <c r="DJ141" s="26"/>
      <c r="DK141" s="26"/>
      <c r="DL141" s="26"/>
      <c r="DM141" s="26"/>
      <c r="DN141" s="26"/>
      <c r="DO141" s="26"/>
      <c r="DP141" s="26"/>
      <c r="DQ141" s="26"/>
      <c r="DR141" s="26"/>
      <c r="DS141" s="26"/>
      <c r="DT141" s="26"/>
      <c r="DU141" s="26"/>
      <c r="DV141" s="26"/>
      <c r="DW141" s="26"/>
      <c r="DX141" s="26"/>
      <c r="DY141" s="26"/>
      <c r="DZ141" s="26"/>
      <c r="EA141" s="26"/>
      <c r="EB141" s="26"/>
      <c r="EC141" s="26"/>
      <c r="ED141" s="26"/>
      <c r="EE141" s="26"/>
      <c r="EF141" s="26"/>
      <c r="EG141" s="26"/>
      <c r="EH141" s="26"/>
      <c r="EI141" s="26"/>
      <c r="EJ141" s="26"/>
      <c r="EK141" s="26"/>
      <c r="EL141" s="26"/>
      <c r="EM141" s="26"/>
      <c r="EN141" s="26"/>
      <c r="EO141" s="26"/>
      <c r="EP141" s="26"/>
      <c r="EQ141" s="26"/>
      <c r="ER141" s="26"/>
      <c r="ES141" s="26"/>
      <c r="ET141" s="26"/>
      <c r="EU141" s="26"/>
      <c r="EV141" s="26"/>
      <c r="EW141" s="26"/>
      <c r="EX141" s="26"/>
      <c r="EY141" s="26"/>
      <c r="EZ141" s="26"/>
      <c r="FA141" s="26"/>
      <c r="FB141" s="26"/>
      <c r="FC141" s="26"/>
      <c r="FD141" s="26"/>
      <c r="FE141" s="26"/>
      <c r="FF141" s="26"/>
      <c r="FG141" s="26"/>
      <c r="FH141" s="26"/>
      <c r="FI141" s="26"/>
      <c r="FJ141" s="26"/>
      <c r="FK141" s="26"/>
      <c r="FL141" s="26"/>
      <c r="FM141" s="26"/>
      <c r="FN141" s="26"/>
      <c r="FO141" s="26"/>
      <c r="FP141" s="26"/>
      <c r="FQ141" s="26"/>
      <c r="FR141" s="26"/>
      <c r="FS141" s="26"/>
      <c r="FT141" s="26"/>
      <c r="FU141" s="26"/>
      <c r="FV141" s="26"/>
      <c r="FW141" s="26"/>
      <c r="FX141" s="26"/>
      <c r="FY141" s="26"/>
      <c r="FZ141" s="26"/>
      <c r="GA141" s="26"/>
      <c r="GB141" s="26"/>
      <c r="GC141" s="26"/>
      <c r="GD141" s="26"/>
      <c r="GE141" s="26"/>
      <c r="GF141" s="26"/>
      <c r="GG141" s="26"/>
      <c r="GH141" s="26"/>
      <c r="GI141" s="26"/>
      <c r="GJ141" s="26"/>
      <c r="GK141" s="26"/>
      <c r="GL141" s="26"/>
      <c r="GM141" s="26"/>
      <c r="GN141" s="26"/>
      <c r="GO141" s="26"/>
      <c r="GP141" s="26"/>
      <c r="GQ141" s="26"/>
      <c r="GR141" s="26"/>
      <c r="GS141" s="26"/>
      <c r="GT141" s="26"/>
      <c r="GU141" s="26"/>
      <c r="GV141" s="26"/>
      <c r="GW141" s="26"/>
      <c r="GX141" s="26"/>
      <c r="GY141" s="26"/>
      <c r="GZ141" s="26"/>
      <c r="HA141" s="26"/>
      <c r="HB141" s="26"/>
      <c r="HC141" s="26"/>
      <c r="HD141" s="26"/>
      <c r="HE141" s="26"/>
      <c r="HF141" s="26"/>
      <c r="HG141" s="26"/>
      <c r="HH141" s="26"/>
      <c r="HI141" s="26"/>
    </row>
    <row r="142" spans="1:217" s="72" customFormat="1" ht="28.5" x14ac:dyDescent="0.2">
      <c r="A142" s="407"/>
      <c r="B142" s="402"/>
      <c r="C142" s="101" t="s">
        <v>425</v>
      </c>
      <c r="D142" s="148" t="s">
        <v>136</v>
      </c>
      <c r="E142" s="402" t="s">
        <v>135</v>
      </c>
      <c r="F142" s="101" t="s">
        <v>136</v>
      </c>
      <c r="G142" s="402" t="s">
        <v>285</v>
      </c>
      <c r="H142" s="101"/>
      <c r="I142" s="101" t="s">
        <v>491</v>
      </c>
      <c r="J142" s="101" t="s">
        <v>469</v>
      </c>
      <c r="K142" s="367">
        <v>2245.9</v>
      </c>
      <c r="L142" s="67" t="s">
        <v>136</v>
      </c>
      <c r="M142" s="67" t="s">
        <v>136</v>
      </c>
      <c r="N142" s="4" t="e">
        <f>K142-#REF!</f>
        <v>#REF!</v>
      </c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  <c r="AX142" s="26"/>
      <c r="AY142" s="26"/>
      <c r="AZ142" s="26"/>
      <c r="BA142" s="26"/>
      <c r="BB142" s="26"/>
      <c r="BC142" s="26"/>
      <c r="BD142" s="26"/>
      <c r="BE142" s="26"/>
      <c r="BF142" s="26"/>
      <c r="BG142" s="26"/>
      <c r="BH142" s="26"/>
      <c r="BI142" s="26"/>
      <c r="BJ142" s="26"/>
      <c r="BK142" s="26"/>
      <c r="BL142" s="26"/>
      <c r="BM142" s="26"/>
      <c r="BN142" s="26"/>
      <c r="BO142" s="26"/>
      <c r="BP142" s="26"/>
      <c r="BQ142" s="26"/>
      <c r="BR142" s="26"/>
      <c r="BS142" s="26"/>
      <c r="BT142" s="26"/>
      <c r="BU142" s="26"/>
      <c r="BV142" s="26"/>
      <c r="BW142" s="26"/>
      <c r="BX142" s="26"/>
      <c r="BY142" s="26"/>
      <c r="BZ142" s="26"/>
      <c r="CA142" s="26"/>
      <c r="CB142" s="26"/>
      <c r="CC142" s="26"/>
      <c r="CD142" s="26"/>
      <c r="CE142" s="26"/>
      <c r="CF142" s="26"/>
      <c r="CG142" s="26"/>
      <c r="CH142" s="26"/>
      <c r="CI142" s="26"/>
      <c r="CJ142" s="26"/>
      <c r="CK142" s="26"/>
      <c r="CL142" s="26"/>
      <c r="CM142" s="26"/>
      <c r="CN142" s="26"/>
      <c r="CO142" s="26"/>
      <c r="CP142" s="26"/>
      <c r="CQ142" s="26"/>
      <c r="CR142" s="26"/>
      <c r="CS142" s="26"/>
      <c r="CT142" s="26"/>
      <c r="CU142" s="26"/>
      <c r="CV142" s="26"/>
      <c r="CW142" s="26"/>
      <c r="CX142" s="26"/>
      <c r="CY142" s="26"/>
      <c r="CZ142" s="26"/>
      <c r="DA142" s="26"/>
      <c r="DB142" s="26"/>
      <c r="DC142" s="26"/>
      <c r="DD142" s="26"/>
      <c r="DE142" s="26"/>
      <c r="DF142" s="26"/>
      <c r="DG142" s="26"/>
      <c r="DH142" s="26"/>
      <c r="DI142" s="26"/>
      <c r="DJ142" s="26"/>
      <c r="DK142" s="26"/>
      <c r="DL142" s="26"/>
      <c r="DM142" s="26"/>
      <c r="DN142" s="26"/>
      <c r="DO142" s="26"/>
      <c r="DP142" s="26"/>
      <c r="DQ142" s="26"/>
      <c r="DR142" s="26"/>
      <c r="DS142" s="26"/>
      <c r="DT142" s="26"/>
      <c r="DU142" s="26"/>
      <c r="DV142" s="26"/>
      <c r="DW142" s="26"/>
      <c r="DX142" s="26"/>
      <c r="DY142" s="26"/>
      <c r="DZ142" s="26"/>
      <c r="EA142" s="26"/>
      <c r="EB142" s="26"/>
      <c r="EC142" s="26"/>
      <c r="ED142" s="26"/>
      <c r="EE142" s="26"/>
      <c r="EF142" s="26"/>
      <c r="EG142" s="26"/>
      <c r="EH142" s="26"/>
      <c r="EI142" s="26"/>
      <c r="EJ142" s="26"/>
      <c r="EK142" s="26"/>
      <c r="EL142" s="26"/>
      <c r="EM142" s="26"/>
      <c r="EN142" s="26"/>
      <c r="EO142" s="26"/>
      <c r="EP142" s="26"/>
      <c r="EQ142" s="26"/>
      <c r="ER142" s="26"/>
      <c r="ES142" s="26"/>
      <c r="ET142" s="26"/>
      <c r="EU142" s="26"/>
      <c r="EV142" s="26"/>
      <c r="EW142" s="26"/>
      <c r="EX142" s="26"/>
      <c r="EY142" s="26"/>
      <c r="EZ142" s="26"/>
      <c r="FA142" s="26"/>
      <c r="FB142" s="26"/>
      <c r="FC142" s="26"/>
      <c r="FD142" s="26"/>
      <c r="FE142" s="26"/>
      <c r="FF142" s="26"/>
      <c r="FG142" s="26"/>
      <c r="FH142" s="26"/>
      <c r="FI142" s="26"/>
      <c r="FJ142" s="26"/>
      <c r="FK142" s="26"/>
      <c r="FL142" s="26"/>
      <c r="FM142" s="26"/>
      <c r="FN142" s="26"/>
      <c r="FO142" s="26"/>
      <c r="FP142" s="26"/>
      <c r="FQ142" s="26"/>
      <c r="FR142" s="26"/>
      <c r="FS142" s="26"/>
      <c r="FT142" s="26"/>
      <c r="FU142" s="26"/>
      <c r="FV142" s="26"/>
      <c r="FW142" s="26"/>
      <c r="FX142" s="26"/>
      <c r="FY142" s="26"/>
      <c r="FZ142" s="26"/>
      <c r="GA142" s="26"/>
      <c r="GB142" s="26"/>
      <c r="GC142" s="26"/>
      <c r="GD142" s="26"/>
      <c r="GE142" s="26"/>
      <c r="GF142" s="26"/>
      <c r="GG142" s="26"/>
      <c r="GH142" s="26"/>
      <c r="GI142" s="26"/>
      <c r="GJ142" s="26"/>
      <c r="GK142" s="26"/>
      <c r="GL142" s="26"/>
      <c r="GM142" s="26"/>
      <c r="GN142" s="26"/>
      <c r="GO142" s="26"/>
      <c r="GP142" s="26"/>
      <c r="GQ142" s="26"/>
      <c r="GR142" s="26"/>
      <c r="GS142" s="26"/>
      <c r="GT142" s="26"/>
      <c r="GU142" s="26"/>
      <c r="GV142" s="26"/>
      <c r="GW142" s="26"/>
      <c r="GX142" s="26"/>
      <c r="GY142" s="26"/>
      <c r="GZ142" s="26"/>
      <c r="HA142" s="26"/>
      <c r="HB142" s="26"/>
      <c r="HC142" s="26"/>
      <c r="HD142" s="26"/>
      <c r="HE142" s="26"/>
      <c r="HF142" s="26"/>
      <c r="HG142" s="26"/>
      <c r="HH142" s="26"/>
      <c r="HI142" s="26"/>
    </row>
    <row r="143" spans="1:217" s="72" customFormat="1" ht="15" x14ac:dyDescent="0.2">
      <c r="A143" s="407"/>
      <c r="B143" s="402"/>
      <c r="C143" s="192" t="s">
        <v>378</v>
      </c>
      <c r="D143" s="148">
        <v>125.4</v>
      </c>
      <c r="E143" s="402"/>
      <c r="F143" s="148">
        <v>125.4</v>
      </c>
      <c r="G143" s="402"/>
      <c r="H143" s="205" t="e">
        <f>F143-#REF!</f>
        <v>#REF!</v>
      </c>
      <c r="I143" s="148">
        <v>125.4</v>
      </c>
      <c r="J143" s="148">
        <v>125.4</v>
      </c>
      <c r="K143" s="368">
        <v>125.4</v>
      </c>
      <c r="L143" s="68">
        <v>125.4</v>
      </c>
      <c r="M143" s="68">
        <v>125.4</v>
      </c>
      <c r="N143" s="4" t="e">
        <f>K143-#REF!</f>
        <v>#REF!</v>
      </c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26"/>
      <c r="AX143" s="26"/>
      <c r="AY143" s="26"/>
      <c r="AZ143" s="26"/>
      <c r="BA143" s="26"/>
      <c r="BB143" s="26"/>
      <c r="BC143" s="26"/>
      <c r="BD143" s="26"/>
      <c r="BE143" s="26"/>
      <c r="BF143" s="26"/>
      <c r="BG143" s="26"/>
      <c r="BH143" s="26"/>
      <c r="BI143" s="26"/>
      <c r="BJ143" s="26"/>
      <c r="BK143" s="26"/>
      <c r="BL143" s="26"/>
      <c r="BM143" s="26"/>
      <c r="BN143" s="26"/>
      <c r="BO143" s="26"/>
      <c r="BP143" s="26"/>
      <c r="BQ143" s="26"/>
      <c r="BR143" s="26"/>
      <c r="BS143" s="26"/>
      <c r="BT143" s="26"/>
      <c r="BU143" s="26"/>
      <c r="BV143" s="26"/>
      <c r="BW143" s="26"/>
      <c r="BX143" s="26"/>
      <c r="BY143" s="26"/>
      <c r="BZ143" s="26"/>
      <c r="CA143" s="26"/>
      <c r="CB143" s="26"/>
      <c r="CC143" s="26"/>
      <c r="CD143" s="26"/>
      <c r="CE143" s="26"/>
      <c r="CF143" s="26"/>
      <c r="CG143" s="26"/>
      <c r="CH143" s="26"/>
      <c r="CI143" s="26"/>
      <c r="CJ143" s="26"/>
      <c r="CK143" s="26"/>
      <c r="CL143" s="26"/>
      <c r="CM143" s="26"/>
      <c r="CN143" s="26"/>
      <c r="CO143" s="26"/>
      <c r="CP143" s="26"/>
      <c r="CQ143" s="26"/>
      <c r="CR143" s="26"/>
      <c r="CS143" s="26"/>
      <c r="CT143" s="26"/>
      <c r="CU143" s="26"/>
      <c r="CV143" s="26"/>
      <c r="CW143" s="26"/>
      <c r="CX143" s="26"/>
      <c r="CY143" s="26"/>
      <c r="CZ143" s="26"/>
      <c r="DA143" s="26"/>
      <c r="DB143" s="26"/>
      <c r="DC143" s="26"/>
      <c r="DD143" s="26"/>
      <c r="DE143" s="26"/>
      <c r="DF143" s="26"/>
      <c r="DG143" s="26"/>
      <c r="DH143" s="26"/>
      <c r="DI143" s="26"/>
      <c r="DJ143" s="26"/>
      <c r="DK143" s="26"/>
      <c r="DL143" s="26"/>
      <c r="DM143" s="26"/>
      <c r="DN143" s="26"/>
      <c r="DO143" s="26"/>
      <c r="DP143" s="26"/>
      <c r="DQ143" s="26"/>
      <c r="DR143" s="26"/>
      <c r="DS143" s="26"/>
      <c r="DT143" s="26"/>
      <c r="DU143" s="26"/>
      <c r="DV143" s="26"/>
      <c r="DW143" s="26"/>
      <c r="DX143" s="26"/>
      <c r="DY143" s="26"/>
      <c r="DZ143" s="26"/>
      <c r="EA143" s="26"/>
      <c r="EB143" s="26"/>
      <c r="EC143" s="26"/>
      <c r="ED143" s="26"/>
      <c r="EE143" s="26"/>
      <c r="EF143" s="26"/>
      <c r="EG143" s="26"/>
      <c r="EH143" s="26"/>
      <c r="EI143" s="26"/>
      <c r="EJ143" s="26"/>
      <c r="EK143" s="26"/>
      <c r="EL143" s="26"/>
      <c r="EM143" s="26"/>
      <c r="EN143" s="26"/>
      <c r="EO143" s="26"/>
      <c r="EP143" s="26"/>
      <c r="EQ143" s="26"/>
      <c r="ER143" s="26"/>
      <c r="ES143" s="26"/>
      <c r="ET143" s="26"/>
      <c r="EU143" s="26"/>
      <c r="EV143" s="26"/>
      <c r="EW143" s="26"/>
      <c r="EX143" s="26"/>
      <c r="EY143" s="26"/>
      <c r="EZ143" s="26"/>
      <c r="FA143" s="26"/>
      <c r="FB143" s="26"/>
      <c r="FC143" s="26"/>
      <c r="FD143" s="26"/>
      <c r="FE143" s="26"/>
      <c r="FF143" s="26"/>
      <c r="FG143" s="26"/>
      <c r="FH143" s="26"/>
      <c r="FI143" s="26"/>
      <c r="FJ143" s="26"/>
      <c r="FK143" s="26"/>
      <c r="FL143" s="26"/>
      <c r="FM143" s="26"/>
      <c r="FN143" s="26"/>
      <c r="FO143" s="26"/>
      <c r="FP143" s="26"/>
      <c r="FQ143" s="26"/>
      <c r="FR143" s="26"/>
      <c r="FS143" s="26"/>
      <c r="FT143" s="26"/>
      <c r="FU143" s="26"/>
      <c r="FV143" s="26"/>
      <c r="FW143" s="26"/>
      <c r="FX143" s="26"/>
      <c r="FY143" s="26"/>
      <c r="FZ143" s="26"/>
      <c r="GA143" s="26"/>
      <c r="GB143" s="26"/>
      <c r="GC143" s="26"/>
      <c r="GD143" s="26"/>
      <c r="GE143" s="26"/>
      <c r="GF143" s="26"/>
      <c r="GG143" s="26"/>
      <c r="GH143" s="26"/>
      <c r="GI143" s="26"/>
      <c r="GJ143" s="26"/>
      <c r="GK143" s="26"/>
      <c r="GL143" s="26"/>
      <c r="GM143" s="26"/>
      <c r="GN143" s="26"/>
      <c r="GO143" s="26"/>
      <c r="GP143" s="26"/>
      <c r="GQ143" s="26"/>
      <c r="GR143" s="26"/>
      <c r="GS143" s="26"/>
      <c r="GT143" s="26"/>
      <c r="GU143" s="26"/>
      <c r="GV143" s="26"/>
      <c r="GW143" s="26"/>
      <c r="GX143" s="26"/>
      <c r="GY143" s="26"/>
      <c r="GZ143" s="26"/>
      <c r="HA143" s="26"/>
      <c r="HB143" s="26"/>
      <c r="HC143" s="26"/>
      <c r="HD143" s="26"/>
      <c r="HE143" s="26"/>
      <c r="HF143" s="26"/>
      <c r="HG143" s="26"/>
      <c r="HH143" s="26"/>
      <c r="HI143" s="26"/>
    </row>
    <row r="144" spans="1:217" s="72" customFormat="1" ht="15" x14ac:dyDescent="0.2">
      <c r="A144" s="407"/>
      <c r="B144" s="402"/>
      <c r="C144" s="192" t="s">
        <v>391</v>
      </c>
      <c r="D144" s="148" t="s">
        <v>56</v>
      </c>
      <c r="E144" s="402"/>
      <c r="F144" s="148" t="s">
        <v>56</v>
      </c>
      <c r="G144" s="402"/>
      <c r="H144" s="148"/>
      <c r="I144" s="148" t="s">
        <v>56</v>
      </c>
      <c r="J144" s="148" t="s">
        <v>56</v>
      </c>
      <c r="K144" s="368" t="s">
        <v>56</v>
      </c>
      <c r="L144" s="68" t="s">
        <v>56</v>
      </c>
      <c r="M144" s="68" t="s">
        <v>56</v>
      </c>
      <c r="N144" s="4" t="e">
        <f>K144-#REF!</f>
        <v>#VALUE!</v>
      </c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26"/>
      <c r="AX144" s="26"/>
      <c r="AY144" s="26"/>
      <c r="AZ144" s="26"/>
      <c r="BA144" s="26"/>
      <c r="BB144" s="26"/>
      <c r="BC144" s="26"/>
      <c r="BD144" s="26"/>
      <c r="BE144" s="26"/>
      <c r="BF144" s="26"/>
      <c r="BG144" s="26"/>
      <c r="BH144" s="26"/>
      <c r="BI144" s="26"/>
      <c r="BJ144" s="26"/>
      <c r="BK144" s="26"/>
      <c r="BL144" s="26"/>
      <c r="BM144" s="26"/>
      <c r="BN144" s="26"/>
      <c r="BO144" s="26"/>
      <c r="BP144" s="26"/>
      <c r="BQ144" s="26"/>
      <c r="BR144" s="26"/>
      <c r="BS144" s="26"/>
      <c r="BT144" s="26"/>
      <c r="BU144" s="26"/>
      <c r="BV144" s="26"/>
      <c r="BW144" s="26"/>
      <c r="BX144" s="26"/>
      <c r="BY144" s="26"/>
      <c r="BZ144" s="26"/>
      <c r="CA144" s="26"/>
      <c r="CB144" s="26"/>
      <c r="CC144" s="26"/>
      <c r="CD144" s="26"/>
      <c r="CE144" s="26"/>
      <c r="CF144" s="26"/>
      <c r="CG144" s="26"/>
      <c r="CH144" s="26"/>
      <c r="CI144" s="26"/>
      <c r="CJ144" s="26"/>
      <c r="CK144" s="26"/>
      <c r="CL144" s="26"/>
      <c r="CM144" s="26"/>
      <c r="CN144" s="26"/>
      <c r="CO144" s="26"/>
      <c r="CP144" s="26"/>
      <c r="CQ144" s="26"/>
      <c r="CR144" s="26"/>
      <c r="CS144" s="26"/>
      <c r="CT144" s="26"/>
      <c r="CU144" s="26"/>
      <c r="CV144" s="26"/>
      <c r="CW144" s="26"/>
      <c r="CX144" s="26"/>
      <c r="CY144" s="26"/>
      <c r="CZ144" s="26"/>
      <c r="DA144" s="26"/>
      <c r="DB144" s="26"/>
      <c r="DC144" s="26"/>
      <c r="DD144" s="26"/>
      <c r="DE144" s="26"/>
      <c r="DF144" s="26"/>
      <c r="DG144" s="26"/>
      <c r="DH144" s="26"/>
      <c r="DI144" s="26"/>
      <c r="DJ144" s="26"/>
      <c r="DK144" s="26"/>
      <c r="DL144" s="26"/>
      <c r="DM144" s="26"/>
      <c r="DN144" s="26"/>
      <c r="DO144" s="26"/>
      <c r="DP144" s="26"/>
      <c r="DQ144" s="26"/>
      <c r="DR144" s="26"/>
      <c r="DS144" s="26"/>
      <c r="DT144" s="26"/>
      <c r="DU144" s="26"/>
      <c r="DV144" s="26"/>
      <c r="DW144" s="26"/>
      <c r="DX144" s="26"/>
      <c r="DY144" s="26"/>
      <c r="DZ144" s="26"/>
      <c r="EA144" s="26"/>
      <c r="EB144" s="26"/>
      <c r="EC144" s="26"/>
      <c r="ED144" s="26"/>
      <c r="EE144" s="26"/>
      <c r="EF144" s="26"/>
      <c r="EG144" s="26"/>
      <c r="EH144" s="26"/>
      <c r="EI144" s="26"/>
      <c r="EJ144" s="26"/>
      <c r="EK144" s="26"/>
      <c r="EL144" s="26"/>
      <c r="EM144" s="26"/>
      <c r="EN144" s="26"/>
      <c r="EO144" s="26"/>
      <c r="EP144" s="26"/>
      <c r="EQ144" s="26"/>
      <c r="ER144" s="26"/>
      <c r="ES144" s="26"/>
      <c r="ET144" s="26"/>
      <c r="EU144" s="26"/>
      <c r="EV144" s="26"/>
      <c r="EW144" s="26"/>
      <c r="EX144" s="26"/>
      <c r="EY144" s="26"/>
      <c r="EZ144" s="26"/>
      <c r="FA144" s="26"/>
      <c r="FB144" s="26"/>
      <c r="FC144" s="26"/>
      <c r="FD144" s="26"/>
      <c r="FE144" s="26"/>
      <c r="FF144" s="26"/>
      <c r="FG144" s="26"/>
      <c r="FH144" s="26"/>
      <c r="FI144" s="26"/>
      <c r="FJ144" s="26"/>
      <c r="FK144" s="26"/>
      <c r="FL144" s="26"/>
      <c r="FM144" s="26"/>
      <c r="FN144" s="26"/>
      <c r="FO144" s="26"/>
      <c r="FP144" s="26"/>
      <c r="FQ144" s="26"/>
      <c r="FR144" s="26"/>
      <c r="FS144" s="26"/>
      <c r="FT144" s="26"/>
      <c r="FU144" s="26"/>
      <c r="FV144" s="26"/>
      <c r="FW144" s="26"/>
      <c r="FX144" s="26"/>
      <c r="FY144" s="26"/>
      <c r="FZ144" s="26"/>
      <c r="GA144" s="26"/>
      <c r="GB144" s="26"/>
      <c r="GC144" s="26"/>
      <c r="GD144" s="26"/>
      <c r="GE144" s="26"/>
      <c r="GF144" s="26"/>
      <c r="GG144" s="26"/>
      <c r="GH144" s="26"/>
      <c r="GI144" s="26"/>
      <c r="GJ144" s="26"/>
      <c r="GK144" s="26"/>
      <c r="GL144" s="26"/>
      <c r="GM144" s="26"/>
      <c r="GN144" s="26"/>
      <c r="GO144" s="26"/>
      <c r="GP144" s="26"/>
      <c r="GQ144" s="26"/>
      <c r="GR144" s="26"/>
      <c r="GS144" s="26"/>
      <c r="GT144" s="26"/>
      <c r="GU144" s="26"/>
      <c r="GV144" s="26"/>
      <c r="GW144" s="26"/>
      <c r="GX144" s="26"/>
      <c r="GY144" s="26"/>
      <c r="GZ144" s="26"/>
      <c r="HA144" s="26"/>
      <c r="HB144" s="26"/>
      <c r="HC144" s="26"/>
      <c r="HD144" s="26"/>
      <c r="HE144" s="26"/>
      <c r="HF144" s="26"/>
      <c r="HG144" s="26"/>
      <c r="HH144" s="26"/>
      <c r="HI144" s="26"/>
    </row>
    <row r="145" spans="1:217" s="72" customFormat="1" ht="15" x14ac:dyDescent="0.2">
      <c r="A145" s="407"/>
      <c r="B145" s="402"/>
      <c r="C145" s="192" t="s">
        <v>384</v>
      </c>
      <c r="D145" s="148">
        <v>205.82</v>
      </c>
      <c r="E145" s="402"/>
      <c r="F145" s="148">
        <v>205.82</v>
      </c>
      <c r="G145" s="402"/>
      <c r="H145" s="148"/>
      <c r="I145" s="148">
        <v>205.82</v>
      </c>
      <c r="J145" s="148">
        <v>205.82</v>
      </c>
      <c r="K145" s="368">
        <v>205.82</v>
      </c>
      <c r="L145" s="68">
        <v>205.82</v>
      </c>
      <c r="M145" s="68">
        <v>205.82</v>
      </c>
      <c r="N145" s="4" t="e">
        <f>K145-#REF!</f>
        <v>#REF!</v>
      </c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26"/>
      <c r="AX145" s="26"/>
      <c r="AY145" s="26"/>
      <c r="AZ145" s="26"/>
      <c r="BA145" s="26"/>
      <c r="BB145" s="26"/>
      <c r="BC145" s="26"/>
      <c r="BD145" s="26"/>
      <c r="BE145" s="26"/>
      <c r="BF145" s="26"/>
      <c r="BG145" s="26"/>
      <c r="BH145" s="26"/>
      <c r="BI145" s="26"/>
      <c r="BJ145" s="26"/>
      <c r="BK145" s="26"/>
      <c r="BL145" s="26"/>
      <c r="BM145" s="26"/>
      <c r="BN145" s="26"/>
      <c r="BO145" s="26"/>
      <c r="BP145" s="26"/>
      <c r="BQ145" s="26"/>
      <c r="BR145" s="26"/>
      <c r="BS145" s="26"/>
      <c r="BT145" s="26"/>
      <c r="BU145" s="26"/>
      <c r="BV145" s="26"/>
      <c r="BW145" s="26"/>
      <c r="BX145" s="26"/>
      <c r="BY145" s="26"/>
      <c r="BZ145" s="26"/>
      <c r="CA145" s="26"/>
      <c r="CB145" s="26"/>
      <c r="CC145" s="26"/>
      <c r="CD145" s="26"/>
      <c r="CE145" s="26"/>
      <c r="CF145" s="26"/>
      <c r="CG145" s="26"/>
      <c r="CH145" s="26"/>
      <c r="CI145" s="26"/>
      <c r="CJ145" s="26"/>
      <c r="CK145" s="26"/>
      <c r="CL145" s="26"/>
      <c r="CM145" s="26"/>
      <c r="CN145" s="26"/>
      <c r="CO145" s="26"/>
      <c r="CP145" s="26"/>
      <c r="CQ145" s="26"/>
      <c r="CR145" s="26"/>
      <c r="CS145" s="26"/>
      <c r="CT145" s="26"/>
      <c r="CU145" s="26"/>
      <c r="CV145" s="26"/>
      <c r="CW145" s="26"/>
      <c r="CX145" s="26"/>
      <c r="CY145" s="26"/>
      <c r="CZ145" s="26"/>
      <c r="DA145" s="26"/>
      <c r="DB145" s="26"/>
      <c r="DC145" s="26"/>
      <c r="DD145" s="26"/>
      <c r="DE145" s="26"/>
      <c r="DF145" s="26"/>
      <c r="DG145" s="26"/>
      <c r="DH145" s="26"/>
      <c r="DI145" s="26"/>
      <c r="DJ145" s="26"/>
      <c r="DK145" s="26"/>
      <c r="DL145" s="26"/>
      <c r="DM145" s="26"/>
      <c r="DN145" s="26"/>
      <c r="DO145" s="26"/>
      <c r="DP145" s="26"/>
      <c r="DQ145" s="26"/>
      <c r="DR145" s="26"/>
      <c r="DS145" s="26"/>
      <c r="DT145" s="26"/>
      <c r="DU145" s="26"/>
      <c r="DV145" s="26"/>
      <c r="DW145" s="26"/>
      <c r="DX145" s="26"/>
      <c r="DY145" s="26"/>
      <c r="DZ145" s="26"/>
      <c r="EA145" s="26"/>
      <c r="EB145" s="26"/>
      <c r="EC145" s="26"/>
      <c r="ED145" s="26"/>
      <c r="EE145" s="26"/>
      <c r="EF145" s="26"/>
      <c r="EG145" s="26"/>
      <c r="EH145" s="26"/>
      <c r="EI145" s="26"/>
      <c r="EJ145" s="26"/>
      <c r="EK145" s="26"/>
      <c r="EL145" s="26"/>
      <c r="EM145" s="26"/>
      <c r="EN145" s="26"/>
      <c r="EO145" s="26"/>
      <c r="EP145" s="26"/>
      <c r="EQ145" s="26"/>
      <c r="ER145" s="26"/>
      <c r="ES145" s="26"/>
      <c r="ET145" s="26"/>
      <c r="EU145" s="26"/>
      <c r="EV145" s="26"/>
      <c r="EW145" s="26"/>
      <c r="EX145" s="26"/>
      <c r="EY145" s="26"/>
      <c r="EZ145" s="26"/>
      <c r="FA145" s="26"/>
      <c r="FB145" s="26"/>
      <c r="FC145" s="26"/>
      <c r="FD145" s="26"/>
      <c r="FE145" s="26"/>
      <c r="FF145" s="26"/>
      <c r="FG145" s="26"/>
      <c r="FH145" s="26"/>
      <c r="FI145" s="26"/>
      <c r="FJ145" s="26"/>
      <c r="FK145" s="26"/>
      <c r="FL145" s="26"/>
      <c r="FM145" s="26"/>
      <c r="FN145" s="26"/>
      <c r="FO145" s="26"/>
      <c r="FP145" s="26"/>
      <c r="FQ145" s="26"/>
      <c r="FR145" s="26"/>
      <c r="FS145" s="26"/>
      <c r="FT145" s="26"/>
      <c r="FU145" s="26"/>
      <c r="FV145" s="26"/>
      <c r="FW145" s="26"/>
      <c r="FX145" s="26"/>
      <c r="FY145" s="26"/>
      <c r="FZ145" s="26"/>
      <c r="GA145" s="26"/>
      <c r="GB145" s="26"/>
      <c r="GC145" s="26"/>
      <c r="GD145" s="26"/>
      <c r="GE145" s="26"/>
      <c r="GF145" s="26"/>
      <c r="GG145" s="26"/>
      <c r="GH145" s="26"/>
      <c r="GI145" s="26"/>
      <c r="GJ145" s="26"/>
      <c r="GK145" s="26"/>
      <c r="GL145" s="26"/>
      <c r="GM145" s="26"/>
      <c r="GN145" s="26"/>
      <c r="GO145" s="26"/>
      <c r="GP145" s="26"/>
      <c r="GQ145" s="26"/>
      <c r="GR145" s="26"/>
      <c r="GS145" s="26"/>
      <c r="GT145" s="26"/>
      <c r="GU145" s="26"/>
      <c r="GV145" s="26"/>
      <c r="GW145" s="26"/>
      <c r="GX145" s="26"/>
      <c r="GY145" s="26"/>
      <c r="GZ145" s="26"/>
      <c r="HA145" s="26"/>
      <c r="HB145" s="26"/>
      <c r="HC145" s="26"/>
      <c r="HD145" s="26"/>
      <c r="HE145" s="26"/>
      <c r="HF145" s="26"/>
      <c r="HG145" s="26"/>
      <c r="HH145" s="26"/>
      <c r="HI145" s="26"/>
    </row>
    <row r="146" spans="1:217" s="72" customFormat="1" ht="15" x14ac:dyDescent="0.2">
      <c r="A146" s="407"/>
      <c r="B146" s="402"/>
      <c r="C146" s="192" t="s">
        <v>385</v>
      </c>
      <c r="D146" s="148">
        <v>290.2</v>
      </c>
      <c r="E146" s="402"/>
      <c r="F146" s="148">
        <v>190.2</v>
      </c>
      <c r="G146" s="402"/>
      <c r="H146" s="148"/>
      <c r="I146" s="148">
        <v>190.2</v>
      </c>
      <c r="J146" s="148">
        <v>190.2</v>
      </c>
      <c r="K146" s="368">
        <v>190.2</v>
      </c>
      <c r="L146" s="68">
        <v>190.2</v>
      </c>
      <c r="M146" s="68">
        <v>190.2</v>
      </c>
      <c r="N146" s="4" t="e">
        <f>K146-#REF!</f>
        <v>#REF!</v>
      </c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26"/>
      <c r="AX146" s="26"/>
      <c r="AY146" s="26"/>
      <c r="AZ146" s="26"/>
      <c r="BA146" s="26"/>
      <c r="BB146" s="26"/>
      <c r="BC146" s="26"/>
      <c r="BD146" s="26"/>
      <c r="BE146" s="26"/>
      <c r="BF146" s="26"/>
      <c r="BG146" s="26"/>
      <c r="BH146" s="26"/>
      <c r="BI146" s="26"/>
      <c r="BJ146" s="26"/>
      <c r="BK146" s="26"/>
      <c r="BL146" s="26"/>
      <c r="BM146" s="26"/>
      <c r="BN146" s="26"/>
      <c r="BO146" s="26"/>
      <c r="BP146" s="26"/>
      <c r="BQ146" s="26"/>
      <c r="BR146" s="26"/>
      <c r="BS146" s="26"/>
      <c r="BT146" s="26"/>
      <c r="BU146" s="26"/>
      <c r="BV146" s="26"/>
      <c r="BW146" s="26"/>
      <c r="BX146" s="26"/>
      <c r="BY146" s="26"/>
      <c r="BZ146" s="26"/>
      <c r="CA146" s="26"/>
      <c r="CB146" s="26"/>
      <c r="CC146" s="26"/>
      <c r="CD146" s="26"/>
      <c r="CE146" s="26"/>
      <c r="CF146" s="26"/>
      <c r="CG146" s="26"/>
      <c r="CH146" s="26"/>
      <c r="CI146" s="26"/>
      <c r="CJ146" s="26"/>
      <c r="CK146" s="26"/>
      <c r="CL146" s="26"/>
      <c r="CM146" s="26"/>
      <c r="CN146" s="26"/>
      <c r="CO146" s="26"/>
      <c r="CP146" s="26"/>
      <c r="CQ146" s="26"/>
      <c r="CR146" s="26"/>
      <c r="CS146" s="26"/>
      <c r="CT146" s="26"/>
      <c r="CU146" s="26"/>
      <c r="CV146" s="26"/>
      <c r="CW146" s="26"/>
      <c r="CX146" s="26"/>
      <c r="CY146" s="26"/>
      <c r="CZ146" s="26"/>
      <c r="DA146" s="26"/>
      <c r="DB146" s="26"/>
      <c r="DC146" s="26"/>
      <c r="DD146" s="26"/>
      <c r="DE146" s="26"/>
      <c r="DF146" s="26"/>
      <c r="DG146" s="26"/>
      <c r="DH146" s="26"/>
      <c r="DI146" s="26"/>
      <c r="DJ146" s="26"/>
      <c r="DK146" s="26"/>
      <c r="DL146" s="26"/>
      <c r="DM146" s="26"/>
      <c r="DN146" s="26"/>
      <c r="DO146" s="26"/>
      <c r="DP146" s="26"/>
      <c r="DQ146" s="26"/>
      <c r="DR146" s="26"/>
      <c r="DS146" s="26"/>
      <c r="DT146" s="26"/>
      <c r="DU146" s="26"/>
      <c r="DV146" s="26"/>
      <c r="DW146" s="26"/>
      <c r="DX146" s="26"/>
      <c r="DY146" s="26"/>
      <c r="DZ146" s="26"/>
      <c r="EA146" s="26"/>
      <c r="EB146" s="26"/>
      <c r="EC146" s="26"/>
      <c r="ED146" s="26"/>
      <c r="EE146" s="26"/>
      <c r="EF146" s="26"/>
      <c r="EG146" s="26"/>
      <c r="EH146" s="26"/>
      <c r="EI146" s="26"/>
      <c r="EJ146" s="26"/>
      <c r="EK146" s="26"/>
      <c r="EL146" s="26"/>
      <c r="EM146" s="26"/>
      <c r="EN146" s="26"/>
      <c r="EO146" s="26"/>
      <c r="EP146" s="26"/>
      <c r="EQ146" s="26"/>
      <c r="ER146" s="26"/>
      <c r="ES146" s="26"/>
      <c r="ET146" s="26"/>
      <c r="EU146" s="26"/>
      <c r="EV146" s="26"/>
      <c r="EW146" s="26"/>
      <c r="EX146" s="26"/>
      <c r="EY146" s="26"/>
      <c r="EZ146" s="26"/>
      <c r="FA146" s="26"/>
      <c r="FB146" s="26"/>
      <c r="FC146" s="26"/>
      <c r="FD146" s="26"/>
      <c r="FE146" s="26"/>
      <c r="FF146" s="26"/>
      <c r="FG146" s="26"/>
      <c r="FH146" s="26"/>
      <c r="FI146" s="26"/>
      <c r="FJ146" s="26"/>
      <c r="FK146" s="26"/>
      <c r="FL146" s="26"/>
      <c r="FM146" s="26"/>
      <c r="FN146" s="26"/>
      <c r="FO146" s="26"/>
      <c r="FP146" s="26"/>
      <c r="FQ146" s="26"/>
      <c r="FR146" s="26"/>
      <c r="FS146" s="26"/>
      <c r="FT146" s="26"/>
      <c r="FU146" s="26"/>
      <c r="FV146" s="26"/>
      <c r="FW146" s="26"/>
      <c r="FX146" s="26"/>
      <c r="FY146" s="26"/>
      <c r="FZ146" s="26"/>
      <c r="GA146" s="26"/>
      <c r="GB146" s="26"/>
      <c r="GC146" s="26"/>
      <c r="GD146" s="26"/>
      <c r="GE146" s="26"/>
      <c r="GF146" s="26"/>
      <c r="GG146" s="26"/>
      <c r="GH146" s="26"/>
      <c r="GI146" s="26"/>
      <c r="GJ146" s="26"/>
      <c r="GK146" s="26"/>
      <c r="GL146" s="26"/>
      <c r="GM146" s="26"/>
      <c r="GN146" s="26"/>
      <c r="GO146" s="26"/>
      <c r="GP146" s="26"/>
      <c r="GQ146" s="26"/>
      <c r="GR146" s="26"/>
      <c r="GS146" s="26"/>
      <c r="GT146" s="26"/>
      <c r="GU146" s="26"/>
      <c r="GV146" s="26"/>
      <c r="GW146" s="26"/>
      <c r="GX146" s="26"/>
      <c r="GY146" s="26"/>
      <c r="GZ146" s="26"/>
      <c r="HA146" s="26"/>
      <c r="HB146" s="26"/>
      <c r="HC146" s="26"/>
      <c r="HD146" s="26"/>
      <c r="HE146" s="26"/>
      <c r="HF146" s="26"/>
      <c r="HG146" s="26"/>
      <c r="HH146" s="26"/>
      <c r="HI146" s="26"/>
    </row>
    <row r="147" spans="1:217" s="26" customFormat="1" ht="42.75" x14ac:dyDescent="0.2">
      <c r="A147" s="407">
        <v>13</v>
      </c>
      <c r="B147" s="402" t="s">
        <v>426</v>
      </c>
      <c r="C147" s="101" t="s">
        <v>428</v>
      </c>
      <c r="D147" s="148" t="s">
        <v>137</v>
      </c>
      <c r="E147" s="402" t="s">
        <v>131</v>
      </c>
      <c r="F147" s="101" t="s">
        <v>286</v>
      </c>
      <c r="G147" s="402" t="s">
        <v>287</v>
      </c>
      <c r="H147" s="101"/>
      <c r="I147" s="101" t="s">
        <v>467</v>
      </c>
      <c r="J147" s="101" t="s">
        <v>468</v>
      </c>
      <c r="K147" s="367" t="s">
        <v>641</v>
      </c>
      <c r="L147" s="53" t="s">
        <v>286</v>
      </c>
      <c r="M147" s="53" t="s">
        <v>286</v>
      </c>
      <c r="N147" s="56" t="e">
        <f>K147-#REF!</f>
        <v>#VALUE!</v>
      </c>
    </row>
    <row r="148" spans="1:217" s="26" customFormat="1" ht="15" x14ac:dyDescent="0.2">
      <c r="A148" s="407"/>
      <c r="B148" s="402"/>
      <c r="C148" s="192" t="s">
        <v>378</v>
      </c>
      <c r="D148" s="148">
        <v>300</v>
      </c>
      <c r="E148" s="402"/>
      <c r="F148" s="148">
        <v>258</v>
      </c>
      <c r="G148" s="402"/>
      <c r="H148" s="205" t="e">
        <f>F148-#REF!</f>
        <v>#REF!</v>
      </c>
      <c r="I148" s="148">
        <v>258</v>
      </c>
      <c r="J148" s="148">
        <v>258</v>
      </c>
      <c r="K148" s="368">
        <v>250.84</v>
      </c>
      <c r="L148" s="54">
        <v>258</v>
      </c>
      <c r="M148" s="54">
        <v>258</v>
      </c>
      <c r="N148" s="56" t="e">
        <f>K148-#REF!</f>
        <v>#REF!</v>
      </c>
    </row>
    <row r="149" spans="1:217" s="26" customFormat="1" ht="15" x14ac:dyDescent="0.2">
      <c r="A149" s="407"/>
      <c r="B149" s="402"/>
      <c r="C149" s="192" t="s">
        <v>391</v>
      </c>
      <c r="D149" s="148" t="s">
        <v>56</v>
      </c>
      <c r="E149" s="402"/>
      <c r="F149" s="148" t="s">
        <v>56</v>
      </c>
      <c r="G149" s="402"/>
      <c r="H149" s="148"/>
      <c r="I149" s="148" t="s">
        <v>56</v>
      </c>
      <c r="J149" s="148" t="s">
        <v>56</v>
      </c>
      <c r="K149" s="368" t="s">
        <v>56</v>
      </c>
      <c r="L149" s="54" t="s">
        <v>56</v>
      </c>
      <c r="M149" s="54" t="s">
        <v>56</v>
      </c>
      <c r="N149" s="56" t="e">
        <f>K149-#REF!</f>
        <v>#VALUE!</v>
      </c>
    </row>
    <row r="150" spans="1:217" s="26" customFormat="1" ht="13.5" customHeight="1" x14ac:dyDescent="0.2">
      <c r="A150" s="407"/>
      <c r="B150" s="402"/>
      <c r="C150" s="192" t="s">
        <v>384</v>
      </c>
      <c r="D150" s="148">
        <v>410.12</v>
      </c>
      <c r="E150" s="402"/>
      <c r="F150" s="148">
        <v>354.88</v>
      </c>
      <c r="G150" s="402"/>
      <c r="H150" s="148"/>
      <c r="I150" s="148">
        <v>354.88</v>
      </c>
      <c r="J150" s="148">
        <v>354.88</v>
      </c>
      <c r="K150" s="368">
        <v>334.5</v>
      </c>
      <c r="L150" s="54">
        <v>354.88</v>
      </c>
      <c r="M150" s="54">
        <v>354.88</v>
      </c>
      <c r="N150" s="56" t="e">
        <f>K150-#REF!</f>
        <v>#REF!</v>
      </c>
    </row>
    <row r="151" spans="1:217" s="26" customFormat="1" ht="15" x14ac:dyDescent="0.2">
      <c r="A151" s="407"/>
      <c r="B151" s="402"/>
      <c r="C151" s="192" t="s">
        <v>385</v>
      </c>
      <c r="D151" s="148">
        <v>400</v>
      </c>
      <c r="E151" s="402"/>
      <c r="F151" s="148">
        <v>348.46</v>
      </c>
      <c r="G151" s="402"/>
      <c r="H151" s="148"/>
      <c r="I151" s="148">
        <v>348.46</v>
      </c>
      <c r="J151" s="148">
        <v>348.46</v>
      </c>
      <c r="K151" s="368">
        <v>342.91</v>
      </c>
      <c r="L151" s="54">
        <v>348.46</v>
      </c>
      <c r="M151" s="54">
        <v>348.46</v>
      </c>
      <c r="N151" s="56" t="e">
        <f>K151-#REF!</f>
        <v>#REF!</v>
      </c>
    </row>
    <row r="152" spans="1:217" s="26" customFormat="1" ht="28.5" customHeight="1" x14ac:dyDescent="0.2">
      <c r="A152" s="404">
        <v>14</v>
      </c>
      <c r="B152" s="403" t="s">
        <v>427</v>
      </c>
      <c r="C152" s="101" t="s">
        <v>377</v>
      </c>
      <c r="D152" s="148" t="s">
        <v>138</v>
      </c>
      <c r="E152" s="402" t="s">
        <v>131</v>
      </c>
      <c r="F152" s="101" t="s">
        <v>138</v>
      </c>
      <c r="G152" s="402" t="s">
        <v>288</v>
      </c>
      <c r="H152" s="101"/>
      <c r="I152" s="101" t="s">
        <v>466</v>
      </c>
      <c r="J152" s="101">
        <v>133.63</v>
      </c>
      <c r="K152" s="367" t="s">
        <v>642</v>
      </c>
      <c r="L152" s="33" t="s">
        <v>138</v>
      </c>
      <c r="M152" s="33" t="s">
        <v>138</v>
      </c>
      <c r="N152" s="4" t="e">
        <f>K152-#REF!</f>
        <v>#VALUE!</v>
      </c>
    </row>
    <row r="153" spans="1:217" s="26" customFormat="1" ht="15" x14ac:dyDescent="0.2">
      <c r="A153" s="405"/>
      <c r="B153" s="400"/>
      <c r="C153" s="192" t="s">
        <v>378</v>
      </c>
      <c r="D153" s="148">
        <v>81.67</v>
      </c>
      <c r="E153" s="402"/>
      <c r="F153" s="148">
        <v>81.67</v>
      </c>
      <c r="G153" s="402"/>
      <c r="H153" s="205" t="e">
        <f>F153-#REF!</f>
        <v>#REF!</v>
      </c>
      <c r="I153" s="148">
        <v>81.67</v>
      </c>
      <c r="J153" s="148">
        <v>85.75</v>
      </c>
      <c r="K153" s="368">
        <v>148.35</v>
      </c>
      <c r="L153" s="34">
        <v>81.67</v>
      </c>
      <c r="M153" s="34">
        <v>81.67</v>
      </c>
      <c r="N153" s="4" t="e">
        <f>K153-#REF!</f>
        <v>#REF!</v>
      </c>
    </row>
    <row r="154" spans="1:217" s="26" customFormat="1" ht="15.75" customHeight="1" x14ac:dyDescent="0.2">
      <c r="A154" s="405"/>
      <c r="B154" s="400"/>
      <c r="C154" s="192" t="s">
        <v>384</v>
      </c>
      <c r="D154" s="148">
        <v>155.24</v>
      </c>
      <c r="E154" s="402"/>
      <c r="F154" s="148">
        <v>155.24</v>
      </c>
      <c r="G154" s="402"/>
      <c r="H154" s="148"/>
      <c r="I154" s="148">
        <v>155.24</v>
      </c>
      <c r="J154" s="148">
        <v>331.3</v>
      </c>
      <c r="K154" s="368">
        <v>841.71</v>
      </c>
      <c r="L154" s="34">
        <v>155.24</v>
      </c>
      <c r="M154" s="34">
        <v>155.24</v>
      </c>
      <c r="N154" s="4" t="e">
        <f>K154-#REF!</f>
        <v>#REF!</v>
      </c>
    </row>
    <row r="155" spans="1:217" s="26" customFormat="1" ht="15" x14ac:dyDescent="0.2">
      <c r="A155" s="405"/>
      <c r="B155" s="400"/>
      <c r="C155" s="192" t="s">
        <v>385</v>
      </c>
      <c r="D155" s="148">
        <v>96.11</v>
      </c>
      <c r="E155" s="402"/>
      <c r="F155" s="148">
        <v>96.11</v>
      </c>
      <c r="G155" s="402"/>
      <c r="H155" s="148"/>
      <c r="I155" s="148">
        <v>96.11</v>
      </c>
      <c r="J155" s="148">
        <v>96.11</v>
      </c>
      <c r="K155" s="368">
        <v>1984.74</v>
      </c>
      <c r="L155" s="34">
        <v>96.11</v>
      </c>
      <c r="M155" s="34">
        <v>96.11</v>
      </c>
      <c r="N155" s="4" t="e">
        <f>K155-#REF!</f>
        <v>#REF!</v>
      </c>
    </row>
    <row r="156" spans="1:217" s="104" customFormat="1" ht="51" customHeight="1" x14ac:dyDescent="0.2">
      <c r="A156" s="405"/>
      <c r="B156" s="400"/>
      <c r="C156" s="101" t="s">
        <v>429</v>
      </c>
      <c r="D156" s="148"/>
      <c r="E156" s="148"/>
      <c r="F156" s="148"/>
      <c r="G156" s="148"/>
      <c r="H156" s="148"/>
      <c r="I156" s="148"/>
      <c r="J156" s="148"/>
      <c r="K156" s="367" t="s">
        <v>619</v>
      </c>
      <c r="L156" s="107"/>
      <c r="M156" s="107"/>
      <c r="N156" s="103"/>
    </row>
    <row r="157" spans="1:217" s="104" customFormat="1" ht="21.75" customHeight="1" x14ac:dyDescent="0.2">
      <c r="A157" s="405"/>
      <c r="B157" s="400"/>
      <c r="C157" s="192" t="s">
        <v>378</v>
      </c>
      <c r="D157" s="148"/>
      <c r="E157" s="148"/>
      <c r="F157" s="148"/>
      <c r="G157" s="148"/>
      <c r="H157" s="148"/>
      <c r="I157" s="148"/>
      <c r="J157" s="148"/>
      <c r="K157" s="368">
        <v>682.49</v>
      </c>
      <c r="L157" s="107"/>
      <c r="M157" s="107"/>
      <c r="N157" s="103"/>
    </row>
    <row r="158" spans="1:217" s="104" customFormat="1" ht="19.5" customHeight="1" x14ac:dyDescent="0.2">
      <c r="A158" s="405"/>
      <c r="B158" s="400"/>
      <c r="C158" s="192" t="s">
        <v>430</v>
      </c>
      <c r="D158" s="148"/>
      <c r="E158" s="148"/>
      <c r="F158" s="148"/>
      <c r="G158" s="148"/>
      <c r="H158" s="148"/>
      <c r="I158" s="148"/>
      <c r="J158" s="148"/>
      <c r="K158" s="368">
        <v>1178.94</v>
      </c>
      <c r="L158" s="107"/>
      <c r="M158" s="107"/>
      <c r="N158" s="103"/>
    </row>
    <row r="159" spans="1:217" s="104" customFormat="1" ht="56.25" customHeight="1" x14ac:dyDescent="0.2">
      <c r="A159" s="405"/>
      <c r="B159" s="400"/>
      <c r="C159" s="101" t="s">
        <v>431</v>
      </c>
      <c r="D159" s="148"/>
      <c r="E159" s="148"/>
      <c r="F159" s="148"/>
      <c r="G159" s="148"/>
      <c r="H159" s="148"/>
      <c r="I159" s="148"/>
      <c r="J159" s="148"/>
      <c r="K159" s="367" t="s">
        <v>620</v>
      </c>
      <c r="L159" s="107"/>
      <c r="M159" s="107"/>
      <c r="N159" s="103"/>
    </row>
    <row r="160" spans="1:217" s="104" customFormat="1" ht="56.25" customHeight="1" x14ac:dyDescent="0.2">
      <c r="A160" s="406"/>
      <c r="B160" s="401"/>
      <c r="C160" s="101" t="s">
        <v>432</v>
      </c>
      <c r="D160" s="148"/>
      <c r="E160" s="148"/>
      <c r="F160" s="148"/>
      <c r="G160" s="148"/>
      <c r="H160" s="148"/>
      <c r="I160" s="148"/>
      <c r="J160" s="148"/>
      <c r="K160" s="367" t="s">
        <v>621</v>
      </c>
      <c r="L160" s="107"/>
      <c r="M160" s="107"/>
      <c r="N160" s="103"/>
    </row>
    <row r="161" spans="1:14" s="26" customFormat="1" ht="128.25" x14ac:dyDescent="0.2">
      <c r="A161" s="404">
        <v>15</v>
      </c>
      <c r="B161" s="403" t="s">
        <v>434</v>
      </c>
      <c r="C161" s="101" t="s">
        <v>433</v>
      </c>
      <c r="D161" s="148" t="s">
        <v>143</v>
      </c>
      <c r="E161" s="402" t="s">
        <v>26</v>
      </c>
      <c r="F161" s="101" t="s">
        <v>289</v>
      </c>
      <c r="G161" s="402" t="s">
        <v>290</v>
      </c>
      <c r="H161" s="101"/>
      <c r="I161" s="101" t="s">
        <v>464</v>
      </c>
      <c r="J161" s="101" t="s">
        <v>465</v>
      </c>
      <c r="K161" s="367">
        <v>321.06</v>
      </c>
      <c r="L161" s="58" t="s">
        <v>291</v>
      </c>
      <c r="M161" s="58" t="s">
        <v>291</v>
      </c>
      <c r="N161" s="4" t="e">
        <f>K161-#REF!</f>
        <v>#REF!</v>
      </c>
    </row>
    <row r="162" spans="1:14" s="26" customFormat="1" ht="15" x14ac:dyDescent="0.2">
      <c r="A162" s="405"/>
      <c r="B162" s="400"/>
      <c r="C162" s="192" t="s">
        <v>378</v>
      </c>
      <c r="D162" s="148">
        <v>85.92</v>
      </c>
      <c r="E162" s="402"/>
      <c r="F162" s="148">
        <v>162.56</v>
      </c>
      <c r="G162" s="402"/>
      <c r="H162" s="205" t="e">
        <f>F162-#REF!</f>
        <v>#REF!</v>
      </c>
      <c r="I162" s="148">
        <v>162.56</v>
      </c>
      <c r="J162" s="148">
        <v>162.56</v>
      </c>
      <c r="K162" s="368">
        <v>240.58</v>
      </c>
      <c r="L162" s="59">
        <v>162.56</v>
      </c>
      <c r="M162" s="59">
        <v>162.56</v>
      </c>
      <c r="N162" s="4" t="e">
        <f>K162-#REF!</f>
        <v>#REF!</v>
      </c>
    </row>
    <row r="163" spans="1:14" s="26" customFormat="1" ht="15" x14ac:dyDescent="0.2">
      <c r="A163" s="405"/>
      <c r="B163" s="400"/>
      <c r="C163" s="192" t="s">
        <v>391</v>
      </c>
      <c r="D163" s="148">
        <v>133.63999999999999</v>
      </c>
      <c r="E163" s="402"/>
      <c r="F163" s="148">
        <v>162.56</v>
      </c>
      <c r="G163" s="402"/>
      <c r="H163" s="148"/>
      <c r="I163" s="148">
        <v>162.56</v>
      </c>
      <c r="J163" s="148">
        <v>162.56</v>
      </c>
      <c r="K163" s="368">
        <v>240.58</v>
      </c>
      <c r="L163" s="59">
        <v>177.54</v>
      </c>
      <c r="M163" s="59">
        <v>177.54</v>
      </c>
      <c r="N163" s="4" t="e">
        <f>K163-#REF!</f>
        <v>#REF!</v>
      </c>
    </row>
    <row r="164" spans="1:14" s="26" customFormat="1" ht="15" x14ac:dyDescent="0.2">
      <c r="A164" s="405"/>
      <c r="B164" s="400"/>
      <c r="C164" s="192" t="s">
        <v>384</v>
      </c>
      <c r="D164" s="148">
        <v>181.72</v>
      </c>
      <c r="E164" s="402"/>
      <c r="F164" s="148">
        <v>241.13</v>
      </c>
      <c r="G164" s="402"/>
      <c r="H164" s="148"/>
      <c r="I164" s="148">
        <v>241.13</v>
      </c>
      <c r="J164" s="148">
        <v>241.13</v>
      </c>
      <c r="K164" s="368">
        <v>350.34</v>
      </c>
      <c r="L164" s="59">
        <v>241.13</v>
      </c>
      <c r="M164" s="59">
        <v>241.13</v>
      </c>
      <c r="N164" s="4" t="e">
        <f>K164-#REF!</f>
        <v>#REF!</v>
      </c>
    </row>
    <row r="165" spans="1:14" s="26" customFormat="1" ht="15" x14ac:dyDescent="0.2">
      <c r="A165" s="405"/>
      <c r="B165" s="400"/>
      <c r="C165" s="192" t="s">
        <v>385</v>
      </c>
      <c r="D165" s="148">
        <v>133.63999999999999</v>
      </c>
      <c r="E165" s="402"/>
      <c r="F165" s="148">
        <v>320.02999999999997</v>
      </c>
      <c r="G165" s="402"/>
      <c r="H165" s="148"/>
      <c r="I165" s="148">
        <v>320.02999999999997</v>
      </c>
      <c r="J165" s="148">
        <v>320.02999999999997</v>
      </c>
      <c r="K165" s="368">
        <v>2017.49</v>
      </c>
      <c r="L165" s="59">
        <v>325.13</v>
      </c>
      <c r="M165" s="59">
        <v>325.13</v>
      </c>
      <c r="N165" s="4" t="e">
        <f>K165-#REF!</f>
        <v>#REF!</v>
      </c>
    </row>
    <row r="166" spans="1:14" s="26" customFormat="1" ht="28.5" x14ac:dyDescent="0.2">
      <c r="A166" s="407">
        <v>16</v>
      </c>
      <c r="B166" s="402" t="s">
        <v>435</v>
      </c>
      <c r="C166" s="101" t="s">
        <v>422</v>
      </c>
      <c r="D166" s="148" t="s">
        <v>237</v>
      </c>
      <c r="E166" s="402" t="s">
        <v>17</v>
      </c>
      <c r="F166" s="148" t="s">
        <v>237</v>
      </c>
      <c r="G166" s="402" t="s">
        <v>292</v>
      </c>
      <c r="H166" s="148"/>
      <c r="I166" s="148"/>
      <c r="J166" s="148" t="s">
        <v>334</v>
      </c>
      <c r="K166" s="367" t="s">
        <v>695</v>
      </c>
      <c r="L166" s="59" t="s">
        <v>237</v>
      </c>
      <c r="M166" s="59" t="s">
        <v>237</v>
      </c>
      <c r="N166" s="4" t="e">
        <f>K166-#REF!</f>
        <v>#VALUE!</v>
      </c>
    </row>
    <row r="167" spans="1:14" s="26" customFormat="1" ht="15" x14ac:dyDescent="0.2">
      <c r="A167" s="407"/>
      <c r="B167" s="402"/>
      <c r="C167" s="192" t="s">
        <v>378</v>
      </c>
      <c r="D167" s="148">
        <v>177</v>
      </c>
      <c r="E167" s="402"/>
      <c r="F167" s="148">
        <v>177</v>
      </c>
      <c r="G167" s="402"/>
      <c r="H167" s="205" t="e">
        <f>F167-#REF!</f>
        <v>#REF!</v>
      </c>
      <c r="I167" s="148"/>
      <c r="J167" s="148">
        <v>21.68</v>
      </c>
      <c r="K167" s="368">
        <v>178.67</v>
      </c>
      <c r="L167" s="59">
        <v>177</v>
      </c>
      <c r="M167" s="59">
        <v>177</v>
      </c>
      <c r="N167" s="4" t="e">
        <f>K167-#REF!</f>
        <v>#REF!</v>
      </c>
    </row>
    <row r="168" spans="1:14" s="26" customFormat="1" ht="15" x14ac:dyDescent="0.2">
      <c r="A168" s="407"/>
      <c r="B168" s="402"/>
      <c r="C168" s="192" t="s">
        <v>391</v>
      </c>
      <c r="D168" s="148" t="s">
        <v>56</v>
      </c>
      <c r="E168" s="402"/>
      <c r="F168" s="148" t="s">
        <v>56</v>
      </c>
      <c r="G168" s="402"/>
      <c r="H168" s="148"/>
      <c r="I168" s="148"/>
      <c r="J168" s="148">
        <v>21.68</v>
      </c>
      <c r="K168" s="368">
        <v>178.67</v>
      </c>
      <c r="L168" s="59" t="s">
        <v>56</v>
      </c>
      <c r="M168" s="59" t="s">
        <v>56</v>
      </c>
      <c r="N168" s="4" t="e">
        <f>K168-#REF!</f>
        <v>#REF!</v>
      </c>
    </row>
    <row r="169" spans="1:14" s="26" customFormat="1" ht="15" x14ac:dyDescent="0.2">
      <c r="A169" s="407"/>
      <c r="B169" s="402"/>
      <c r="C169" s="192" t="s">
        <v>384</v>
      </c>
      <c r="D169" s="148">
        <v>295.08</v>
      </c>
      <c r="E169" s="402"/>
      <c r="F169" s="148">
        <v>295.08</v>
      </c>
      <c r="G169" s="402"/>
      <c r="H169" s="148"/>
      <c r="I169" s="148"/>
      <c r="J169" s="148">
        <v>31</v>
      </c>
      <c r="K169" s="368">
        <v>299.67</v>
      </c>
      <c r="L169" s="59">
        <v>295.08</v>
      </c>
      <c r="M169" s="59">
        <v>295.08</v>
      </c>
      <c r="N169" s="4" t="e">
        <f>K169-#REF!</f>
        <v>#REF!</v>
      </c>
    </row>
    <row r="170" spans="1:14" s="26" customFormat="1" ht="15" x14ac:dyDescent="0.2">
      <c r="A170" s="407"/>
      <c r="B170" s="402"/>
      <c r="C170" s="192" t="s">
        <v>385</v>
      </c>
      <c r="D170" s="148">
        <v>230</v>
      </c>
      <c r="E170" s="402"/>
      <c r="F170" s="148">
        <v>230</v>
      </c>
      <c r="G170" s="402"/>
      <c r="H170" s="148"/>
      <c r="I170" s="148"/>
      <c r="J170" s="148">
        <v>31.5</v>
      </c>
      <c r="K170" s="368">
        <v>297.87</v>
      </c>
      <c r="L170" s="59">
        <v>230</v>
      </c>
      <c r="M170" s="59">
        <v>230</v>
      </c>
      <c r="N170" s="4" t="e">
        <f>K170-#REF!</f>
        <v>#REF!</v>
      </c>
    </row>
    <row r="171" spans="1:14" s="112" customFormat="1" ht="39.75" customHeight="1" x14ac:dyDescent="0.2">
      <c r="A171" s="281"/>
      <c r="B171" s="341" t="s">
        <v>696</v>
      </c>
      <c r="C171" s="101" t="s">
        <v>600</v>
      </c>
      <c r="D171" s="101"/>
      <c r="E171" s="101"/>
      <c r="F171" s="101"/>
      <c r="G171" s="148"/>
      <c r="H171" s="101"/>
      <c r="I171" s="101"/>
      <c r="J171" s="101"/>
      <c r="K171" s="367" t="s">
        <v>622</v>
      </c>
      <c r="L171" s="53"/>
      <c r="M171" s="53"/>
      <c r="N171" s="56" t="e">
        <f>K171-#REF!</f>
        <v>#VALUE!</v>
      </c>
    </row>
    <row r="172" spans="1:14" s="26" customFormat="1" ht="37.5" customHeight="1" x14ac:dyDescent="0.2">
      <c r="A172" s="404">
        <v>19</v>
      </c>
      <c r="B172" s="403" t="s">
        <v>436</v>
      </c>
      <c r="C172" s="101" t="s">
        <v>422</v>
      </c>
      <c r="D172" s="101" t="s">
        <v>159</v>
      </c>
      <c r="E172" s="101" t="s">
        <v>160</v>
      </c>
      <c r="F172" s="101" t="s">
        <v>293</v>
      </c>
      <c r="G172" s="402" t="s">
        <v>294</v>
      </c>
      <c r="H172" s="101"/>
      <c r="I172" s="101" t="s">
        <v>463</v>
      </c>
      <c r="J172" s="101">
        <v>226.35</v>
      </c>
      <c r="K172" s="367" t="s">
        <v>687</v>
      </c>
      <c r="L172" s="33" t="s">
        <v>293</v>
      </c>
      <c r="M172" s="33" t="s">
        <v>293</v>
      </c>
      <c r="N172" s="4" t="e">
        <f>K172-#REF!</f>
        <v>#VALUE!</v>
      </c>
    </row>
    <row r="173" spans="1:14" s="26" customFormat="1" ht="15.75" hidden="1" customHeight="1" x14ac:dyDescent="0.2">
      <c r="A173" s="405"/>
      <c r="B173" s="400"/>
      <c r="C173" s="101" t="s">
        <v>47</v>
      </c>
      <c r="D173" s="101" t="s">
        <v>164</v>
      </c>
      <c r="E173" s="101" t="s">
        <v>92</v>
      </c>
      <c r="F173" s="101" t="s">
        <v>165</v>
      </c>
      <c r="G173" s="402"/>
      <c r="H173" s="101"/>
      <c r="I173" s="101" t="s">
        <v>165</v>
      </c>
      <c r="J173" s="101" t="s">
        <v>165</v>
      </c>
      <c r="K173" s="368">
        <v>345.17</v>
      </c>
      <c r="L173" s="33" t="s">
        <v>165</v>
      </c>
      <c r="M173" s="33" t="s">
        <v>165</v>
      </c>
      <c r="N173" s="4" t="e">
        <f>K173-#REF!</f>
        <v>#REF!</v>
      </c>
    </row>
    <row r="174" spans="1:14" s="26" customFormat="1" ht="15.75" customHeight="1" x14ac:dyDescent="0.2">
      <c r="A174" s="405"/>
      <c r="B174" s="400"/>
      <c r="C174" s="192" t="s">
        <v>378</v>
      </c>
      <c r="D174" s="101"/>
      <c r="E174" s="101"/>
      <c r="F174" s="101">
        <v>236</v>
      </c>
      <c r="G174" s="402"/>
      <c r="H174" s="205" t="e">
        <f>F174-#REF!</f>
        <v>#REF!</v>
      </c>
      <c r="I174" s="101">
        <v>236</v>
      </c>
      <c r="J174" s="101">
        <v>206.39</v>
      </c>
      <c r="K174" s="368">
        <v>379.69</v>
      </c>
      <c r="L174" s="33">
        <v>236</v>
      </c>
      <c r="M174" s="33">
        <v>236</v>
      </c>
      <c r="N174" s="4" t="e">
        <f>K174-#REF!</f>
        <v>#REF!</v>
      </c>
    </row>
    <row r="175" spans="1:14" s="104" customFormat="1" ht="15.75" customHeight="1" x14ac:dyDescent="0.2">
      <c r="A175" s="405"/>
      <c r="B175" s="400"/>
      <c r="C175" s="192" t="s">
        <v>385</v>
      </c>
      <c r="D175" s="101"/>
      <c r="E175" s="101"/>
      <c r="F175" s="101"/>
      <c r="G175" s="148"/>
      <c r="H175" s="101"/>
      <c r="I175" s="101"/>
      <c r="J175" s="101"/>
      <c r="K175" s="368">
        <v>559.67999999999995</v>
      </c>
      <c r="L175" s="106"/>
      <c r="M175" s="106"/>
      <c r="N175" s="103"/>
    </row>
    <row r="176" spans="1:14" s="104" customFormat="1" ht="15.75" customHeight="1" x14ac:dyDescent="0.2">
      <c r="A176" s="405"/>
      <c r="B176" s="400"/>
      <c r="C176" s="192" t="s">
        <v>430</v>
      </c>
      <c r="D176" s="101"/>
      <c r="E176" s="101"/>
      <c r="F176" s="101"/>
      <c r="G176" s="148"/>
      <c r="H176" s="101"/>
      <c r="I176" s="101"/>
      <c r="J176" s="101"/>
      <c r="K176" s="368">
        <v>1786.34</v>
      </c>
      <c r="L176" s="106"/>
      <c r="M176" s="106"/>
      <c r="N176" s="103"/>
    </row>
    <row r="177" spans="1:14" s="26" customFormat="1" ht="134.25" customHeight="1" x14ac:dyDescent="0.2">
      <c r="A177" s="407">
        <v>20</v>
      </c>
      <c r="B177" s="408" t="s">
        <v>438</v>
      </c>
      <c r="C177" s="101" t="s">
        <v>437</v>
      </c>
      <c r="D177" s="148" t="s">
        <v>168</v>
      </c>
      <c r="E177" s="402" t="s">
        <v>169</v>
      </c>
      <c r="F177" s="101" t="s">
        <v>295</v>
      </c>
      <c r="G177" s="402" t="s">
        <v>296</v>
      </c>
      <c r="H177" s="101"/>
      <c r="I177" s="101" t="s">
        <v>462</v>
      </c>
      <c r="J177" s="101" t="s">
        <v>462</v>
      </c>
      <c r="K177" s="367" t="s">
        <v>643</v>
      </c>
      <c r="L177" s="58" t="s">
        <v>297</v>
      </c>
      <c r="M177" s="58" t="s">
        <v>297</v>
      </c>
      <c r="N177" s="4" t="e">
        <f>K177-#REF!</f>
        <v>#VALUE!</v>
      </c>
    </row>
    <row r="178" spans="1:14" s="26" customFormat="1" ht="15" x14ac:dyDescent="0.2">
      <c r="A178" s="407"/>
      <c r="B178" s="408"/>
      <c r="C178" s="192" t="s">
        <v>378</v>
      </c>
      <c r="D178" s="148">
        <v>145.96</v>
      </c>
      <c r="E178" s="402"/>
      <c r="F178" s="148">
        <v>100</v>
      </c>
      <c r="G178" s="402"/>
      <c r="H178" s="205" t="e">
        <f>F178-#REF!</f>
        <v>#REF!</v>
      </c>
      <c r="I178" s="148">
        <v>100</v>
      </c>
      <c r="J178" s="148">
        <v>100</v>
      </c>
      <c r="K178" s="368">
        <v>126.5</v>
      </c>
      <c r="L178" s="59">
        <v>131.4</v>
      </c>
      <c r="M178" s="59">
        <v>131.4</v>
      </c>
      <c r="N178" s="4" t="e">
        <f>K178-#REF!</f>
        <v>#REF!</v>
      </c>
    </row>
    <row r="179" spans="1:14" s="26" customFormat="1" ht="12" customHeight="1" x14ac:dyDescent="0.2">
      <c r="A179" s="407"/>
      <c r="B179" s="408"/>
      <c r="C179" s="192" t="s">
        <v>391</v>
      </c>
      <c r="D179" s="148">
        <v>256</v>
      </c>
      <c r="E179" s="402"/>
      <c r="F179" s="148">
        <v>100</v>
      </c>
      <c r="G179" s="402"/>
      <c r="H179" s="148"/>
      <c r="I179" s="148">
        <v>100</v>
      </c>
      <c r="J179" s="148">
        <v>100</v>
      </c>
      <c r="K179" s="368">
        <v>126.5</v>
      </c>
      <c r="L179" s="59">
        <v>185.87</v>
      </c>
      <c r="M179" s="59">
        <v>185.87</v>
      </c>
      <c r="N179" s="4" t="e">
        <f>K179-#REF!</f>
        <v>#REF!</v>
      </c>
    </row>
    <row r="180" spans="1:14" s="26" customFormat="1" ht="15" x14ac:dyDescent="0.2">
      <c r="A180" s="407"/>
      <c r="B180" s="408"/>
      <c r="C180" s="192" t="s">
        <v>384</v>
      </c>
      <c r="D180" s="148">
        <v>431.2</v>
      </c>
      <c r="E180" s="402"/>
      <c r="F180" s="148">
        <v>164.05</v>
      </c>
      <c r="G180" s="402"/>
      <c r="H180" s="148"/>
      <c r="I180" s="148">
        <v>164.05</v>
      </c>
      <c r="J180" s="148">
        <v>164.05</v>
      </c>
      <c r="K180" s="368">
        <v>517.44000000000005</v>
      </c>
      <c r="L180" s="59">
        <v>313.48</v>
      </c>
      <c r="M180" s="59">
        <v>313.48</v>
      </c>
      <c r="N180" s="4" t="e">
        <f>K180-#REF!</f>
        <v>#REF!</v>
      </c>
    </row>
    <row r="181" spans="1:14" s="26" customFormat="1" ht="15" x14ac:dyDescent="0.2">
      <c r="A181" s="407"/>
      <c r="B181" s="408"/>
      <c r="C181" s="192" t="s">
        <v>385</v>
      </c>
      <c r="D181" s="148">
        <v>726.62</v>
      </c>
      <c r="E181" s="402"/>
      <c r="F181" s="148">
        <v>164.05</v>
      </c>
      <c r="G181" s="402"/>
      <c r="H181" s="148"/>
      <c r="I181" s="148">
        <v>164.05</v>
      </c>
      <c r="J181" s="148">
        <v>164.05</v>
      </c>
      <c r="K181" s="368">
        <v>896.47</v>
      </c>
      <c r="L181" s="59">
        <v>313.48</v>
      </c>
      <c r="M181" s="59">
        <v>313.48</v>
      </c>
      <c r="N181" s="4" t="e">
        <f>K181-#REF!</f>
        <v>#REF!</v>
      </c>
    </row>
    <row r="182" spans="1:14" s="26" customFormat="1" ht="30" x14ac:dyDescent="0.2">
      <c r="A182" s="407">
        <v>21</v>
      </c>
      <c r="B182" s="402" t="s">
        <v>439</v>
      </c>
      <c r="C182" s="101" t="s">
        <v>644</v>
      </c>
      <c r="D182" s="148" t="s">
        <v>175</v>
      </c>
      <c r="E182" s="148" t="s">
        <v>26</v>
      </c>
      <c r="F182" s="101" t="s">
        <v>298</v>
      </c>
      <c r="G182" s="148" t="s">
        <v>299</v>
      </c>
      <c r="H182" s="101"/>
      <c r="I182" s="101" t="s">
        <v>492</v>
      </c>
      <c r="J182" s="101">
        <v>851.42</v>
      </c>
      <c r="K182" s="367">
        <v>458.59</v>
      </c>
      <c r="L182" s="58" t="s">
        <v>298</v>
      </c>
      <c r="M182" s="58" t="s">
        <v>298</v>
      </c>
      <c r="N182" s="4" t="e">
        <f>K182-#REF!</f>
        <v>#REF!</v>
      </c>
    </row>
    <row r="183" spans="1:14" s="104" customFormat="1" ht="19.5" customHeight="1" x14ac:dyDescent="0.2">
      <c r="A183" s="407"/>
      <c r="B183" s="402"/>
      <c r="C183" s="192" t="s">
        <v>378</v>
      </c>
      <c r="D183" s="148"/>
      <c r="E183" s="148"/>
      <c r="F183" s="101"/>
      <c r="G183" s="148"/>
      <c r="H183" s="101"/>
      <c r="I183" s="101"/>
      <c r="J183" s="157"/>
      <c r="K183" s="368">
        <v>285.26</v>
      </c>
      <c r="L183" s="106"/>
      <c r="M183" s="106"/>
      <c r="N183" s="103"/>
    </row>
    <row r="184" spans="1:14" s="104" customFormat="1" ht="17.25" customHeight="1" x14ac:dyDescent="0.2">
      <c r="A184" s="407"/>
      <c r="B184" s="402"/>
      <c r="C184" s="192" t="s">
        <v>391</v>
      </c>
      <c r="D184" s="148"/>
      <c r="E184" s="148"/>
      <c r="F184" s="101"/>
      <c r="G184" s="148"/>
      <c r="H184" s="101"/>
      <c r="I184" s="101"/>
      <c r="J184" s="157"/>
      <c r="K184" s="368">
        <v>285.26</v>
      </c>
      <c r="L184" s="106"/>
      <c r="M184" s="106"/>
      <c r="N184" s="103"/>
    </row>
    <row r="185" spans="1:14" s="104" customFormat="1" ht="17.25" customHeight="1" x14ac:dyDescent="0.2">
      <c r="A185" s="407"/>
      <c r="B185" s="402"/>
      <c r="C185" s="192" t="s">
        <v>384</v>
      </c>
      <c r="D185" s="148"/>
      <c r="E185" s="148"/>
      <c r="F185" s="101"/>
      <c r="G185" s="148"/>
      <c r="H185" s="101"/>
      <c r="I185" s="101"/>
      <c r="J185" s="157"/>
      <c r="K185" s="368">
        <v>511.07</v>
      </c>
      <c r="L185" s="106"/>
      <c r="M185" s="106"/>
      <c r="N185" s="103"/>
    </row>
    <row r="186" spans="1:14" s="104" customFormat="1" ht="20.25" customHeight="1" x14ac:dyDescent="0.2">
      <c r="A186" s="407"/>
      <c r="B186" s="402"/>
      <c r="C186" s="192" t="s">
        <v>385</v>
      </c>
      <c r="D186" s="148"/>
      <c r="E186" s="148"/>
      <c r="F186" s="101"/>
      <c r="G186" s="148"/>
      <c r="H186" s="101"/>
      <c r="I186" s="101"/>
      <c r="J186" s="157"/>
      <c r="K186" s="368">
        <v>3128.49</v>
      </c>
      <c r="L186" s="106"/>
      <c r="M186" s="106"/>
      <c r="N186" s="103"/>
    </row>
    <row r="187" spans="1:14" s="104" customFormat="1" ht="42" customHeight="1" x14ac:dyDescent="0.2">
      <c r="A187" s="407"/>
      <c r="B187" s="402"/>
      <c r="C187" s="101" t="s">
        <v>440</v>
      </c>
      <c r="D187" s="148"/>
      <c r="E187" s="148"/>
      <c r="F187" s="101"/>
      <c r="G187" s="148"/>
      <c r="H187" s="101"/>
      <c r="I187" s="101"/>
      <c r="J187" s="157"/>
      <c r="K187" s="291">
        <v>1090.77</v>
      </c>
      <c r="L187" s="106"/>
      <c r="M187" s="106"/>
      <c r="N187" s="103"/>
    </row>
    <row r="188" spans="1:14" s="104" customFormat="1" ht="42.75" x14ac:dyDescent="0.2">
      <c r="A188" s="407"/>
      <c r="B188" s="402"/>
      <c r="C188" s="101" t="s">
        <v>441</v>
      </c>
      <c r="D188" s="148"/>
      <c r="E188" s="148"/>
      <c r="F188" s="101"/>
      <c r="G188" s="148"/>
      <c r="H188" s="101"/>
      <c r="I188" s="101"/>
      <c r="J188" s="157"/>
      <c r="K188" s="367">
        <v>251.62</v>
      </c>
      <c r="L188" s="106"/>
      <c r="M188" s="106"/>
      <c r="N188" s="103"/>
    </row>
    <row r="189" spans="1:14" s="104" customFormat="1" ht="28.5" customHeight="1" x14ac:dyDescent="0.2">
      <c r="A189" s="407"/>
      <c r="B189" s="402"/>
      <c r="C189" s="101" t="s">
        <v>645</v>
      </c>
      <c r="D189" s="148"/>
      <c r="E189" s="148"/>
      <c r="F189" s="101"/>
      <c r="G189" s="148"/>
      <c r="H189" s="101"/>
      <c r="I189" s="101"/>
      <c r="J189" s="157"/>
      <c r="K189" s="324">
        <v>2036.75</v>
      </c>
      <c r="L189" s="106"/>
      <c r="M189" s="106"/>
      <c r="N189" s="103"/>
    </row>
    <row r="190" spans="1:14" s="26" customFormat="1" ht="30" customHeight="1" x14ac:dyDescent="0.2">
      <c r="A190" s="404">
        <v>22</v>
      </c>
      <c r="B190" s="403" t="s">
        <v>442</v>
      </c>
      <c r="C190" s="101" t="s">
        <v>377</v>
      </c>
      <c r="D190" s="148" t="s">
        <v>178</v>
      </c>
      <c r="E190" s="402" t="s">
        <v>51</v>
      </c>
      <c r="F190" s="148" t="s">
        <v>300</v>
      </c>
      <c r="G190" s="402" t="s">
        <v>301</v>
      </c>
      <c r="H190" s="238"/>
      <c r="I190" s="148" t="s">
        <v>300</v>
      </c>
      <c r="J190" s="148">
        <v>195</v>
      </c>
      <c r="K190" s="367" t="s">
        <v>345</v>
      </c>
      <c r="L190" s="59">
        <v>199.45</v>
      </c>
      <c r="M190" s="59" t="s">
        <v>302</v>
      </c>
      <c r="N190" s="4" t="e">
        <f>K190-#REF!</f>
        <v>#VALUE!</v>
      </c>
    </row>
    <row r="191" spans="1:14" s="26" customFormat="1" ht="15" x14ac:dyDescent="0.2">
      <c r="A191" s="405"/>
      <c r="B191" s="400"/>
      <c r="C191" s="192" t="s">
        <v>378</v>
      </c>
      <c r="D191" s="148">
        <v>146.19999999999999</v>
      </c>
      <c r="E191" s="402"/>
      <c r="F191" s="148">
        <v>160</v>
      </c>
      <c r="G191" s="402"/>
      <c r="H191" s="205" t="e">
        <f>F191-#REF!</f>
        <v>#REF!</v>
      </c>
      <c r="I191" s="148">
        <v>160</v>
      </c>
      <c r="J191" s="148">
        <v>162.44</v>
      </c>
      <c r="K191" s="368">
        <v>145.35</v>
      </c>
      <c r="L191" s="59">
        <v>166.14</v>
      </c>
      <c r="M191" s="59">
        <v>162.44</v>
      </c>
      <c r="N191" s="4" t="e">
        <f>K191-#REF!</f>
        <v>#REF!</v>
      </c>
    </row>
    <row r="192" spans="1:14" s="26" customFormat="1" ht="15" x14ac:dyDescent="0.2">
      <c r="A192" s="405"/>
      <c r="B192" s="400"/>
      <c r="C192" s="192" t="s">
        <v>391</v>
      </c>
      <c r="D192" s="148">
        <v>593.64</v>
      </c>
      <c r="E192" s="402"/>
      <c r="F192" s="148">
        <v>160</v>
      </c>
      <c r="G192" s="402"/>
      <c r="H192" s="238"/>
      <c r="I192" s="148">
        <v>160</v>
      </c>
      <c r="J192" s="148">
        <v>364.29</v>
      </c>
      <c r="K192" s="368">
        <v>145.35</v>
      </c>
      <c r="L192" s="59">
        <v>166.14</v>
      </c>
      <c r="M192" s="59">
        <v>364.29</v>
      </c>
      <c r="N192" s="4" t="e">
        <f>K192-#REF!</f>
        <v>#REF!</v>
      </c>
    </row>
    <row r="193" spans="1:14" s="26" customFormat="1" ht="12" customHeight="1" x14ac:dyDescent="0.2">
      <c r="A193" s="405"/>
      <c r="B193" s="400"/>
      <c r="C193" s="192" t="s">
        <v>384</v>
      </c>
      <c r="D193" s="148">
        <v>345.67</v>
      </c>
      <c r="E193" s="402"/>
      <c r="F193" s="148">
        <v>374.88</v>
      </c>
      <c r="G193" s="402"/>
      <c r="H193" s="238"/>
      <c r="I193" s="148">
        <v>374.88</v>
      </c>
      <c r="J193" s="148">
        <v>380.59</v>
      </c>
      <c r="K193" s="368">
        <v>340.32</v>
      </c>
      <c r="L193" s="59">
        <v>389.27</v>
      </c>
      <c r="M193" s="59">
        <v>380.59</v>
      </c>
      <c r="N193" s="4" t="e">
        <f>K193-#REF!</f>
        <v>#REF!</v>
      </c>
    </row>
    <row r="194" spans="1:14" s="26" customFormat="1" ht="15" x14ac:dyDescent="0.2">
      <c r="A194" s="405"/>
      <c r="B194" s="400"/>
      <c r="C194" s="192" t="s">
        <v>385</v>
      </c>
      <c r="D194" s="148">
        <v>593.64</v>
      </c>
      <c r="E194" s="402"/>
      <c r="F194" s="148">
        <v>360.43</v>
      </c>
      <c r="G194" s="402"/>
      <c r="H194" s="238"/>
      <c r="I194" s="148">
        <v>360.43</v>
      </c>
      <c r="J194" s="148">
        <v>380.59</v>
      </c>
      <c r="K194" s="368">
        <v>327.2</v>
      </c>
      <c r="L194" s="59">
        <v>373.46</v>
      </c>
      <c r="M194" s="59">
        <v>380.59</v>
      </c>
      <c r="N194" s="4" t="e">
        <f>K194-#REF!</f>
        <v>#REF!</v>
      </c>
    </row>
    <row r="195" spans="1:14" s="104" customFormat="1" ht="113.25" customHeight="1" x14ac:dyDescent="0.2">
      <c r="A195" s="405"/>
      <c r="B195" s="400"/>
      <c r="C195" s="162" t="s">
        <v>443</v>
      </c>
      <c r="D195" s="148"/>
      <c r="E195" s="148"/>
      <c r="F195" s="148"/>
      <c r="G195" s="148"/>
      <c r="H195" s="238"/>
      <c r="I195" s="148"/>
      <c r="J195" s="148"/>
      <c r="K195" s="162">
        <v>137.91</v>
      </c>
      <c r="L195" s="107"/>
      <c r="M195" s="107"/>
      <c r="N195" s="103"/>
    </row>
    <row r="196" spans="1:14" s="104" customFormat="1" ht="15" x14ac:dyDescent="0.2">
      <c r="A196" s="405"/>
      <c r="B196" s="400"/>
      <c r="C196" s="192" t="s">
        <v>378</v>
      </c>
      <c r="D196" s="148"/>
      <c r="E196" s="148"/>
      <c r="F196" s="148"/>
      <c r="G196" s="148"/>
      <c r="H196" s="238"/>
      <c r="I196" s="148"/>
      <c r="J196" s="148"/>
      <c r="K196" s="279">
        <v>111.09</v>
      </c>
      <c r="L196" s="107"/>
      <c r="M196" s="107"/>
      <c r="N196" s="103"/>
    </row>
    <row r="197" spans="1:14" s="104" customFormat="1" ht="15" x14ac:dyDescent="0.2">
      <c r="A197" s="405"/>
      <c r="B197" s="400"/>
      <c r="C197" s="192" t="s">
        <v>391</v>
      </c>
      <c r="D197" s="148"/>
      <c r="E197" s="148"/>
      <c r="F197" s="148"/>
      <c r="G197" s="148"/>
      <c r="H197" s="238"/>
      <c r="I197" s="148"/>
      <c r="J197" s="148"/>
      <c r="K197" s="279">
        <v>0</v>
      </c>
      <c r="L197" s="107"/>
      <c r="M197" s="107"/>
      <c r="N197" s="103"/>
    </row>
    <row r="198" spans="1:14" s="104" customFormat="1" ht="15" x14ac:dyDescent="0.2">
      <c r="A198" s="405"/>
      <c r="B198" s="400"/>
      <c r="C198" s="192" t="s">
        <v>384</v>
      </c>
      <c r="D198" s="148"/>
      <c r="E198" s="148"/>
      <c r="F198" s="148"/>
      <c r="G198" s="148"/>
      <c r="H198" s="238"/>
      <c r="I198" s="148"/>
      <c r="J198" s="148"/>
      <c r="K198" s="279">
        <v>258.07</v>
      </c>
      <c r="L198" s="107"/>
      <c r="M198" s="107"/>
      <c r="N198" s="103"/>
    </row>
    <row r="199" spans="1:14" s="104" customFormat="1" ht="15" x14ac:dyDescent="0.2">
      <c r="A199" s="406"/>
      <c r="B199" s="401"/>
      <c r="C199" s="192" t="s">
        <v>385</v>
      </c>
      <c r="D199" s="148"/>
      <c r="E199" s="148"/>
      <c r="F199" s="148"/>
      <c r="G199" s="148"/>
      <c r="H199" s="238"/>
      <c r="I199" s="148"/>
      <c r="J199" s="148"/>
      <c r="K199" s="279">
        <v>291.02999999999997</v>
      </c>
      <c r="L199" s="107"/>
      <c r="M199" s="107"/>
      <c r="N199" s="103"/>
    </row>
    <row r="200" spans="1:14" s="26" customFormat="1" ht="57.75" customHeight="1" x14ac:dyDescent="0.2">
      <c r="A200" s="405"/>
      <c r="B200" s="400" t="s">
        <v>444</v>
      </c>
      <c r="C200" s="101" t="s">
        <v>445</v>
      </c>
      <c r="D200" s="148">
        <v>1.139</v>
      </c>
      <c r="E200" s="342"/>
      <c r="F200" s="219">
        <v>0.71299999999999997</v>
      </c>
      <c r="G200" s="342"/>
      <c r="H200" s="219"/>
      <c r="I200" s="219"/>
      <c r="J200" s="219"/>
      <c r="K200" s="336" t="s">
        <v>623</v>
      </c>
      <c r="L200" s="28">
        <v>0.88800000000000001</v>
      </c>
      <c r="M200" s="28">
        <v>0.88800000000000001</v>
      </c>
      <c r="N200" s="4" t="e">
        <f>K200-#REF!</f>
        <v>#VALUE!</v>
      </c>
    </row>
    <row r="201" spans="1:14" s="26" customFormat="1" ht="21.75" customHeight="1" x14ac:dyDescent="0.2">
      <c r="A201" s="405"/>
      <c r="B201" s="400"/>
      <c r="C201" s="192" t="s">
        <v>378</v>
      </c>
      <c r="D201" s="148"/>
      <c r="E201" s="148"/>
      <c r="F201" s="219"/>
      <c r="G201" s="148"/>
      <c r="H201" s="219"/>
      <c r="I201" s="219"/>
      <c r="J201" s="219"/>
      <c r="K201" s="280">
        <v>253.09</v>
      </c>
      <c r="L201" s="28"/>
      <c r="M201" s="28"/>
      <c r="N201" s="4" t="e">
        <f>K201-#REF!</f>
        <v>#REF!</v>
      </c>
    </row>
    <row r="202" spans="1:14" s="26" customFormat="1" ht="20.25" customHeight="1" x14ac:dyDescent="0.2">
      <c r="A202" s="405"/>
      <c r="B202" s="400"/>
      <c r="C202" s="192" t="s">
        <v>384</v>
      </c>
      <c r="D202" s="148"/>
      <c r="E202" s="148"/>
      <c r="F202" s="219"/>
      <c r="G202" s="148"/>
      <c r="H202" s="219"/>
      <c r="I202" s="219"/>
      <c r="J202" s="219"/>
      <c r="K202" s="280">
        <v>730.05</v>
      </c>
      <c r="L202" s="28"/>
      <c r="M202" s="28"/>
      <c r="N202" s="4" t="e">
        <f>K202-#REF!</f>
        <v>#REF!</v>
      </c>
    </row>
    <row r="203" spans="1:14" s="26" customFormat="1" ht="17.25" customHeight="1" x14ac:dyDescent="0.2">
      <c r="A203" s="405"/>
      <c r="B203" s="400"/>
      <c r="C203" s="192" t="s">
        <v>385</v>
      </c>
      <c r="D203" s="148"/>
      <c r="E203" s="148"/>
      <c r="F203" s="219"/>
      <c r="G203" s="148"/>
      <c r="H203" s="219"/>
      <c r="I203" s="219"/>
      <c r="J203" s="219"/>
      <c r="K203" s="280">
        <v>1157.71</v>
      </c>
      <c r="L203" s="28"/>
      <c r="M203" s="28"/>
      <c r="N203" s="4" t="e">
        <f>K203-#REF!</f>
        <v>#REF!</v>
      </c>
    </row>
    <row r="204" spans="1:14" s="104" customFormat="1" ht="26.25" customHeight="1" x14ac:dyDescent="0.2">
      <c r="A204" s="406"/>
      <c r="B204" s="401"/>
      <c r="C204" s="101" t="s">
        <v>446</v>
      </c>
      <c r="D204" s="148"/>
      <c r="E204" s="148"/>
      <c r="F204" s="219"/>
      <c r="G204" s="148"/>
      <c r="H204" s="219"/>
      <c r="I204" s="219"/>
      <c r="J204" s="219"/>
      <c r="K204" s="336">
        <v>370.46</v>
      </c>
      <c r="L204" s="105"/>
      <c r="M204" s="105"/>
      <c r="N204" s="103" t="e">
        <f>K204-#REF!</f>
        <v>#REF!</v>
      </c>
    </row>
    <row r="205" spans="1:14" s="26" customFormat="1" ht="28.5" customHeight="1" x14ac:dyDescent="0.2">
      <c r="A205" s="407">
        <v>24</v>
      </c>
      <c r="B205" s="403" t="s">
        <v>450</v>
      </c>
      <c r="C205" s="101" t="s">
        <v>447</v>
      </c>
      <c r="D205" s="148" t="s">
        <v>189</v>
      </c>
      <c r="E205" s="279" t="s">
        <v>17</v>
      </c>
      <c r="F205" s="101" t="s">
        <v>303</v>
      </c>
      <c r="G205" s="279" t="s">
        <v>250</v>
      </c>
      <c r="H205" s="101"/>
      <c r="I205" s="101" t="s">
        <v>493</v>
      </c>
      <c r="J205" s="101" t="s">
        <v>494</v>
      </c>
      <c r="K205" s="367" t="s">
        <v>697</v>
      </c>
      <c r="L205" s="67" t="s">
        <v>303</v>
      </c>
      <c r="M205" s="67" t="s">
        <v>303</v>
      </c>
      <c r="N205" s="4" t="e">
        <f>K205-#REF!</f>
        <v>#VALUE!</v>
      </c>
    </row>
    <row r="206" spans="1:14" s="26" customFormat="1" ht="31.5" hidden="1" customHeight="1" x14ac:dyDescent="0.2">
      <c r="A206" s="407"/>
      <c r="B206" s="400"/>
      <c r="C206" s="101" t="s">
        <v>448</v>
      </c>
      <c r="D206" s="101" t="s">
        <v>191</v>
      </c>
      <c r="E206" s="101" t="s">
        <v>17</v>
      </c>
      <c r="F206" s="101" t="s">
        <v>251</v>
      </c>
      <c r="G206" s="148" t="s">
        <v>252</v>
      </c>
      <c r="H206" s="101"/>
      <c r="I206" s="101" t="s">
        <v>251</v>
      </c>
      <c r="J206" s="101" t="s">
        <v>251</v>
      </c>
      <c r="K206" s="367" t="s">
        <v>251</v>
      </c>
      <c r="L206" s="67" t="s">
        <v>251</v>
      </c>
      <c r="M206" s="67" t="s">
        <v>251</v>
      </c>
      <c r="N206" s="4" t="e">
        <f>K206-#REF!</f>
        <v>#VALUE!</v>
      </c>
    </row>
    <row r="207" spans="1:14" s="26" customFormat="1" ht="41.25" customHeight="1" x14ac:dyDescent="0.2">
      <c r="A207" s="407"/>
      <c r="B207" s="401"/>
      <c r="C207" s="101" t="s">
        <v>449</v>
      </c>
      <c r="D207" s="101"/>
      <c r="E207" s="101"/>
      <c r="F207" s="101">
        <v>31.36</v>
      </c>
      <c r="G207" s="148" t="s">
        <v>304</v>
      </c>
      <c r="H207" s="101"/>
      <c r="I207" s="101">
        <v>31.36</v>
      </c>
      <c r="J207" s="101">
        <v>32.01</v>
      </c>
      <c r="K207" s="367">
        <v>31.03</v>
      </c>
      <c r="L207" s="67">
        <v>31.36</v>
      </c>
      <c r="M207" s="67">
        <v>31.36</v>
      </c>
      <c r="N207" s="4" t="e">
        <f>K207-#REF!</f>
        <v>#REF!</v>
      </c>
    </row>
    <row r="208" spans="1:14" s="26" customFormat="1" ht="48.75" hidden="1" customHeight="1" x14ac:dyDescent="0.2">
      <c r="A208" s="404">
        <v>25</v>
      </c>
      <c r="B208" s="403" t="s">
        <v>451</v>
      </c>
      <c r="C208" s="101" t="s">
        <v>457</v>
      </c>
      <c r="D208" s="101" t="s">
        <v>192</v>
      </c>
      <c r="E208" s="101" t="s">
        <v>193</v>
      </c>
      <c r="F208" s="101" t="s">
        <v>305</v>
      </c>
      <c r="G208" s="148" t="s">
        <v>306</v>
      </c>
      <c r="H208" s="101"/>
      <c r="I208" s="101" t="s">
        <v>305</v>
      </c>
      <c r="J208" s="239">
        <v>259</v>
      </c>
      <c r="K208" s="234">
        <v>444.98</v>
      </c>
      <c r="L208" s="33" t="s">
        <v>253</v>
      </c>
      <c r="M208" s="398" t="s">
        <v>253</v>
      </c>
      <c r="N208" s="4" t="e">
        <f>K208-#REF!</f>
        <v>#REF!</v>
      </c>
    </row>
    <row r="209" spans="1:14" s="26" customFormat="1" ht="57" hidden="1" customHeight="1" x14ac:dyDescent="0.2">
      <c r="A209" s="405"/>
      <c r="B209" s="400"/>
      <c r="C209" s="101" t="s">
        <v>378</v>
      </c>
      <c r="D209" s="101" t="s">
        <v>194</v>
      </c>
      <c r="E209" s="101" t="s">
        <v>195</v>
      </c>
      <c r="F209" s="101" t="s">
        <v>254</v>
      </c>
      <c r="G209" s="220" t="s">
        <v>255</v>
      </c>
      <c r="H209" s="101"/>
      <c r="I209" s="101" t="s">
        <v>254</v>
      </c>
      <c r="J209" s="234">
        <v>188.06</v>
      </c>
      <c r="K209" s="367">
        <v>212.56</v>
      </c>
      <c r="L209" s="33" t="s">
        <v>254</v>
      </c>
      <c r="M209" s="409"/>
      <c r="N209" s="4" t="e">
        <f>K209-#REF!</f>
        <v>#REF!</v>
      </c>
    </row>
    <row r="210" spans="1:14" s="26" customFormat="1" ht="15" hidden="1" customHeight="1" x14ac:dyDescent="0.2">
      <c r="A210" s="405"/>
      <c r="B210" s="400"/>
      <c r="C210" s="192" t="s">
        <v>378</v>
      </c>
      <c r="D210" s="101"/>
      <c r="E210" s="101"/>
      <c r="F210" s="101">
        <v>198.06</v>
      </c>
      <c r="G210" s="220"/>
      <c r="H210" s="101"/>
      <c r="I210" s="101">
        <v>198.06</v>
      </c>
      <c r="J210" s="234">
        <v>201.3</v>
      </c>
      <c r="K210" s="367">
        <v>272.97000000000003</v>
      </c>
      <c r="L210" s="33">
        <v>188.06</v>
      </c>
      <c r="M210" s="409"/>
      <c r="N210" s="4" t="e">
        <f>K210-#REF!</f>
        <v>#REF!</v>
      </c>
    </row>
    <row r="211" spans="1:14" s="26" customFormat="1" ht="15" hidden="1" customHeight="1" x14ac:dyDescent="0.2">
      <c r="A211" s="405"/>
      <c r="B211" s="400"/>
      <c r="C211" s="192" t="s">
        <v>430</v>
      </c>
      <c r="D211" s="101"/>
      <c r="E211" s="101"/>
      <c r="F211" s="101">
        <v>247.57</v>
      </c>
      <c r="G211" s="220"/>
      <c r="H211" s="101"/>
      <c r="I211" s="101">
        <v>247.57</v>
      </c>
      <c r="J211" s="237">
        <v>265</v>
      </c>
      <c r="K211" s="239">
        <v>460</v>
      </c>
      <c r="L211" s="33">
        <v>235.08</v>
      </c>
      <c r="M211" s="409"/>
      <c r="N211" s="4" t="e">
        <f>K211-#REF!</f>
        <v>#REF!</v>
      </c>
    </row>
    <row r="212" spans="1:14" s="26" customFormat="1" ht="15" hidden="1" customHeight="1" x14ac:dyDescent="0.2">
      <c r="A212" s="406"/>
      <c r="B212" s="401"/>
      <c r="C212" s="192" t="s">
        <v>385</v>
      </c>
      <c r="D212" s="101"/>
      <c r="E212" s="101"/>
      <c r="F212" s="101">
        <v>383.4</v>
      </c>
      <c r="G212" s="220"/>
      <c r="H212" s="101"/>
      <c r="I212" s="101">
        <v>383.4</v>
      </c>
      <c r="J212" s="234">
        <v>444.98</v>
      </c>
      <c r="K212" s="234">
        <v>196.17</v>
      </c>
      <c r="L212" s="33">
        <v>364.08</v>
      </c>
      <c r="M212" s="399"/>
      <c r="N212" s="4" t="e">
        <f>K212-#REF!</f>
        <v>#REF!</v>
      </c>
    </row>
    <row r="213" spans="1:14" s="26" customFormat="1" ht="51.75" hidden="1" customHeight="1" x14ac:dyDescent="0.2">
      <c r="A213" s="240">
        <v>26</v>
      </c>
      <c r="B213" s="148" t="s">
        <v>452</v>
      </c>
      <c r="C213" s="101" t="s">
        <v>457</v>
      </c>
      <c r="D213" s="205"/>
      <c r="E213" s="205"/>
      <c r="F213" s="101" t="s">
        <v>307</v>
      </c>
      <c r="G213" s="148" t="s">
        <v>308</v>
      </c>
      <c r="H213" s="101"/>
      <c r="I213" s="101" t="s">
        <v>307</v>
      </c>
      <c r="J213" s="101" t="s">
        <v>307</v>
      </c>
      <c r="K213" s="234">
        <v>196.17</v>
      </c>
      <c r="L213" s="33" t="s">
        <v>309</v>
      </c>
      <c r="M213" s="33" t="s">
        <v>309</v>
      </c>
      <c r="N213" s="4" t="e">
        <f>K213-#REF!</f>
        <v>#REF!</v>
      </c>
    </row>
    <row r="214" spans="1:14" s="26" customFormat="1" ht="45" hidden="1" customHeight="1" x14ac:dyDescent="0.2">
      <c r="A214" s="227">
        <v>27</v>
      </c>
      <c r="B214" s="148" t="s">
        <v>453</v>
      </c>
      <c r="C214" s="101" t="s">
        <v>457</v>
      </c>
      <c r="D214" s="148"/>
      <c r="E214" s="148"/>
      <c r="F214" s="148"/>
      <c r="G214" s="148"/>
      <c r="H214" s="222"/>
      <c r="I214" s="148"/>
      <c r="J214" s="148"/>
      <c r="K214" s="237">
        <v>603.92999999999995</v>
      </c>
      <c r="L214" s="13"/>
      <c r="M214" s="13"/>
      <c r="N214" s="4"/>
    </row>
    <row r="215" spans="1:14" s="26" customFormat="1" ht="45" hidden="1" customHeight="1" x14ac:dyDescent="0.2">
      <c r="A215" s="421">
        <v>28</v>
      </c>
      <c r="B215" s="402" t="s">
        <v>454</v>
      </c>
      <c r="C215" s="101" t="s">
        <v>457</v>
      </c>
      <c r="D215" s="205"/>
      <c r="E215" s="205"/>
      <c r="F215" s="101">
        <v>360.35</v>
      </c>
      <c r="G215" s="402" t="s">
        <v>311</v>
      </c>
      <c r="H215" s="101"/>
      <c r="I215" s="239">
        <v>360.35</v>
      </c>
      <c r="J215" s="239">
        <v>360.35</v>
      </c>
      <c r="K215" s="234">
        <v>897.26</v>
      </c>
      <c r="L215" s="33">
        <v>216.31</v>
      </c>
      <c r="M215" s="33">
        <v>216.31</v>
      </c>
      <c r="N215" s="4" t="e">
        <f>K215-#REF!</f>
        <v>#REF!</v>
      </c>
    </row>
    <row r="216" spans="1:14" s="26" customFormat="1" ht="15" hidden="1" customHeight="1" x14ac:dyDescent="0.2">
      <c r="A216" s="421"/>
      <c r="B216" s="402"/>
      <c r="C216" s="192" t="s">
        <v>378</v>
      </c>
      <c r="D216" s="205"/>
      <c r="E216" s="205"/>
      <c r="F216" s="101">
        <v>199.39</v>
      </c>
      <c r="G216" s="402"/>
      <c r="H216" s="205" t="e">
        <f>F216-#REF!</f>
        <v>#REF!</v>
      </c>
      <c r="I216" s="234">
        <v>153.38</v>
      </c>
      <c r="J216" s="234">
        <v>153.38</v>
      </c>
      <c r="K216" s="159" t="s">
        <v>346</v>
      </c>
      <c r="L216" s="33">
        <v>153.38</v>
      </c>
      <c r="M216" s="33">
        <v>153.38</v>
      </c>
      <c r="N216" s="4" t="e">
        <f>K216-#REF!</f>
        <v>#VALUE!</v>
      </c>
    </row>
    <row r="217" spans="1:14" s="26" customFormat="1" ht="15" hidden="1" customHeight="1" x14ac:dyDescent="0.2">
      <c r="A217" s="421"/>
      <c r="B217" s="402"/>
      <c r="C217" s="192" t="s">
        <v>391</v>
      </c>
      <c r="D217" s="205"/>
      <c r="E217" s="205"/>
      <c r="F217" s="101">
        <v>0</v>
      </c>
      <c r="G217" s="402"/>
      <c r="H217" s="101"/>
      <c r="I217" s="234">
        <v>0</v>
      </c>
      <c r="J217" s="234">
        <v>0</v>
      </c>
      <c r="K217" s="371">
        <v>60</v>
      </c>
      <c r="L217" s="33">
        <v>0</v>
      </c>
      <c r="M217" s="33">
        <v>0</v>
      </c>
      <c r="N217" s="4" t="e">
        <f>K217-#REF!</f>
        <v>#REF!</v>
      </c>
    </row>
    <row r="218" spans="1:14" s="26" customFormat="1" ht="15" hidden="1" customHeight="1" x14ac:dyDescent="0.2">
      <c r="A218" s="421"/>
      <c r="B218" s="402"/>
      <c r="C218" s="192" t="s">
        <v>430</v>
      </c>
      <c r="D218" s="205"/>
      <c r="E218" s="205"/>
      <c r="F218" s="101">
        <v>472.19</v>
      </c>
      <c r="G218" s="402"/>
      <c r="H218" s="101"/>
      <c r="I218" s="237">
        <v>472.19</v>
      </c>
      <c r="J218" s="237">
        <v>472.19</v>
      </c>
      <c r="K218" s="371">
        <v>97</v>
      </c>
      <c r="L218" s="33">
        <v>393.49</v>
      </c>
      <c r="M218" s="33">
        <v>393.49</v>
      </c>
      <c r="N218" s="4" t="e">
        <f>K218-#REF!</f>
        <v>#REF!</v>
      </c>
    </row>
    <row r="219" spans="1:14" s="26" customFormat="1" ht="15" hidden="1" customHeight="1" x14ac:dyDescent="0.2">
      <c r="A219" s="421"/>
      <c r="B219" s="402"/>
      <c r="C219" s="192" t="s">
        <v>385</v>
      </c>
      <c r="D219" s="205"/>
      <c r="E219" s="205"/>
      <c r="F219" s="101">
        <v>522.08000000000004</v>
      </c>
      <c r="G219" s="402"/>
      <c r="H219" s="101"/>
      <c r="I219" s="234">
        <v>669.54</v>
      </c>
      <c r="J219" s="234">
        <v>669.54</v>
      </c>
      <c r="K219" s="371">
        <v>140.68</v>
      </c>
      <c r="L219" s="33">
        <v>406.4</v>
      </c>
      <c r="M219" s="33">
        <v>406.4</v>
      </c>
      <c r="N219" s="4" t="e">
        <f>K219-#REF!</f>
        <v>#REF!</v>
      </c>
    </row>
    <row r="220" spans="1:14" s="26" customFormat="1" ht="32.25" customHeight="1" x14ac:dyDescent="0.2">
      <c r="A220" s="418">
        <v>25</v>
      </c>
      <c r="B220" s="415" t="s">
        <v>455</v>
      </c>
      <c r="C220" s="187" t="s">
        <v>458</v>
      </c>
      <c r="D220" s="159"/>
      <c r="E220" s="159"/>
      <c r="F220" s="159"/>
      <c r="G220" s="159"/>
      <c r="H220" s="159"/>
      <c r="I220" s="159"/>
      <c r="J220" s="159"/>
      <c r="K220" s="159" t="s">
        <v>346</v>
      </c>
      <c r="N220" s="26" t="e">
        <f>K220-#REF!</f>
        <v>#VALUE!</v>
      </c>
    </row>
    <row r="221" spans="1:14" s="26" customFormat="1" ht="15" x14ac:dyDescent="0.2">
      <c r="A221" s="419"/>
      <c r="B221" s="416"/>
      <c r="C221" s="192" t="s">
        <v>378</v>
      </c>
      <c r="D221" s="149"/>
      <c r="E221" s="149"/>
      <c r="F221" s="149"/>
      <c r="G221" s="149"/>
      <c r="H221" s="241"/>
      <c r="I221" s="149"/>
      <c r="J221" s="168"/>
      <c r="K221" s="371">
        <v>60</v>
      </c>
    </row>
    <row r="222" spans="1:14" s="26" customFormat="1" ht="15" x14ac:dyDescent="0.2">
      <c r="A222" s="419"/>
      <c r="B222" s="416"/>
      <c r="C222" s="192" t="s">
        <v>430</v>
      </c>
      <c r="D222" s="149"/>
      <c r="E222" s="149"/>
      <c r="F222" s="149"/>
      <c r="G222" s="149"/>
      <c r="H222" s="241"/>
      <c r="I222" s="149"/>
      <c r="J222" s="168"/>
      <c r="K222" s="371">
        <v>97</v>
      </c>
    </row>
    <row r="223" spans="1:14" s="26" customFormat="1" ht="15" x14ac:dyDescent="0.2">
      <c r="A223" s="420"/>
      <c r="B223" s="417"/>
      <c r="C223" s="192" t="s">
        <v>385</v>
      </c>
      <c r="D223" s="149"/>
      <c r="E223" s="149"/>
      <c r="F223" s="149"/>
      <c r="G223" s="149"/>
      <c r="H223" s="241"/>
      <c r="I223" s="149"/>
      <c r="J223" s="168"/>
      <c r="K223" s="371">
        <v>140.68</v>
      </c>
    </row>
    <row r="224" spans="1:14" s="26" customFormat="1" ht="64.5" customHeight="1" x14ac:dyDescent="0.25">
      <c r="A224" s="242"/>
      <c r="B224" s="415" t="s">
        <v>456</v>
      </c>
      <c r="C224" s="187" t="s">
        <v>459</v>
      </c>
      <c r="D224" s="218"/>
      <c r="E224" s="218"/>
      <c r="F224" s="218"/>
      <c r="G224" s="218"/>
      <c r="H224" s="6"/>
      <c r="I224" s="243"/>
      <c r="J224" s="243"/>
      <c r="K224" s="159" t="s">
        <v>698</v>
      </c>
    </row>
    <row r="225" spans="1:11" s="26" customFormat="1" x14ac:dyDescent="0.25">
      <c r="A225" s="244"/>
      <c r="B225" s="416"/>
      <c r="C225" s="245" t="s">
        <v>378</v>
      </c>
      <c r="D225" s="218"/>
      <c r="E225" s="218"/>
      <c r="F225" s="218"/>
      <c r="G225" s="218"/>
      <c r="H225" s="6"/>
      <c r="I225" s="246"/>
      <c r="J225" s="246"/>
      <c r="K225" s="283">
        <v>131.78</v>
      </c>
    </row>
    <row r="226" spans="1:11" s="26" customFormat="1" x14ac:dyDescent="0.25">
      <c r="A226" s="247">
        <v>26</v>
      </c>
      <c r="B226" s="416"/>
      <c r="C226" s="248" t="s">
        <v>430</v>
      </c>
      <c r="D226" s="243"/>
      <c r="E226" s="243"/>
      <c r="F226" s="243"/>
      <c r="G226" s="243"/>
      <c r="H226" s="222"/>
      <c r="I226" s="243"/>
      <c r="J226" s="243"/>
      <c r="K226" s="371">
        <v>523.11</v>
      </c>
    </row>
    <row r="227" spans="1:11" s="26" customFormat="1" x14ac:dyDescent="0.25">
      <c r="A227" s="247"/>
      <c r="B227" s="416"/>
      <c r="C227" s="248" t="s">
        <v>385</v>
      </c>
      <c r="D227" s="243"/>
      <c r="E227" s="243"/>
      <c r="F227" s="243"/>
      <c r="G227" s="243"/>
      <c r="H227" s="222"/>
      <c r="I227" s="243"/>
      <c r="J227" s="243"/>
      <c r="K227" s="371">
        <v>1473.66</v>
      </c>
    </row>
    <row r="228" spans="1:11" s="26" customFormat="1" ht="69.75" customHeight="1" x14ac:dyDescent="0.25">
      <c r="A228" s="249"/>
      <c r="B228" s="416"/>
      <c r="C228" s="187" t="s">
        <v>460</v>
      </c>
      <c r="D228" s="243"/>
      <c r="E228" s="243"/>
      <c r="F228" s="243"/>
      <c r="G228" s="243"/>
      <c r="H228" s="222"/>
      <c r="I228" s="243"/>
      <c r="J228" s="243"/>
      <c r="K228" s="159" t="s">
        <v>699</v>
      </c>
    </row>
    <row r="229" spans="1:11" s="26" customFormat="1" x14ac:dyDescent="0.25">
      <c r="A229" s="249"/>
      <c r="B229" s="416"/>
      <c r="C229" s="245" t="s">
        <v>378</v>
      </c>
      <c r="D229" s="243"/>
      <c r="E229" s="243"/>
      <c r="F229" s="243"/>
      <c r="G229" s="243"/>
      <c r="H229" s="222"/>
      <c r="I229" s="243"/>
      <c r="J229" s="243"/>
      <c r="K229" s="371">
        <v>231.45</v>
      </c>
    </row>
    <row r="230" spans="1:11" s="26" customFormat="1" x14ac:dyDescent="0.25">
      <c r="A230" s="249"/>
      <c r="B230" s="416"/>
      <c r="C230" s="248" t="s">
        <v>430</v>
      </c>
      <c r="D230" s="243"/>
      <c r="E230" s="243"/>
      <c r="F230" s="243"/>
      <c r="G230" s="243"/>
      <c r="H230" s="222"/>
      <c r="I230" s="243"/>
      <c r="J230" s="243"/>
      <c r="K230" s="371">
        <v>433.87</v>
      </c>
    </row>
    <row r="231" spans="1:11" s="26" customFormat="1" x14ac:dyDescent="0.25">
      <c r="A231" s="250"/>
      <c r="B231" s="417"/>
      <c r="C231" s="248" t="s">
        <v>385</v>
      </c>
      <c r="D231" s="243"/>
      <c r="E231" s="243"/>
      <c r="F231" s="243"/>
      <c r="G231" s="243"/>
      <c r="H231" s="222"/>
      <c r="I231" s="243"/>
      <c r="J231" s="243"/>
      <c r="K231" s="371">
        <v>3626.17</v>
      </c>
    </row>
    <row r="232" spans="1:11" s="26" customFormat="1" x14ac:dyDescent="0.25">
      <c r="A232" s="242"/>
      <c r="B232" s="412" t="s">
        <v>461</v>
      </c>
      <c r="C232" s="426" t="s">
        <v>458</v>
      </c>
      <c r="D232" s="218"/>
      <c r="E232" s="218"/>
      <c r="F232" s="218"/>
      <c r="G232" s="218"/>
      <c r="H232" s="6"/>
      <c r="I232" s="410"/>
      <c r="J232" s="410"/>
      <c r="K232" s="424" t="s">
        <v>624</v>
      </c>
    </row>
    <row r="233" spans="1:11" s="26" customFormat="1" x14ac:dyDescent="0.25">
      <c r="A233" s="247"/>
      <c r="B233" s="413"/>
      <c r="C233" s="427"/>
      <c r="D233" s="218"/>
      <c r="E233" s="218"/>
      <c r="F233" s="218"/>
      <c r="G233" s="218"/>
      <c r="H233" s="6"/>
      <c r="I233" s="411"/>
      <c r="J233" s="411"/>
      <c r="K233" s="425"/>
    </row>
    <row r="234" spans="1:11" s="26" customFormat="1" x14ac:dyDescent="0.25">
      <c r="A234" s="247"/>
      <c r="B234" s="413"/>
      <c r="C234" s="245" t="s">
        <v>378</v>
      </c>
      <c r="D234" s="218"/>
      <c r="E234" s="218"/>
      <c r="F234" s="218"/>
      <c r="G234" s="218"/>
      <c r="H234" s="6"/>
      <c r="I234" s="243"/>
      <c r="J234" s="243"/>
      <c r="K234" s="307">
        <v>141.13999999999999</v>
      </c>
    </row>
    <row r="235" spans="1:11" s="26" customFormat="1" x14ac:dyDescent="0.25">
      <c r="A235" s="247"/>
      <c r="B235" s="413"/>
      <c r="C235" s="248" t="str">
        <f>C230</f>
        <v>басқалар</v>
      </c>
      <c r="D235" s="218"/>
      <c r="E235" s="218"/>
      <c r="F235" s="218"/>
      <c r="G235" s="218"/>
      <c r="H235" s="6"/>
      <c r="I235" s="243"/>
      <c r="J235" s="243"/>
      <c r="K235" s="166">
        <v>218.99</v>
      </c>
    </row>
    <row r="236" spans="1:11" s="26" customFormat="1" x14ac:dyDescent="0.25">
      <c r="A236" s="251"/>
      <c r="B236" s="414"/>
      <c r="C236" s="248" t="str">
        <f>C231</f>
        <v>бюджеттік</v>
      </c>
      <c r="D236" s="252"/>
      <c r="E236" s="252"/>
      <c r="F236" s="252"/>
      <c r="G236" s="252"/>
      <c r="H236" s="253"/>
      <c r="I236" s="243"/>
      <c r="J236" s="243"/>
      <c r="K236" s="166">
        <v>328.52</v>
      </c>
    </row>
    <row r="237" spans="1:11" s="26" customFormat="1" x14ac:dyDescent="0.25">
      <c r="B237" s="7"/>
      <c r="D237" s="8"/>
      <c r="E237" s="8"/>
      <c r="F237" s="8"/>
      <c r="G237" s="8"/>
      <c r="I237" s="8"/>
      <c r="J237" s="8"/>
      <c r="K237" s="218"/>
    </row>
    <row r="238" spans="1:11" s="26" customFormat="1" x14ac:dyDescent="0.25">
      <c r="B238" s="7"/>
      <c r="D238" s="8"/>
      <c r="E238" s="8"/>
      <c r="F238" s="8"/>
      <c r="G238" s="8"/>
      <c r="I238" s="8"/>
      <c r="J238" s="8"/>
      <c r="K238" s="218"/>
    </row>
    <row r="239" spans="1:11" s="26" customFormat="1" x14ac:dyDescent="0.25">
      <c r="B239" s="7"/>
      <c r="D239" s="8"/>
      <c r="E239" s="8"/>
      <c r="F239" s="8"/>
      <c r="G239" s="8"/>
      <c r="I239" s="8"/>
      <c r="J239" s="8"/>
      <c r="K239" s="218"/>
    </row>
    <row r="240" spans="1:11" s="26" customFormat="1" x14ac:dyDescent="0.25">
      <c r="B240" s="7"/>
      <c r="D240" s="8"/>
      <c r="E240" s="8"/>
      <c r="F240" s="8"/>
      <c r="G240" s="8"/>
      <c r="I240" s="8"/>
      <c r="J240" s="8"/>
      <c r="K240" s="218"/>
    </row>
    <row r="241" spans="2:11" s="26" customFormat="1" x14ac:dyDescent="0.25">
      <c r="B241" s="7"/>
      <c r="D241" s="8"/>
      <c r="E241" s="8"/>
      <c r="F241" s="8"/>
      <c r="G241" s="8"/>
      <c r="I241" s="8"/>
      <c r="J241" s="8"/>
      <c r="K241" s="218"/>
    </row>
    <row r="242" spans="2:11" s="26" customFormat="1" x14ac:dyDescent="0.25">
      <c r="B242" s="7"/>
      <c r="D242" s="8"/>
      <c r="E242" s="8"/>
      <c r="F242" s="8"/>
      <c r="G242" s="8"/>
      <c r="I242" s="8"/>
      <c r="J242" s="8"/>
      <c r="K242" s="218"/>
    </row>
    <row r="243" spans="2:11" s="26" customFormat="1" x14ac:dyDescent="0.25">
      <c r="B243" s="7"/>
      <c r="D243" s="8"/>
      <c r="E243" s="8"/>
      <c r="F243" s="8"/>
      <c r="G243" s="8"/>
      <c r="I243" s="8"/>
      <c r="J243" s="8"/>
      <c r="K243" s="218"/>
    </row>
    <row r="244" spans="2:11" s="26" customFormat="1" x14ac:dyDescent="0.25">
      <c r="B244" s="7"/>
      <c r="D244" s="8"/>
      <c r="E244" s="8"/>
      <c r="F244" s="8"/>
      <c r="G244" s="8"/>
      <c r="I244" s="8"/>
      <c r="J244" s="8"/>
      <c r="K244" s="218"/>
    </row>
    <row r="245" spans="2:11" s="26" customFormat="1" x14ac:dyDescent="0.25">
      <c r="B245" s="7"/>
      <c r="D245" s="8"/>
      <c r="E245" s="8"/>
      <c r="F245" s="8"/>
      <c r="G245" s="8"/>
      <c r="I245" s="8"/>
      <c r="J245" s="8"/>
      <c r="K245" s="218"/>
    </row>
    <row r="246" spans="2:11" s="26" customFormat="1" x14ac:dyDescent="0.25">
      <c r="B246" s="7"/>
      <c r="D246" s="8"/>
      <c r="E246" s="8"/>
      <c r="F246" s="8"/>
      <c r="G246" s="8"/>
      <c r="I246" s="8"/>
      <c r="J246" s="8"/>
      <c r="K246" s="218"/>
    </row>
    <row r="247" spans="2:11" s="26" customFormat="1" x14ac:dyDescent="0.25">
      <c r="B247" s="7"/>
      <c r="D247" s="8"/>
      <c r="E247" s="8"/>
      <c r="F247" s="8"/>
      <c r="G247" s="8"/>
      <c r="I247" s="8"/>
      <c r="J247" s="8"/>
      <c r="K247" s="218"/>
    </row>
    <row r="248" spans="2:11" s="26" customFormat="1" x14ac:dyDescent="0.25">
      <c r="B248" s="7"/>
      <c r="D248" s="8"/>
      <c r="E248" s="8"/>
      <c r="F248" s="8"/>
      <c r="G248" s="8"/>
      <c r="I248" s="8"/>
      <c r="J248" s="8"/>
      <c r="K248" s="218"/>
    </row>
    <row r="249" spans="2:11" s="26" customFormat="1" x14ac:dyDescent="0.25">
      <c r="B249" s="7"/>
      <c r="D249" s="8"/>
      <c r="E249" s="8"/>
      <c r="F249" s="8"/>
      <c r="G249" s="8"/>
      <c r="I249" s="8"/>
      <c r="J249" s="8"/>
      <c r="K249" s="218"/>
    </row>
    <row r="250" spans="2:11" s="26" customFormat="1" x14ac:dyDescent="0.25">
      <c r="B250" s="7"/>
      <c r="D250" s="8"/>
      <c r="E250" s="8"/>
      <c r="F250" s="8"/>
      <c r="G250" s="8"/>
      <c r="I250" s="8"/>
      <c r="J250" s="8"/>
      <c r="K250" s="218"/>
    </row>
    <row r="251" spans="2:11" s="26" customFormat="1" x14ac:dyDescent="0.25">
      <c r="B251" s="7"/>
      <c r="D251" s="8"/>
      <c r="E251" s="8"/>
      <c r="F251" s="8"/>
      <c r="G251" s="8"/>
      <c r="I251" s="8"/>
      <c r="J251" s="8"/>
      <c r="K251" s="218"/>
    </row>
    <row r="252" spans="2:11" s="26" customFormat="1" x14ac:dyDescent="0.25">
      <c r="B252" s="7"/>
      <c r="D252" s="8"/>
      <c r="E252" s="8"/>
      <c r="F252" s="8"/>
      <c r="G252" s="8"/>
      <c r="I252" s="8"/>
      <c r="J252" s="8"/>
      <c r="K252" s="218"/>
    </row>
    <row r="253" spans="2:11" s="26" customFormat="1" x14ac:dyDescent="0.25">
      <c r="B253" s="7"/>
      <c r="D253" s="8"/>
      <c r="E253" s="8"/>
      <c r="F253" s="8"/>
      <c r="G253" s="8"/>
      <c r="I253" s="8"/>
      <c r="J253" s="8"/>
      <c r="K253" s="218"/>
    </row>
    <row r="254" spans="2:11" s="26" customFormat="1" x14ac:dyDescent="0.25">
      <c r="B254" s="7"/>
      <c r="D254" s="8"/>
      <c r="E254" s="8"/>
      <c r="F254" s="8"/>
      <c r="G254" s="8"/>
      <c r="I254" s="8"/>
      <c r="J254" s="8"/>
      <c r="K254" s="218"/>
    </row>
    <row r="255" spans="2:11" s="26" customFormat="1" x14ac:dyDescent="0.25">
      <c r="B255" s="7"/>
      <c r="D255" s="8"/>
      <c r="E255" s="8"/>
      <c r="F255" s="8"/>
      <c r="G255" s="8"/>
      <c r="I255" s="8"/>
      <c r="J255" s="8"/>
      <c r="K255" s="218"/>
    </row>
  </sheetData>
  <mergeCells count="123">
    <mergeCell ref="A5:A6"/>
    <mergeCell ref="B5:B6"/>
    <mergeCell ref="C5:C6"/>
    <mergeCell ref="D5:E5"/>
    <mergeCell ref="F5:G5"/>
    <mergeCell ref="A2:K2"/>
    <mergeCell ref="A3:K3"/>
    <mergeCell ref="A4:K4"/>
    <mergeCell ref="G25:G28"/>
    <mergeCell ref="A16:A28"/>
    <mergeCell ref="B16:B28"/>
    <mergeCell ref="E16:E19"/>
    <mergeCell ref="G16:G24"/>
    <mergeCell ref="E20:E24"/>
    <mergeCell ref="E25:E28"/>
    <mergeCell ref="A7:A15"/>
    <mergeCell ref="B7:B15"/>
    <mergeCell ref="E7:E15"/>
    <mergeCell ref="G7:G15"/>
    <mergeCell ref="E29:E33"/>
    <mergeCell ref="G29:G33"/>
    <mergeCell ref="E34:E35"/>
    <mergeCell ref="G34:G35"/>
    <mergeCell ref="E36:E38"/>
    <mergeCell ref="G36:G38"/>
    <mergeCell ref="E39:E43"/>
    <mergeCell ref="G39:G43"/>
    <mergeCell ref="A47:A65"/>
    <mergeCell ref="B47:B65"/>
    <mergeCell ref="E52:E55"/>
    <mergeCell ref="G52:G55"/>
    <mergeCell ref="E56:E60"/>
    <mergeCell ref="G56:G60"/>
    <mergeCell ref="E61:E65"/>
    <mergeCell ref="G61:G65"/>
    <mergeCell ref="A44:A45"/>
    <mergeCell ref="E44:E45"/>
    <mergeCell ref="G44:G45"/>
    <mergeCell ref="B44:B45"/>
    <mergeCell ref="A29:A43"/>
    <mergeCell ref="B29:B43"/>
    <mergeCell ref="A108:A112"/>
    <mergeCell ref="B108:B112"/>
    <mergeCell ref="E108:E112"/>
    <mergeCell ref="G108:G112"/>
    <mergeCell ref="E100:E104"/>
    <mergeCell ref="G100:G104"/>
    <mergeCell ref="E66:E69"/>
    <mergeCell ref="G66:G81"/>
    <mergeCell ref="E70:E74"/>
    <mergeCell ref="A92:A99"/>
    <mergeCell ref="B92:B99"/>
    <mergeCell ref="A100:A107"/>
    <mergeCell ref="B100:B107"/>
    <mergeCell ref="B66:B91"/>
    <mergeCell ref="A66:A91"/>
    <mergeCell ref="E123:E126"/>
    <mergeCell ref="G123:G126"/>
    <mergeCell ref="A113:A122"/>
    <mergeCell ref="B113:B122"/>
    <mergeCell ref="E113:E117"/>
    <mergeCell ref="G113:G117"/>
    <mergeCell ref="E118:E122"/>
    <mergeCell ref="G118:G122"/>
    <mergeCell ref="B123:B126"/>
    <mergeCell ref="A123:A126"/>
    <mergeCell ref="A127:A146"/>
    <mergeCell ref="B127:B146"/>
    <mergeCell ref="E127:E131"/>
    <mergeCell ref="G127:G131"/>
    <mergeCell ref="E132:E136"/>
    <mergeCell ref="G132:G136"/>
    <mergeCell ref="E137:E141"/>
    <mergeCell ref="G137:G141"/>
    <mergeCell ref="E142:E146"/>
    <mergeCell ref="G142:G146"/>
    <mergeCell ref="A166:A170"/>
    <mergeCell ref="B166:B170"/>
    <mergeCell ref="E166:E170"/>
    <mergeCell ref="G166:G170"/>
    <mergeCell ref="E161:E165"/>
    <mergeCell ref="G161:G165"/>
    <mergeCell ref="A147:A151"/>
    <mergeCell ref="B147:B151"/>
    <mergeCell ref="E147:E151"/>
    <mergeCell ref="G147:G151"/>
    <mergeCell ref="E152:E155"/>
    <mergeCell ref="G152:G155"/>
    <mergeCell ref="A152:A160"/>
    <mergeCell ref="B152:B160"/>
    <mergeCell ref="A161:A165"/>
    <mergeCell ref="B161:B165"/>
    <mergeCell ref="M208:M212"/>
    <mergeCell ref="A208:A212"/>
    <mergeCell ref="I232:I233"/>
    <mergeCell ref="J232:J233"/>
    <mergeCell ref="A205:A207"/>
    <mergeCell ref="B205:B207"/>
    <mergeCell ref="B232:B236"/>
    <mergeCell ref="B224:B231"/>
    <mergeCell ref="B220:B223"/>
    <mergeCell ref="A220:A223"/>
    <mergeCell ref="A215:A219"/>
    <mergeCell ref="B215:B219"/>
    <mergeCell ref="G215:G219"/>
    <mergeCell ref="B208:B212"/>
    <mergeCell ref="K232:K233"/>
    <mergeCell ref="C232:C233"/>
    <mergeCell ref="B200:B204"/>
    <mergeCell ref="E190:E194"/>
    <mergeCell ref="G190:G194"/>
    <mergeCell ref="B190:B199"/>
    <mergeCell ref="A190:A199"/>
    <mergeCell ref="A182:A189"/>
    <mergeCell ref="B182:B189"/>
    <mergeCell ref="G172:G174"/>
    <mergeCell ref="A177:A181"/>
    <mergeCell ref="B177:B181"/>
    <mergeCell ref="E177:E181"/>
    <mergeCell ref="G177:G181"/>
    <mergeCell ref="A172:A176"/>
    <mergeCell ref="B172:B176"/>
    <mergeCell ref="A200:A204"/>
  </mergeCells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D145"/>
  <sheetViews>
    <sheetView topLeftCell="B1" zoomScale="90" zoomScaleNormal="90" zoomScaleSheetLayoutView="85" workbookViewId="0">
      <selection activeCell="A2" sqref="A2:M2"/>
    </sheetView>
  </sheetViews>
  <sheetFormatPr defaultRowHeight="18" x14ac:dyDescent="0.25"/>
  <cols>
    <col min="1" max="1" width="5.42578125" style="9" hidden="1" customWidth="1"/>
    <col min="2" max="2" width="27.7109375" style="10" customWidth="1"/>
    <col min="3" max="3" width="19.42578125" style="9" customWidth="1"/>
    <col min="4" max="4" width="31.85546875" style="8" hidden="1" customWidth="1"/>
    <col min="5" max="5" width="18.28515625" style="8" hidden="1" customWidth="1"/>
    <col min="6" max="6" width="28.42578125" style="8" hidden="1" customWidth="1"/>
    <col min="7" max="7" width="31.42578125" style="8" hidden="1" customWidth="1"/>
    <col min="8" max="8" width="25.140625" style="9" hidden="1" customWidth="1"/>
    <col min="9" max="9" width="28.42578125" style="12" hidden="1" customWidth="1"/>
    <col min="10" max="10" width="25.140625" style="10" hidden="1" customWidth="1"/>
    <col min="11" max="12" width="25.7109375" style="10" hidden="1" customWidth="1"/>
    <col min="13" max="13" width="28.42578125" style="12" customWidth="1"/>
    <col min="14" max="14" width="0" style="9" hidden="1" customWidth="1"/>
    <col min="15" max="16384" width="9.140625" style="9"/>
  </cols>
  <sheetData>
    <row r="1" spans="1:14" s="26" customFormat="1" ht="15.75" x14ac:dyDescent="0.2">
      <c r="A1" s="1"/>
      <c r="B1" s="1"/>
      <c r="C1" s="1"/>
      <c r="D1" s="1"/>
      <c r="E1" s="1"/>
      <c r="F1" s="1"/>
      <c r="G1" s="11" t="s">
        <v>205</v>
      </c>
      <c r="I1" s="1"/>
      <c r="J1" s="7"/>
      <c r="K1" s="7"/>
      <c r="L1" s="7"/>
      <c r="M1" s="1"/>
    </row>
    <row r="2" spans="1:14" s="26" customFormat="1" ht="56.25" customHeight="1" x14ac:dyDescent="0.2">
      <c r="A2" s="393" t="s">
        <v>721</v>
      </c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</row>
    <row r="3" spans="1:14" s="26" customFormat="1" ht="12" customHeight="1" x14ac:dyDescent="0.2">
      <c r="A3" s="393"/>
      <c r="B3" s="393"/>
      <c r="C3" s="393"/>
      <c r="D3" s="393"/>
      <c r="E3" s="393"/>
      <c r="F3" s="393"/>
      <c r="G3" s="393"/>
      <c r="H3" s="393"/>
      <c r="I3" s="393"/>
      <c r="J3" s="393"/>
      <c r="K3" s="393"/>
      <c r="L3" s="393"/>
      <c r="M3" s="393"/>
    </row>
    <row r="4" spans="1:14" s="26" customFormat="1" ht="18.75" hidden="1" customHeight="1" x14ac:dyDescent="0.2">
      <c r="A4" s="428"/>
      <c r="B4" s="394"/>
      <c r="C4" s="394"/>
      <c r="D4" s="394"/>
      <c r="E4" s="394"/>
      <c r="F4" s="394"/>
      <c r="G4" s="394"/>
      <c r="H4" s="394"/>
      <c r="I4" s="394"/>
      <c r="J4" s="394"/>
      <c r="K4" s="394"/>
      <c r="L4" s="394"/>
      <c r="M4" s="394"/>
    </row>
    <row r="5" spans="1:14" s="26" customFormat="1" ht="28.5" customHeight="1" x14ac:dyDescent="0.2">
      <c r="A5" s="396" t="s">
        <v>2</v>
      </c>
      <c r="B5" s="396" t="s">
        <v>3</v>
      </c>
      <c r="C5" s="102" t="s">
        <v>360</v>
      </c>
      <c r="D5" s="396" t="s">
        <v>182</v>
      </c>
      <c r="E5" s="396"/>
      <c r="F5" s="396" t="s">
        <v>5</v>
      </c>
      <c r="G5" s="396"/>
      <c r="H5" s="33"/>
      <c r="I5" s="113" t="s">
        <v>362</v>
      </c>
      <c r="J5" s="33" t="s">
        <v>206</v>
      </c>
      <c r="K5" s="33" t="s">
        <v>8</v>
      </c>
      <c r="L5" s="113" t="s">
        <v>373</v>
      </c>
      <c r="M5" s="376" t="s">
        <v>719</v>
      </c>
    </row>
    <row r="6" spans="1:14" s="26" customFormat="1" ht="28.5" x14ac:dyDescent="0.2">
      <c r="A6" s="396"/>
      <c r="B6" s="396"/>
      <c r="C6" s="117"/>
      <c r="D6" s="33" t="s">
        <v>10</v>
      </c>
      <c r="E6" s="33" t="s">
        <v>184</v>
      </c>
      <c r="F6" s="33" t="s">
        <v>10</v>
      </c>
      <c r="G6" s="33" t="s">
        <v>184</v>
      </c>
      <c r="H6" s="33"/>
      <c r="I6" s="113" t="s">
        <v>363</v>
      </c>
      <c r="J6" s="33" t="s">
        <v>10</v>
      </c>
      <c r="K6" s="33" t="s">
        <v>10</v>
      </c>
      <c r="L6" s="113" t="s">
        <v>363</v>
      </c>
      <c r="M6" s="113" t="s">
        <v>387</v>
      </c>
    </row>
    <row r="7" spans="1:14" s="26" customFormat="1" ht="15.75" customHeight="1" x14ac:dyDescent="0.2">
      <c r="A7" s="429"/>
      <c r="B7" s="402" t="s">
        <v>376</v>
      </c>
      <c r="C7" s="101" t="s">
        <v>503</v>
      </c>
      <c r="D7" s="148" t="s">
        <v>25</v>
      </c>
      <c r="E7" s="402" t="s">
        <v>12</v>
      </c>
      <c r="F7" s="223" t="s">
        <v>207</v>
      </c>
      <c r="G7" s="402" t="s">
        <v>340</v>
      </c>
      <c r="H7" s="223"/>
      <c r="I7" s="223" t="s">
        <v>504</v>
      </c>
      <c r="J7" s="223" t="s">
        <v>208</v>
      </c>
      <c r="K7" s="223" t="s">
        <v>208</v>
      </c>
      <c r="L7" s="223">
        <v>72.900000000000006</v>
      </c>
      <c r="M7" s="349">
        <v>168.88</v>
      </c>
      <c r="N7" s="4" t="e">
        <f>M7-#REF!</f>
        <v>#REF!</v>
      </c>
    </row>
    <row r="8" spans="1:14" s="26" customFormat="1" ht="15" x14ac:dyDescent="0.2">
      <c r="A8" s="429"/>
      <c r="B8" s="402"/>
      <c r="C8" s="192" t="s">
        <v>378</v>
      </c>
      <c r="D8" s="148">
        <v>52.61</v>
      </c>
      <c r="E8" s="402"/>
      <c r="F8" s="255">
        <v>65.28</v>
      </c>
      <c r="G8" s="402"/>
      <c r="H8" s="255" t="e">
        <f>F8-#REF!</f>
        <v>#REF!</v>
      </c>
      <c r="I8" s="255">
        <v>65.28</v>
      </c>
      <c r="J8" s="255">
        <v>61.7</v>
      </c>
      <c r="K8" s="255">
        <v>61.7</v>
      </c>
      <c r="L8" s="255">
        <v>61.7</v>
      </c>
      <c r="M8" s="350">
        <v>104.73</v>
      </c>
      <c r="N8" s="4" t="e">
        <f>M8-#REF!</f>
        <v>#REF!</v>
      </c>
    </row>
    <row r="9" spans="1:14" s="26" customFormat="1" ht="15" x14ac:dyDescent="0.2">
      <c r="A9" s="429"/>
      <c r="B9" s="402"/>
      <c r="C9" s="192" t="s">
        <v>383</v>
      </c>
      <c r="D9" s="148">
        <v>74.09</v>
      </c>
      <c r="E9" s="402"/>
      <c r="F9" s="255">
        <v>65.28</v>
      </c>
      <c r="G9" s="402"/>
      <c r="H9" s="255"/>
      <c r="I9" s="255">
        <v>65.28</v>
      </c>
      <c r="J9" s="255">
        <v>61.7</v>
      </c>
      <c r="K9" s="255">
        <v>61.7</v>
      </c>
      <c r="L9" s="255">
        <v>61.7</v>
      </c>
      <c r="M9" s="344">
        <v>104.73</v>
      </c>
      <c r="N9" s="4" t="e">
        <f>M9-#REF!</f>
        <v>#REF!</v>
      </c>
    </row>
    <row r="10" spans="1:14" s="26" customFormat="1" ht="15" x14ac:dyDescent="0.2">
      <c r="A10" s="429"/>
      <c r="B10" s="402"/>
      <c r="C10" s="192" t="s">
        <v>384</v>
      </c>
      <c r="D10" s="148">
        <v>90.16</v>
      </c>
      <c r="E10" s="402"/>
      <c r="F10" s="255">
        <v>81.099999999999994</v>
      </c>
      <c r="G10" s="402"/>
      <c r="H10" s="255"/>
      <c r="I10" s="255">
        <v>81.099999999999994</v>
      </c>
      <c r="J10" s="255">
        <v>76.650000000000006</v>
      </c>
      <c r="K10" s="255">
        <v>76.650000000000006</v>
      </c>
      <c r="L10" s="255">
        <v>84.32</v>
      </c>
      <c r="M10" s="350">
        <v>210.66</v>
      </c>
      <c r="N10" s="4" t="e">
        <f>M10-#REF!</f>
        <v>#REF!</v>
      </c>
    </row>
    <row r="11" spans="1:14" s="26" customFormat="1" ht="15" x14ac:dyDescent="0.2">
      <c r="A11" s="429"/>
      <c r="B11" s="402"/>
      <c r="C11" s="192" t="s">
        <v>385</v>
      </c>
      <c r="D11" s="148">
        <v>88.65</v>
      </c>
      <c r="E11" s="402"/>
      <c r="F11" s="255">
        <v>101.07</v>
      </c>
      <c r="G11" s="402"/>
      <c r="H11" s="255"/>
      <c r="I11" s="255">
        <v>101.07</v>
      </c>
      <c r="J11" s="255">
        <v>95.36</v>
      </c>
      <c r="K11" s="255">
        <v>95.36</v>
      </c>
      <c r="L11" s="255">
        <v>114.74</v>
      </c>
      <c r="M11" s="350">
        <v>710.09</v>
      </c>
      <c r="N11" s="4" t="e">
        <f>M11-#REF!</f>
        <v>#REF!</v>
      </c>
    </row>
    <row r="12" spans="1:14" s="26" customFormat="1" ht="28.5" x14ac:dyDescent="0.2">
      <c r="A12" s="429">
        <v>2</v>
      </c>
      <c r="B12" s="402" t="s">
        <v>505</v>
      </c>
      <c r="C12" s="101" t="s">
        <v>500</v>
      </c>
      <c r="D12" s="101" t="s">
        <v>45</v>
      </c>
      <c r="E12" s="101" t="s">
        <v>46</v>
      </c>
      <c r="F12" s="101" t="s">
        <v>210</v>
      </c>
      <c r="G12" s="148" t="s">
        <v>211</v>
      </c>
      <c r="H12" s="101"/>
      <c r="I12" s="101" t="s">
        <v>210</v>
      </c>
      <c r="J12" s="101" t="s">
        <v>210</v>
      </c>
      <c r="K12" s="101" t="s">
        <v>210</v>
      </c>
      <c r="L12" s="101">
        <v>129.94</v>
      </c>
      <c r="M12" s="343" t="s">
        <v>700</v>
      </c>
      <c r="N12" s="4" t="e">
        <f>M12-#REF!</f>
        <v>#VALUE!</v>
      </c>
    </row>
    <row r="13" spans="1:14" s="26" customFormat="1" ht="28.5" x14ac:dyDescent="0.2">
      <c r="A13" s="429"/>
      <c r="B13" s="402"/>
      <c r="C13" s="101" t="s">
        <v>495</v>
      </c>
      <c r="D13" s="204" t="s">
        <v>45</v>
      </c>
      <c r="E13" s="101" t="s">
        <v>48</v>
      </c>
      <c r="F13" s="204" t="s">
        <v>212</v>
      </c>
      <c r="G13" s="148" t="s">
        <v>213</v>
      </c>
      <c r="H13" s="204"/>
      <c r="I13" s="204" t="s">
        <v>212</v>
      </c>
      <c r="J13" s="204" t="s">
        <v>212</v>
      </c>
      <c r="K13" s="204" t="s">
        <v>212</v>
      </c>
      <c r="L13" s="204">
        <v>642.99</v>
      </c>
      <c r="M13" s="347" t="s">
        <v>701</v>
      </c>
      <c r="N13" s="4" t="e">
        <f>M13-#REF!</f>
        <v>#VALUE!</v>
      </c>
    </row>
    <row r="14" spans="1:14" s="26" customFormat="1" ht="28.5" x14ac:dyDescent="0.2">
      <c r="A14" s="429"/>
      <c r="B14" s="402" t="s">
        <v>388</v>
      </c>
      <c r="C14" s="101" t="s">
        <v>495</v>
      </c>
      <c r="D14" s="148" t="s">
        <v>53</v>
      </c>
      <c r="E14" s="402" t="s">
        <v>51</v>
      </c>
      <c r="F14" s="101" t="s">
        <v>214</v>
      </c>
      <c r="G14" s="402"/>
      <c r="H14" s="101"/>
      <c r="I14" s="101" t="s">
        <v>214</v>
      </c>
      <c r="J14" s="101" t="s">
        <v>215</v>
      </c>
      <c r="K14" s="101" t="s">
        <v>215</v>
      </c>
      <c r="L14" s="256">
        <v>57.24</v>
      </c>
      <c r="M14" s="349">
        <v>82.18</v>
      </c>
      <c r="N14" s="4" t="e">
        <f>M14-#REF!</f>
        <v>#REF!</v>
      </c>
    </row>
    <row r="15" spans="1:14" s="26" customFormat="1" ht="15" x14ac:dyDescent="0.2">
      <c r="A15" s="429"/>
      <c r="B15" s="402"/>
      <c r="C15" s="192" t="s">
        <v>378</v>
      </c>
      <c r="D15" s="148">
        <v>39.74</v>
      </c>
      <c r="E15" s="402"/>
      <c r="F15" s="160">
        <v>45.48</v>
      </c>
      <c r="G15" s="402"/>
      <c r="H15" s="255" t="e">
        <f>F15-#REF!</f>
        <v>#REF!</v>
      </c>
      <c r="I15" s="160">
        <v>45.48</v>
      </c>
      <c r="J15" s="160">
        <v>44.16</v>
      </c>
      <c r="K15" s="160">
        <v>44.16</v>
      </c>
      <c r="L15" s="256">
        <v>44.16</v>
      </c>
      <c r="M15" s="350">
        <v>68.95</v>
      </c>
      <c r="N15" s="4" t="e">
        <f>M15-#REF!</f>
        <v>#REF!</v>
      </c>
    </row>
    <row r="16" spans="1:14" s="26" customFormat="1" ht="15" x14ac:dyDescent="0.2">
      <c r="A16" s="429"/>
      <c r="B16" s="402"/>
      <c r="C16" s="192" t="s">
        <v>383</v>
      </c>
      <c r="D16" s="148">
        <v>84.49</v>
      </c>
      <c r="E16" s="402"/>
      <c r="F16" s="160">
        <v>94.86</v>
      </c>
      <c r="G16" s="402"/>
      <c r="H16" s="160"/>
      <c r="I16" s="160">
        <v>94.86</v>
      </c>
      <c r="J16" s="160">
        <v>93.93</v>
      </c>
      <c r="K16" s="160">
        <v>93.93</v>
      </c>
      <c r="L16" s="256">
        <v>94.86</v>
      </c>
      <c r="M16" s="350">
        <v>68.95</v>
      </c>
      <c r="N16" s="4" t="e">
        <f>M16-#REF!</f>
        <v>#REF!</v>
      </c>
    </row>
    <row r="17" spans="1:14" s="26" customFormat="1" ht="15" x14ac:dyDescent="0.2">
      <c r="A17" s="429"/>
      <c r="B17" s="402"/>
      <c r="C17" s="192" t="s">
        <v>384</v>
      </c>
      <c r="D17" s="148">
        <v>97.38</v>
      </c>
      <c r="E17" s="402"/>
      <c r="F17" s="438">
        <v>94.48</v>
      </c>
      <c r="G17" s="402"/>
      <c r="H17" s="160"/>
      <c r="I17" s="257">
        <v>94.48</v>
      </c>
      <c r="J17" s="438">
        <v>103.27</v>
      </c>
      <c r="K17" s="438">
        <v>103.27</v>
      </c>
      <c r="L17" s="256">
        <v>100.67</v>
      </c>
      <c r="M17" s="350">
        <v>142.47999999999999</v>
      </c>
      <c r="N17" s="4" t="e">
        <f>M17-#REF!</f>
        <v>#REF!</v>
      </c>
    </row>
    <row r="18" spans="1:14" s="26" customFormat="1" ht="15" x14ac:dyDescent="0.2">
      <c r="A18" s="429"/>
      <c r="B18" s="402"/>
      <c r="C18" s="192"/>
      <c r="D18" s="148"/>
      <c r="E18" s="402"/>
      <c r="F18" s="438"/>
      <c r="G18" s="402"/>
      <c r="H18" s="160"/>
      <c r="I18" s="258"/>
      <c r="J18" s="438"/>
      <c r="K18" s="438"/>
      <c r="L18" s="256">
        <v>100.67</v>
      </c>
      <c r="M18" s="350">
        <v>193.46</v>
      </c>
      <c r="N18" s="4" t="e">
        <f>M18-#REF!</f>
        <v>#REF!</v>
      </c>
    </row>
    <row r="19" spans="1:14" s="26" customFormat="1" ht="28.5" x14ac:dyDescent="0.2">
      <c r="A19" s="429"/>
      <c r="B19" s="402"/>
      <c r="C19" s="101" t="s">
        <v>502</v>
      </c>
      <c r="D19" s="148" t="s">
        <v>54</v>
      </c>
      <c r="E19" s="402" t="s">
        <v>51</v>
      </c>
      <c r="F19" s="101" t="s">
        <v>216</v>
      </c>
      <c r="G19" s="402"/>
      <c r="H19" s="101"/>
      <c r="I19" s="101" t="s">
        <v>216</v>
      </c>
      <c r="J19" s="101" t="s">
        <v>217</v>
      </c>
      <c r="K19" s="101" t="s">
        <v>217</v>
      </c>
      <c r="L19" s="256">
        <v>83.43</v>
      </c>
      <c r="M19" s="349">
        <v>129.86000000000001</v>
      </c>
      <c r="N19" s="4" t="e">
        <f>M19-#REF!</f>
        <v>#REF!</v>
      </c>
    </row>
    <row r="20" spans="1:14" s="26" customFormat="1" ht="15" x14ac:dyDescent="0.2">
      <c r="A20" s="429"/>
      <c r="B20" s="402"/>
      <c r="C20" s="192" t="s">
        <v>378</v>
      </c>
      <c r="D20" s="148">
        <v>58.3</v>
      </c>
      <c r="E20" s="402"/>
      <c r="F20" s="148">
        <v>66.459999999999994</v>
      </c>
      <c r="G20" s="402"/>
      <c r="H20" s="255" t="e">
        <f>F20-#REF!</f>
        <v>#REF!</v>
      </c>
      <c r="I20" s="148">
        <v>66.459999999999994</v>
      </c>
      <c r="J20" s="148">
        <v>66.08</v>
      </c>
      <c r="K20" s="148">
        <v>66.08</v>
      </c>
      <c r="L20" s="256">
        <v>66.08</v>
      </c>
      <c r="M20" s="350">
        <v>112.03</v>
      </c>
      <c r="N20" s="4" t="e">
        <f>M20-#REF!</f>
        <v>#REF!</v>
      </c>
    </row>
    <row r="21" spans="1:14" s="26" customFormat="1" ht="15" x14ac:dyDescent="0.2">
      <c r="A21" s="429"/>
      <c r="B21" s="402"/>
      <c r="C21" s="192" t="s">
        <v>383</v>
      </c>
      <c r="D21" s="148">
        <v>148.72999999999999</v>
      </c>
      <c r="E21" s="402"/>
      <c r="F21" s="148">
        <v>177.09</v>
      </c>
      <c r="G21" s="402"/>
      <c r="H21" s="148"/>
      <c r="I21" s="148">
        <v>177.09</v>
      </c>
      <c r="J21" s="148">
        <v>184.35</v>
      </c>
      <c r="K21" s="148">
        <v>184.35</v>
      </c>
      <c r="L21" s="256">
        <v>177.09</v>
      </c>
      <c r="M21" s="350">
        <v>112.03</v>
      </c>
      <c r="N21" s="4" t="e">
        <f>M21-#REF!</f>
        <v>#REF!</v>
      </c>
    </row>
    <row r="22" spans="1:14" s="26" customFormat="1" ht="15" x14ac:dyDescent="0.2">
      <c r="A22" s="429"/>
      <c r="B22" s="402"/>
      <c r="C22" s="192" t="s">
        <v>384</v>
      </c>
      <c r="D22" s="148">
        <v>115.07</v>
      </c>
      <c r="E22" s="402"/>
      <c r="F22" s="148">
        <v>177.76</v>
      </c>
      <c r="G22" s="402"/>
      <c r="H22" s="148"/>
      <c r="I22" s="148">
        <v>177.76</v>
      </c>
      <c r="J22" s="148">
        <v>209.79</v>
      </c>
      <c r="K22" s="148">
        <v>209.79</v>
      </c>
      <c r="L22" s="256">
        <v>179.99</v>
      </c>
      <c r="M22" s="350">
        <v>299.29000000000002</v>
      </c>
      <c r="N22" s="4" t="e">
        <f>M22-#REF!</f>
        <v>#REF!</v>
      </c>
    </row>
    <row r="23" spans="1:14" s="26" customFormat="1" ht="15" x14ac:dyDescent="0.2">
      <c r="A23" s="429"/>
      <c r="B23" s="402"/>
      <c r="C23" s="192" t="s">
        <v>385</v>
      </c>
      <c r="D23" s="148">
        <v>148.72999999999999</v>
      </c>
      <c r="E23" s="402"/>
      <c r="F23" s="148">
        <v>177.76</v>
      </c>
      <c r="G23" s="402"/>
      <c r="H23" s="148"/>
      <c r="I23" s="148">
        <v>177.76</v>
      </c>
      <c r="J23" s="148">
        <v>209.79</v>
      </c>
      <c r="K23" s="148">
        <v>209.79</v>
      </c>
      <c r="L23" s="256">
        <v>179.99</v>
      </c>
      <c r="M23" s="350">
        <v>306.89999999999998</v>
      </c>
      <c r="N23" s="4" t="e">
        <f>M23-#REF!</f>
        <v>#REF!</v>
      </c>
    </row>
    <row r="24" spans="1:14" s="26" customFormat="1" ht="30" x14ac:dyDescent="0.2">
      <c r="A24" s="111"/>
      <c r="B24" s="403" t="s">
        <v>397</v>
      </c>
      <c r="C24" s="101" t="s">
        <v>495</v>
      </c>
      <c r="D24" s="148" t="s">
        <v>65</v>
      </c>
      <c r="E24" s="148" t="s">
        <v>66</v>
      </c>
      <c r="F24" s="148" t="s">
        <v>218</v>
      </c>
      <c r="G24" s="148" t="s">
        <v>219</v>
      </c>
      <c r="H24" s="148"/>
      <c r="I24" s="148" t="s">
        <v>218</v>
      </c>
      <c r="J24" s="148" t="s">
        <v>220</v>
      </c>
      <c r="K24" s="148" t="s">
        <v>221</v>
      </c>
      <c r="L24" s="148" t="s">
        <v>218</v>
      </c>
      <c r="M24" s="343" t="s">
        <v>339</v>
      </c>
      <c r="N24" s="4" t="e">
        <f>M24-#REF!</f>
        <v>#VALUE!</v>
      </c>
    </row>
    <row r="25" spans="1:14" s="108" customFormat="1" ht="15" x14ac:dyDescent="0.2">
      <c r="A25" s="111"/>
      <c r="B25" s="400"/>
      <c r="C25" s="192" t="s">
        <v>378</v>
      </c>
      <c r="D25" s="148"/>
      <c r="E25" s="148"/>
      <c r="F25" s="148"/>
      <c r="G25" s="148"/>
      <c r="H25" s="148"/>
      <c r="I25" s="148"/>
      <c r="J25" s="148"/>
      <c r="K25" s="148"/>
      <c r="L25" s="148"/>
      <c r="M25" s="344">
        <v>156.76</v>
      </c>
      <c r="N25" s="109"/>
    </row>
    <row r="26" spans="1:14" s="108" customFormat="1" ht="15" x14ac:dyDescent="0.2">
      <c r="A26" s="111"/>
      <c r="B26" s="400"/>
      <c r="C26" s="192" t="s">
        <v>384</v>
      </c>
      <c r="D26" s="148"/>
      <c r="E26" s="148"/>
      <c r="F26" s="148"/>
      <c r="G26" s="148"/>
      <c r="H26" s="148"/>
      <c r="I26" s="148"/>
      <c r="J26" s="148"/>
      <c r="K26" s="148"/>
      <c r="L26" s="148"/>
      <c r="M26" s="344">
        <v>184.02</v>
      </c>
      <c r="N26" s="109"/>
    </row>
    <row r="27" spans="1:14" s="108" customFormat="1" ht="15.75" customHeight="1" x14ac:dyDescent="0.2">
      <c r="A27" s="111"/>
      <c r="B27" s="401"/>
      <c r="C27" s="192" t="s">
        <v>385</v>
      </c>
      <c r="D27" s="148"/>
      <c r="E27" s="148"/>
      <c r="F27" s="148"/>
      <c r="G27" s="148"/>
      <c r="H27" s="148"/>
      <c r="I27" s="148"/>
      <c r="J27" s="148"/>
      <c r="K27" s="148"/>
      <c r="L27" s="148"/>
      <c r="M27" s="344">
        <v>251.02</v>
      </c>
      <c r="N27" s="109"/>
    </row>
    <row r="28" spans="1:14" s="26" customFormat="1" ht="42" customHeight="1" x14ac:dyDescent="0.2">
      <c r="A28" s="429"/>
      <c r="B28" s="402" t="s">
        <v>402</v>
      </c>
      <c r="C28" s="101" t="s">
        <v>501</v>
      </c>
      <c r="D28" s="148" t="s">
        <v>83</v>
      </c>
      <c r="E28" s="402" t="s">
        <v>19</v>
      </c>
      <c r="F28" s="101" t="s">
        <v>83</v>
      </c>
      <c r="G28" s="402" t="s">
        <v>224</v>
      </c>
      <c r="H28" s="101"/>
      <c r="I28" s="101" t="s">
        <v>83</v>
      </c>
      <c r="J28" s="101" t="s">
        <v>83</v>
      </c>
      <c r="K28" s="101" t="s">
        <v>83</v>
      </c>
      <c r="L28" s="101" t="s">
        <v>83</v>
      </c>
      <c r="M28" s="343" t="s">
        <v>347</v>
      </c>
      <c r="N28" s="4" t="e">
        <f>M28-#REF!</f>
        <v>#VALUE!</v>
      </c>
    </row>
    <row r="29" spans="1:14" s="26" customFormat="1" ht="15" x14ac:dyDescent="0.2">
      <c r="A29" s="429"/>
      <c r="B29" s="402"/>
      <c r="C29" s="192" t="s">
        <v>378</v>
      </c>
      <c r="D29" s="148">
        <v>74.010000000000005</v>
      </c>
      <c r="E29" s="402"/>
      <c r="F29" s="148">
        <v>74.010000000000005</v>
      </c>
      <c r="G29" s="402"/>
      <c r="H29" s="255" t="e">
        <f>F29-#REF!</f>
        <v>#REF!</v>
      </c>
      <c r="I29" s="148">
        <v>74.010000000000005</v>
      </c>
      <c r="J29" s="148">
        <v>74.010000000000005</v>
      </c>
      <c r="K29" s="148">
        <v>74.010000000000005</v>
      </c>
      <c r="L29" s="148">
        <v>74.010000000000005</v>
      </c>
      <c r="M29" s="344">
        <v>157.65</v>
      </c>
      <c r="N29" s="4" t="e">
        <f>M29-#REF!</f>
        <v>#REF!</v>
      </c>
    </row>
    <row r="30" spans="1:14" s="26" customFormat="1" ht="15" x14ac:dyDescent="0.2">
      <c r="A30" s="429"/>
      <c r="B30" s="402"/>
      <c r="C30" s="192" t="s">
        <v>383</v>
      </c>
      <c r="D30" s="148">
        <v>76.47</v>
      </c>
      <c r="E30" s="402"/>
      <c r="F30" s="148">
        <v>76.47</v>
      </c>
      <c r="G30" s="402"/>
      <c r="H30" s="148"/>
      <c r="I30" s="148">
        <v>76.47</v>
      </c>
      <c r="J30" s="148">
        <v>76.47</v>
      </c>
      <c r="K30" s="148">
        <v>76.47</v>
      </c>
      <c r="L30" s="148">
        <v>76.47</v>
      </c>
      <c r="M30" s="344">
        <v>157.65</v>
      </c>
      <c r="N30" s="4" t="e">
        <f>M30-#REF!</f>
        <v>#REF!</v>
      </c>
    </row>
    <row r="31" spans="1:14" s="26" customFormat="1" ht="15" x14ac:dyDescent="0.2">
      <c r="A31" s="429"/>
      <c r="B31" s="402"/>
      <c r="C31" s="192" t="s">
        <v>384</v>
      </c>
      <c r="D31" s="148">
        <v>85.1</v>
      </c>
      <c r="E31" s="402"/>
      <c r="F31" s="148">
        <v>85.1</v>
      </c>
      <c r="G31" s="402"/>
      <c r="H31" s="148"/>
      <c r="I31" s="148">
        <v>85.1</v>
      </c>
      <c r="J31" s="148">
        <v>85.1</v>
      </c>
      <c r="K31" s="148">
        <v>85.1</v>
      </c>
      <c r="L31" s="148">
        <v>85.1</v>
      </c>
      <c r="M31" s="344">
        <v>241.68</v>
      </c>
      <c r="N31" s="4" t="e">
        <f>M31-#REF!</f>
        <v>#REF!</v>
      </c>
    </row>
    <row r="32" spans="1:14" s="26" customFormat="1" ht="15" x14ac:dyDescent="0.2">
      <c r="A32" s="429"/>
      <c r="B32" s="402"/>
      <c r="C32" s="192" t="s">
        <v>385</v>
      </c>
      <c r="D32" s="148" t="s">
        <v>56</v>
      </c>
      <c r="E32" s="402"/>
      <c r="F32" s="148" t="s">
        <v>56</v>
      </c>
      <c r="G32" s="402"/>
      <c r="H32" s="148"/>
      <c r="I32" s="148" t="s">
        <v>56</v>
      </c>
      <c r="J32" s="148" t="s">
        <v>56</v>
      </c>
      <c r="K32" s="148" t="s">
        <v>56</v>
      </c>
      <c r="L32" s="148" t="s">
        <v>56</v>
      </c>
      <c r="M32" s="344">
        <v>1085.6400000000001</v>
      </c>
      <c r="N32" s="4" t="e">
        <f>M32-#REF!</f>
        <v>#REF!</v>
      </c>
    </row>
    <row r="33" spans="1:14" s="26" customFormat="1" ht="28.5" x14ac:dyDescent="0.2">
      <c r="A33" s="429"/>
      <c r="B33" s="402" t="s">
        <v>406</v>
      </c>
      <c r="C33" s="101" t="s">
        <v>495</v>
      </c>
      <c r="D33" s="148" t="s">
        <v>88</v>
      </c>
      <c r="E33" s="402" t="s">
        <v>51</v>
      </c>
      <c r="F33" s="101" t="s">
        <v>225</v>
      </c>
      <c r="G33" s="402" t="s">
        <v>90</v>
      </c>
      <c r="H33" s="101"/>
      <c r="I33" s="101" t="s">
        <v>225</v>
      </c>
      <c r="J33" s="101" t="s">
        <v>225</v>
      </c>
      <c r="K33" s="101" t="s">
        <v>225</v>
      </c>
      <c r="L33" s="101" t="s">
        <v>225</v>
      </c>
      <c r="M33" s="343" t="s">
        <v>609</v>
      </c>
      <c r="N33" s="4" t="e">
        <f>M33-#REF!</f>
        <v>#VALUE!</v>
      </c>
    </row>
    <row r="34" spans="1:14" s="26" customFormat="1" ht="15" x14ac:dyDescent="0.2">
      <c r="A34" s="429"/>
      <c r="B34" s="402"/>
      <c r="C34" s="192" t="s">
        <v>378</v>
      </c>
      <c r="D34" s="148">
        <v>41.5</v>
      </c>
      <c r="E34" s="402"/>
      <c r="F34" s="148">
        <v>46.99</v>
      </c>
      <c r="G34" s="402"/>
      <c r="H34" s="255" t="e">
        <f>F34-#REF!</f>
        <v>#REF!</v>
      </c>
      <c r="I34" s="148">
        <v>46.99</v>
      </c>
      <c r="J34" s="148">
        <v>46.99</v>
      </c>
      <c r="K34" s="148">
        <v>46.99</v>
      </c>
      <c r="L34" s="148">
        <v>46.99</v>
      </c>
      <c r="M34" s="344">
        <v>52.8</v>
      </c>
      <c r="N34" s="4" t="e">
        <f>M34-#REF!</f>
        <v>#REF!</v>
      </c>
    </row>
    <row r="35" spans="1:14" s="26" customFormat="1" ht="15" x14ac:dyDescent="0.2">
      <c r="A35" s="429"/>
      <c r="B35" s="402"/>
      <c r="C35" s="192" t="s">
        <v>383</v>
      </c>
      <c r="D35" s="148">
        <v>61.27</v>
      </c>
      <c r="E35" s="402"/>
      <c r="F35" s="232">
        <v>61.25</v>
      </c>
      <c r="G35" s="402"/>
      <c r="H35" s="232"/>
      <c r="I35" s="232">
        <v>61.25</v>
      </c>
      <c r="J35" s="232">
        <v>61.25</v>
      </c>
      <c r="K35" s="232">
        <v>61.25</v>
      </c>
      <c r="L35" s="232">
        <v>61.25</v>
      </c>
      <c r="M35" s="345" t="s">
        <v>56</v>
      </c>
      <c r="N35" s="4" t="e">
        <f>M35-#REF!</f>
        <v>#VALUE!</v>
      </c>
    </row>
    <row r="36" spans="1:14" s="26" customFormat="1" ht="15" x14ac:dyDescent="0.2">
      <c r="A36" s="429"/>
      <c r="B36" s="402"/>
      <c r="C36" s="192" t="s">
        <v>384</v>
      </c>
      <c r="D36" s="148">
        <v>57.2</v>
      </c>
      <c r="E36" s="402"/>
      <c r="F36" s="232">
        <v>58.27</v>
      </c>
      <c r="G36" s="402"/>
      <c r="H36" s="232"/>
      <c r="I36" s="232">
        <v>58.27</v>
      </c>
      <c r="J36" s="232">
        <v>58.27</v>
      </c>
      <c r="K36" s="232">
        <v>58.27</v>
      </c>
      <c r="L36" s="232">
        <v>58.27</v>
      </c>
      <c r="M36" s="345">
        <v>75.63</v>
      </c>
      <c r="N36" s="4" t="e">
        <f>M36-#REF!</f>
        <v>#REF!</v>
      </c>
    </row>
    <row r="37" spans="1:14" s="26" customFormat="1" ht="15" x14ac:dyDescent="0.2">
      <c r="A37" s="429"/>
      <c r="B37" s="402"/>
      <c r="C37" s="192" t="s">
        <v>385</v>
      </c>
      <c r="D37" s="148">
        <v>61.27</v>
      </c>
      <c r="E37" s="402"/>
      <c r="F37" s="160">
        <v>61.25</v>
      </c>
      <c r="G37" s="402"/>
      <c r="H37" s="160"/>
      <c r="I37" s="160">
        <v>61.25</v>
      </c>
      <c r="J37" s="160">
        <v>61.25</v>
      </c>
      <c r="K37" s="160">
        <v>61.25</v>
      </c>
      <c r="L37" s="160">
        <v>61.25</v>
      </c>
      <c r="M37" s="348">
        <v>342.94</v>
      </c>
      <c r="N37" s="4" t="e">
        <f>M37-#REF!</f>
        <v>#REF!</v>
      </c>
    </row>
    <row r="38" spans="1:14" s="108" customFormat="1" ht="28.5" x14ac:dyDescent="0.2">
      <c r="A38" s="110"/>
      <c r="B38" s="403" t="s">
        <v>407</v>
      </c>
      <c r="C38" s="101" t="s">
        <v>495</v>
      </c>
      <c r="D38" s="148"/>
      <c r="E38" s="148"/>
      <c r="F38" s="160"/>
      <c r="G38" s="148"/>
      <c r="H38" s="160"/>
      <c r="I38" s="101" t="s">
        <v>354</v>
      </c>
      <c r="J38" s="160"/>
      <c r="K38" s="160"/>
      <c r="L38" s="256">
        <v>84.96</v>
      </c>
      <c r="M38" s="349">
        <v>187.27</v>
      </c>
      <c r="N38" s="109"/>
    </row>
    <row r="39" spans="1:14" s="108" customFormat="1" ht="15" x14ac:dyDescent="0.2">
      <c r="A39" s="110"/>
      <c r="B39" s="400"/>
      <c r="C39" s="192" t="s">
        <v>378</v>
      </c>
      <c r="D39" s="148"/>
      <c r="E39" s="148"/>
      <c r="F39" s="160"/>
      <c r="G39" s="148"/>
      <c r="H39" s="160"/>
      <c r="I39" s="148">
        <v>64.98</v>
      </c>
      <c r="J39" s="160"/>
      <c r="K39" s="160"/>
      <c r="L39" s="256">
        <v>63.2</v>
      </c>
      <c r="M39" s="350">
        <v>96.31</v>
      </c>
      <c r="N39" s="109"/>
    </row>
    <row r="40" spans="1:14" s="108" customFormat="1" ht="15" x14ac:dyDescent="0.2">
      <c r="A40" s="110"/>
      <c r="B40" s="400"/>
      <c r="C40" s="192" t="s">
        <v>383</v>
      </c>
      <c r="D40" s="148"/>
      <c r="E40" s="148"/>
      <c r="F40" s="160"/>
      <c r="G40" s="148"/>
      <c r="H40" s="160"/>
      <c r="I40" s="148">
        <v>64.98</v>
      </c>
      <c r="J40" s="160"/>
      <c r="K40" s="160"/>
      <c r="L40" s="256">
        <v>63.2</v>
      </c>
      <c r="M40" s="350">
        <v>96.31</v>
      </c>
      <c r="N40" s="109"/>
    </row>
    <row r="41" spans="1:14" s="108" customFormat="1" ht="15" x14ac:dyDescent="0.2">
      <c r="A41" s="110"/>
      <c r="B41" s="400"/>
      <c r="C41" s="192" t="s">
        <v>384</v>
      </c>
      <c r="D41" s="148"/>
      <c r="E41" s="148"/>
      <c r="F41" s="160"/>
      <c r="G41" s="148"/>
      <c r="H41" s="160"/>
      <c r="I41" s="148">
        <v>92.25</v>
      </c>
      <c r="J41" s="160"/>
      <c r="K41" s="160"/>
      <c r="L41" s="256">
        <v>92.25</v>
      </c>
      <c r="M41" s="350">
        <v>174.18</v>
      </c>
      <c r="N41" s="109"/>
    </row>
    <row r="42" spans="1:14" s="108" customFormat="1" ht="15" x14ac:dyDescent="0.2">
      <c r="A42" s="110"/>
      <c r="B42" s="400"/>
      <c r="C42" s="192" t="s">
        <v>385</v>
      </c>
      <c r="D42" s="148"/>
      <c r="E42" s="148"/>
      <c r="F42" s="160"/>
      <c r="G42" s="148"/>
      <c r="H42" s="160"/>
      <c r="I42" s="148">
        <v>119.9</v>
      </c>
      <c r="J42" s="160"/>
      <c r="K42" s="160"/>
      <c r="L42" s="256">
        <v>123.6</v>
      </c>
      <c r="M42" s="350">
        <v>460.77</v>
      </c>
      <c r="N42" s="109"/>
    </row>
    <row r="43" spans="1:14" s="108" customFormat="1" ht="28.5" x14ac:dyDescent="0.2">
      <c r="A43" s="110"/>
      <c r="B43" s="400"/>
      <c r="C43" s="101" t="s">
        <v>500</v>
      </c>
      <c r="D43" s="148"/>
      <c r="E43" s="148"/>
      <c r="F43" s="160"/>
      <c r="G43" s="148"/>
      <c r="H43" s="160"/>
      <c r="I43" s="101" t="s">
        <v>355</v>
      </c>
      <c r="J43" s="160"/>
      <c r="K43" s="160"/>
      <c r="L43" s="101">
        <v>60.38</v>
      </c>
      <c r="M43" s="343">
        <v>122.42</v>
      </c>
      <c r="N43" s="109"/>
    </row>
    <row r="44" spans="1:14" s="108" customFormat="1" ht="15" x14ac:dyDescent="0.2">
      <c r="A44" s="110"/>
      <c r="B44" s="400"/>
      <c r="C44" s="192" t="s">
        <v>378</v>
      </c>
      <c r="D44" s="148"/>
      <c r="E44" s="148"/>
      <c r="F44" s="160"/>
      <c r="G44" s="148"/>
      <c r="H44" s="160"/>
      <c r="I44" s="148">
        <v>52.23</v>
      </c>
      <c r="J44" s="160"/>
      <c r="K44" s="160"/>
      <c r="L44" s="148">
        <v>52.23</v>
      </c>
      <c r="M44" s="344">
        <v>95.71</v>
      </c>
      <c r="N44" s="109"/>
    </row>
    <row r="45" spans="1:14" s="108" customFormat="1" ht="15" x14ac:dyDescent="0.2">
      <c r="A45" s="110"/>
      <c r="B45" s="400"/>
      <c r="C45" s="192" t="s">
        <v>383</v>
      </c>
      <c r="D45" s="148"/>
      <c r="E45" s="148"/>
      <c r="F45" s="160"/>
      <c r="G45" s="148"/>
      <c r="H45" s="160"/>
      <c r="I45" s="148">
        <v>52.23</v>
      </c>
      <c r="J45" s="160"/>
      <c r="K45" s="160"/>
      <c r="L45" s="148">
        <v>52.23</v>
      </c>
      <c r="M45" s="344">
        <v>95.71</v>
      </c>
      <c r="N45" s="109"/>
    </row>
    <row r="46" spans="1:14" s="108" customFormat="1" ht="15" x14ac:dyDescent="0.2">
      <c r="A46" s="110"/>
      <c r="B46" s="400"/>
      <c r="C46" s="192" t="s">
        <v>384</v>
      </c>
      <c r="D46" s="148"/>
      <c r="E46" s="148"/>
      <c r="F46" s="160"/>
      <c r="G46" s="148"/>
      <c r="H46" s="160"/>
      <c r="I46" s="148">
        <v>65.510000000000005</v>
      </c>
      <c r="J46" s="160"/>
      <c r="K46" s="160"/>
      <c r="L46" s="148">
        <v>63.28</v>
      </c>
      <c r="M46" s="344">
        <v>123.58</v>
      </c>
      <c r="N46" s="109"/>
    </row>
    <row r="47" spans="1:14" s="108" customFormat="1" ht="15" x14ac:dyDescent="0.2">
      <c r="A47" s="110"/>
      <c r="B47" s="401"/>
      <c r="C47" s="192" t="s">
        <v>385</v>
      </c>
      <c r="D47" s="148"/>
      <c r="E47" s="148"/>
      <c r="F47" s="160"/>
      <c r="G47" s="148"/>
      <c r="H47" s="160"/>
      <c r="I47" s="148">
        <v>71.849999999999994</v>
      </c>
      <c r="J47" s="160"/>
      <c r="K47" s="160"/>
      <c r="L47" s="148">
        <v>66.59</v>
      </c>
      <c r="M47" s="344">
        <v>144.31</v>
      </c>
      <c r="N47" s="109"/>
    </row>
    <row r="48" spans="1:14" s="26" customFormat="1" ht="28.5" x14ac:dyDescent="0.2">
      <c r="A48" s="429"/>
      <c r="B48" s="402" t="s">
        <v>420</v>
      </c>
      <c r="C48" s="101" t="s">
        <v>495</v>
      </c>
      <c r="D48" s="148" t="s">
        <v>124</v>
      </c>
      <c r="E48" s="402" t="s">
        <v>51</v>
      </c>
      <c r="F48" s="101">
        <v>146.85</v>
      </c>
      <c r="G48" s="402"/>
      <c r="H48" s="101"/>
      <c r="I48" s="101">
        <v>146.85</v>
      </c>
      <c r="J48" s="101">
        <v>138.63999999999999</v>
      </c>
      <c r="K48" s="101" t="s">
        <v>234</v>
      </c>
      <c r="L48" s="256">
        <v>146.85</v>
      </c>
      <c r="M48" s="349">
        <v>392.34</v>
      </c>
      <c r="N48" s="4" t="e">
        <f>M48-#REF!</f>
        <v>#REF!</v>
      </c>
    </row>
    <row r="49" spans="1:186" s="26" customFormat="1" ht="15" x14ac:dyDescent="0.2">
      <c r="A49" s="429"/>
      <c r="B49" s="402"/>
      <c r="C49" s="192" t="s">
        <v>378</v>
      </c>
      <c r="D49" s="148">
        <v>108.1</v>
      </c>
      <c r="E49" s="402"/>
      <c r="F49" s="148">
        <v>112.32</v>
      </c>
      <c r="G49" s="402"/>
      <c r="H49" s="255" t="e">
        <f>F49-#REF!</f>
        <v>#REF!</v>
      </c>
      <c r="I49" s="148">
        <v>112.32</v>
      </c>
      <c r="J49" s="148">
        <v>106.53</v>
      </c>
      <c r="K49" s="148">
        <v>113.78</v>
      </c>
      <c r="L49" s="256">
        <v>106.53</v>
      </c>
      <c r="M49" s="350">
        <v>236.12</v>
      </c>
      <c r="N49" s="4" t="e">
        <f>M49-#REF!</f>
        <v>#REF!</v>
      </c>
    </row>
    <row r="50" spans="1:186" s="26" customFormat="1" ht="15" x14ac:dyDescent="0.2">
      <c r="A50" s="429"/>
      <c r="B50" s="402"/>
      <c r="C50" s="192" t="s">
        <v>383</v>
      </c>
      <c r="D50" s="148">
        <v>173</v>
      </c>
      <c r="E50" s="402"/>
      <c r="F50" s="148">
        <v>0</v>
      </c>
      <c r="G50" s="402"/>
      <c r="H50" s="148"/>
      <c r="I50" s="148">
        <v>0</v>
      </c>
      <c r="J50" s="148">
        <v>0</v>
      </c>
      <c r="K50" s="148">
        <v>0</v>
      </c>
      <c r="L50" s="256">
        <v>0</v>
      </c>
      <c r="M50" s="350">
        <v>236.12</v>
      </c>
      <c r="N50" s="4" t="e">
        <f>M50-#REF!</f>
        <v>#REF!</v>
      </c>
    </row>
    <row r="51" spans="1:186" s="26" customFormat="1" ht="12.75" customHeight="1" x14ac:dyDescent="0.2">
      <c r="A51" s="429"/>
      <c r="B51" s="402"/>
      <c r="C51" s="192" t="s">
        <v>384</v>
      </c>
      <c r="D51" s="148">
        <v>132.02000000000001</v>
      </c>
      <c r="E51" s="402"/>
      <c r="F51" s="148">
        <v>149.87</v>
      </c>
      <c r="G51" s="402"/>
      <c r="H51" s="148"/>
      <c r="I51" s="148">
        <v>149.87</v>
      </c>
      <c r="J51" s="148">
        <v>142.13999999999999</v>
      </c>
      <c r="K51" s="148">
        <v>151.81</v>
      </c>
      <c r="L51" s="256">
        <v>147.83000000000001</v>
      </c>
      <c r="M51" s="350">
        <v>342.93</v>
      </c>
      <c r="N51" s="4" t="e">
        <f>M51-#REF!</f>
        <v>#REF!</v>
      </c>
    </row>
    <row r="52" spans="1:186" s="26" customFormat="1" ht="15" x14ac:dyDescent="0.2">
      <c r="A52" s="429"/>
      <c r="B52" s="402"/>
      <c r="C52" s="192" t="s">
        <v>385</v>
      </c>
      <c r="D52" s="148">
        <v>173</v>
      </c>
      <c r="E52" s="402"/>
      <c r="F52" s="148">
        <v>329.78</v>
      </c>
      <c r="G52" s="402"/>
      <c r="H52" s="148"/>
      <c r="I52" s="148">
        <v>329.78</v>
      </c>
      <c r="J52" s="148">
        <v>314.22000000000003</v>
      </c>
      <c r="K52" s="148">
        <v>335.59</v>
      </c>
      <c r="L52" s="256">
        <v>379.61</v>
      </c>
      <c r="M52" s="350">
        <v>1878.86</v>
      </c>
      <c r="N52" s="4" t="e">
        <f>M52-#REF!</f>
        <v>#REF!</v>
      </c>
    </row>
    <row r="53" spans="1:186" s="26" customFormat="1" ht="101.25" customHeight="1" x14ac:dyDescent="0.2">
      <c r="A53" s="429"/>
      <c r="B53" s="403" t="s">
        <v>421</v>
      </c>
      <c r="C53" s="101" t="s">
        <v>499</v>
      </c>
      <c r="D53" s="148" t="s">
        <v>133</v>
      </c>
      <c r="E53" s="402" t="s">
        <v>131</v>
      </c>
      <c r="F53" s="101" t="s">
        <v>133</v>
      </c>
      <c r="G53" s="402" t="s">
        <v>236</v>
      </c>
      <c r="H53" s="101"/>
      <c r="I53" s="101" t="s">
        <v>133</v>
      </c>
      <c r="J53" s="101" t="s">
        <v>133</v>
      </c>
      <c r="K53" s="101" t="s">
        <v>133</v>
      </c>
      <c r="L53" s="101" t="s">
        <v>133</v>
      </c>
      <c r="M53" s="343" t="s">
        <v>133</v>
      </c>
      <c r="N53" s="4" t="e">
        <f>M53-#REF!</f>
        <v>#VALUE!</v>
      </c>
    </row>
    <row r="54" spans="1:186" s="26" customFormat="1" ht="15" x14ac:dyDescent="0.2">
      <c r="A54" s="429"/>
      <c r="B54" s="400"/>
      <c r="C54" s="192" t="s">
        <v>378</v>
      </c>
      <c r="D54" s="148">
        <v>88.52</v>
      </c>
      <c r="E54" s="402"/>
      <c r="F54" s="148">
        <v>88.52</v>
      </c>
      <c r="G54" s="402"/>
      <c r="H54" s="255" t="e">
        <f>F54-#REF!</f>
        <v>#REF!</v>
      </c>
      <c r="I54" s="148">
        <v>88.52</v>
      </c>
      <c r="J54" s="148">
        <v>89.52</v>
      </c>
      <c r="K54" s="148">
        <v>90.52</v>
      </c>
      <c r="L54" s="148">
        <v>88.52</v>
      </c>
      <c r="M54" s="344">
        <v>88.52</v>
      </c>
      <c r="N54" s="4" t="e">
        <f>M54-#REF!</f>
        <v>#REF!</v>
      </c>
    </row>
    <row r="55" spans="1:186" s="26" customFormat="1" ht="15" x14ac:dyDescent="0.2">
      <c r="A55" s="429"/>
      <c r="B55" s="400"/>
      <c r="C55" s="192" t="s">
        <v>383</v>
      </c>
      <c r="D55" s="148" t="s">
        <v>56</v>
      </c>
      <c r="E55" s="402"/>
      <c r="F55" s="148" t="s">
        <v>56</v>
      </c>
      <c r="G55" s="402"/>
      <c r="H55" s="148"/>
      <c r="I55" s="148" t="s">
        <v>56</v>
      </c>
      <c r="J55" s="148" t="s">
        <v>56</v>
      </c>
      <c r="K55" s="148" t="s">
        <v>56</v>
      </c>
      <c r="L55" s="148" t="s">
        <v>56</v>
      </c>
      <c r="M55" s="344" t="s">
        <v>56</v>
      </c>
      <c r="N55" s="4" t="e">
        <f>M55-#REF!</f>
        <v>#VALUE!</v>
      </c>
    </row>
    <row r="56" spans="1:186" s="26" customFormat="1" ht="15" x14ac:dyDescent="0.2">
      <c r="A56" s="429"/>
      <c r="B56" s="400"/>
      <c r="C56" s="192" t="s">
        <v>384</v>
      </c>
      <c r="D56" s="148">
        <v>104.58</v>
      </c>
      <c r="E56" s="402"/>
      <c r="F56" s="148">
        <v>104.58</v>
      </c>
      <c r="G56" s="402"/>
      <c r="H56" s="148"/>
      <c r="I56" s="148">
        <v>104.58</v>
      </c>
      <c r="J56" s="148">
        <v>104.58</v>
      </c>
      <c r="K56" s="148">
        <v>104.58</v>
      </c>
      <c r="L56" s="148">
        <v>104.58</v>
      </c>
      <c r="M56" s="344">
        <v>104.58</v>
      </c>
      <c r="N56" s="4" t="e">
        <f>M56-#REF!</f>
        <v>#REF!</v>
      </c>
    </row>
    <row r="57" spans="1:186" s="26" customFormat="1" ht="15" x14ac:dyDescent="0.2">
      <c r="A57" s="429"/>
      <c r="B57" s="401"/>
      <c r="C57" s="192" t="s">
        <v>385</v>
      </c>
      <c r="D57" s="148">
        <v>102.28</v>
      </c>
      <c r="E57" s="402"/>
      <c r="F57" s="148">
        <v>102.28</v>
      </c>
      <c r="G57" s="402"/>
      <c r="H57" s="148"/>
      <c r="I57" s="148">
        <v>102.28</v>
      </c>
      <c r="J57" s="148">
        <v>102.28</v>
      </c>
      <c r="K57" s="148">
        <v>102.28</v>
      </c>
      <c r="L57" s="148">
        <v>102.28</v>
      </c>
      <c r="M57" s="344">
        <v>102.28</v>
      </c>
      <c r="N57" s="4" t="e">
        <f>M57-#REF!</f>
        <v>#REF!</v>
      </c>
    </row>
    <row r="58" spans="1:186" s="73" customFormat="1" ht="28.5" x14ac:dyDescent="0.2">
      <c r="A58" s="69"/>
      <c r="B58" s="403" t="s">
        <v>436</v>
      </c>
      <c r="C58" s="101" t="s">
        <v>495</v>
      </c>
      <c r="D58" s="101" t="s">
        <v>164</v>
      </c>
      <c r="E58" s="101" t="s">
        <v>92</v>
      </c>
      <c r="F58" s="101" t="s">
        <v>238</v>
      </c>
      <c r="G58" s="148" t="s">
        <v>239</v>
      </c>
      <c r="H58" s="101"/>
      <c r="I58" s="101" t="s">
        <v>238</v>
      </c>
      <c r="J58" s="101" t="s">
        <v>238</v>
      </c>
      <c r="K58" s="101" t="s">
        <v>238</v>
      </c>
      <c r="L58" s="101">
        <v>85.81</v>
      </c>
      <c r="M58" s="343" t="s">
        <v>688</v>
      </c>
      <c r="N58" s="74" t="e">
        <f>M58-#REF!</f>
        <v>#VALUE!</v>
      </c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  <c r="CH58" s="26"/>
      <c r="CI58" s="26"/>
      <c r="CJ58" s="26"/>
      <c r="CK58" s="26"/>
      <c r="CL58" s="26"/>
      <c r="CM58" s="26"/>
      <c r="CN58" s="26"/>
      <c r="CO58" s="26"/>
      <c r="CP58" s="26"/>
      <c r="CQ58" s="26"/>
      <c r="CR58" s="26"/>
      <c r="CS58" s="26"/>
      <c r="CT58" s="26"/>
      <c r="CU58" s="26"/>
      <c r="CV58" s="26"/>
      <c r="CW58" s="26"/>
      <c r="CX58" s="26"/>
      <c r="CY58" s="26"/>
      <c r="CZ58" s="26"/>
      <c r="DA58" s="26"/>
      <c r="DB58" s="26"/>
      <c r="DC58" s="26"/>
      <c r="DD58" s="26"/>
      <c r="DE58" s="26"/>
      <c r="DF58" s="26"/>
      <c r="DG58" s="26"/>
      <c r="DH58" s="26"/>
      <c r="DI58" s="26"/>
      <c r="DJ58" s="26"/>
      <c r="DK58" s="26"/>
      <c r="DL58" s="26"/>
      <c r="DM58" s="26"/>
      <c r="DN58" s="26"/>
      <c r="DO58" s="26"/>
      <c r="DP58" s="26"/>
      <c r="DQ58" s="26"/>
      <c r="DR58" s="26"/>
      <c r="DS58" s="26"/>
      <c r="DT58" s="26"/>
      <c r="DU58" s="26"/>
      <c r="DV58" s="26"/>
      <c r="DW58" s="26"/>
      <c r="DX58" s="26"/>
      <c r="DY58" s="26"/>
      <c r="DZ58" s="26"/>
      <c r="EA58" s="26"/>
      <c r="EB58" s="26"/>
      <c r="EC58" s="26"/>
      <c r="ED58" s="26"/>
      <c r="EE58" s="26"/>
      <c r="EF58" s="26"/>
      <c r="EG58" s="26"/>
      <c r="EH58" s="26"/>
      <c r="EI58" s="26"/>
      <c r="EJ58" s="26"/>
      <c r="EK58" s="26"/>
      <c r="EL58" s="26"/>
      <c r="EM58" s="26"/>
      <c r="EN58" s="26"/>
      <c r="EO58" s="26"/>
      <c r="EP58" s="26"/>
      <c r="EQ58" s="26"/>
      <c r="ER58" s="26"/>
      <c r="ES58" s="26"/>
      <c r="ET58" s="26"/>
      <c r="EU58" s="26"/>
      <c r="EV58" s="26"/>
      <c r="EW58" s="26"/>
      <c r="EX58" s="26"/>
      <c r="EY58" s="26"/>
      <c r="EZ58" s="26"/>
      <c r="FA58" s="26"/>
      <c r="FB58" s="26"/>
      <c r="FC58" s="26"/>
      <c r="FD58" s="26"/>
      <c r="FE58" s="26"/>
      <c r="FF58" s="26"/>
      <c r="FG58" s="26"/>
      <c r="FH58" s="26"/>
      <c r="FI58" s="26"/>
      <c r="FJ58" s="26"/>
      <c r="FK58" s="26"/>
      <c r="FL58" s="26"/>
      <c r="FM58" s="26"/>
      <c r="FN58" s="26"/>
      <c r="FO58" s="26"/>
      <c r="FP58" s="26"/>
      <c r="FQ58" s="26"/>
      <c r="FR58" s="26"/>
      <c r="FS58" s="26"/>
      <c r="FT58" s="26"/>
      <c r="FU58" s="26"/>
      <c r="FV58" s="26"/>
      <c r="FW58" s="26"/>
      <c r="FX58" s="26"/>
      <c r="FY58" s="26"/>
      <c r="FZ58" s="26"/>
      <c r="GA58" s="26"/>
      <c r="GB58" s="26"/>
      <c r="GC58" s="26"/>
      <c r="GD58" s="26"/>
    </row>
    <row r="59" spans="1:186" s="73" customFormat="1" ht="15" x14ac:dyDescent="0.2">
      <c r="A59" s="114"/>
      <c r="B59" s="400"/>
      <c r="C59" s="192" t="s">
        <v>378</v>
      </c>
      <c r="D59" s="101"/>
      <c r="E59" s="101"/>
      <c r="F59" s="101"/>
      <c r="G59" s="148"/>
      <c r="H59" s="101"/>
      <c r="I59" s="101"/>
      <c r="J59" s="101"/>
      <c r="K59" s="101"/>
      <c r="L59" s="101"/>
      <c r="M59" s="344">
        <v>157.05000000000001</v>
      </c>
      <c r="N59" s="74"/>
      <c r="O59" s="112"/>
      <c r="P59" s="112"/>
      <c r="Q59" s="112"/>
      <c r="R59" s="112"/>
      <c r="S59" s="112"/>
      <c r="T59" s="112"/>
      <c r="U59" s="112"/>
      <c r="V59" s="112"/>
      <c r="W59" s="112"/>
      <c r="X59" s="112"/>
      <c r="Y59" s="112"/>
      <c r="Z59" s="112"/>
      <c r="AA59" s="112"/>
      <c r="AB59" s="112"/>
      <c r="AC59" s="112"/>
      <c r="AD59" s="112"/>
      <c r="AE59" s="112"/>
      <c r="AF59" s="112"/>
      <c r="AG59" s="112"/>
      <c r="AH59" s="112"/>
      <c r="AI59" s="112"/>
      <c r="AJ59" s="112"/>
      <c r="AK59" s="112"/>
      <c r="AL59" s="112"/>
      <c r="AM59" s="112"/>
      <c r="AN59" s="112"/>
      <c r="AO59" s="112"/>
      <c r="AP59" s="112"/>
      <c r="AQ59" s="112"/>
      <c r="AR59" s="112"/>
      <c r="AS59" s="112"/>
      <c r="AT59" s="112"/>
      <c r="AU59" s="112"/>
      <c r="AV59" s="112"/>
      <c r="AW59" s="112"/>
      <c r="AX59" s="112"/>
      <c r="AY59" s="112"/>
      <c r="AZ59" s="112"/>
      <c r="BA59" s="112"/>
      <c r="BB59" s="112"/>
      <c r="BC59" s="112"/>
      <c r="BD59" s="112"/>
      <c r="BE59" s="112"/>
      <c r="BF59" s="112"/>
      <c r="BG59" s="112"/>
      <c r="BH59" s="112"/>
      <c r="BI59" s="112"/>
      <c r="BJ59" s="112"/>
      <c r="BK59" s="112"/>
      <c r="BL59" s="112"/>
      <c r="BM59" s="112"/>
      <c r="BN59" s="112"/>
      <c r="BO59" s="112"/>
      <c r="BP59" s="112"/>
      <c r="BQ59" s="112"/>
      <c r="BR59" s="112"/>
      <c r="BS59" s="112"/>
      <c r="BT59" s="112"/>
      <c r="BU59" s="112"/>
      <c r="BV59" s="112"/>
      <c r="BW59" s="112"/>
      <c r="BX59" s="112"/>
      <c r="BY59" s="112"/>
      <c r="BZ59" s="112"/>
      <c r="CA59" s="112"/>
      <c r="CB59" s="112"/>
      <c r="CC59" s="112"/>
      <c r="CD59" s="112"/>
      <c r="CE59" s="112"/>
      <c r="CF59" s="112"/>
      <c r="CG59" s="112"/>
      <c r="CH59" s="112"/>
      <c r="CI59" s="112"/>
      <c r="CJ59" s="112"/>
      <c r="CK59" s="112"/>
      <c r="CL59" s="112"/>
      <c r="CM59" s="112"/>
      <c r="CN59" s="112"/>
      <c r="CO59" s="112"/>
      <c r="CP59" s="112"/>
      <c r="CQ59" s="112"/>
      <c r="CR59" s="112"/>
      <c r="CS59" s="112"/>
      <c r="CT59" s="112"/>
      <c r="CU59" s="112"/>
      <c r="CV59" s="112"/>
      <c r="CW59" s="112"/>
      <c r="CX59" s="112"/>
      <c r="CY59" s="112"/>
      <c r="CZ59" s="112"/>
      <c r="DA59" s="112"/>
      <c r="DB59" s="112"/>
      <c r="DC59" s="112"/>
      <c r="DD59" s="112"/>
      <c r="DE59" s="112"/>
      <c r="DF59" s="112"/>
      <c r="DG59" s="112"/>
      <c r="DH59" s="112"/>
      <c r="DI59" s="112"/>
      <c r="DJ59" s="112"/>
      <c r="DK59" s="112"/>
      <c r="DL59" s="112"/>
      <c r="DM59" s="112"/>
      <c r="DN59" s="112"/>
      <c r="DO59" s="112"/>
      <c r="DP59" s="112"/>
      <c r="DQ59" s="112"/>
      <c r="DR59" s="112"/>
      <c r="DS59" s="112"/>
      <c r="DT59" s="112"/>
      <c r="DU59" s="112"/>
      <c r="DV59" s="112"/>
      <c r="DW59" s="112"/>
      <c r="DX59" s="112"/>
      <c r="DY59" s="112"/>
      <c r="DZ59" s="112"/>
      <c r="EA59" s="112"/>
      <c r="EB59" s="112"/>
      <c r="EC59" s="112"/>
      <c r="ED59" s="112"/>
      <c r="EE59" s="112"/>
      <c r="EF59" s="112"/>
      <c r="EG59" s="112"/>
      <c r="EH59" s="112"/>
      <c r="EI59" s="112"/>
      <c r="EJ59" s="112"/>
      <c r="EK59" s="112"/>
      <c r="EL59" s="112"/>
      <c r="EM59" s="112"/>
      <c r="EN59" s="112"/>
      <c r="EO59" s="112"/>
      <c r="EP59" s="112"/>
      <c r="EQ59" s="112"/>
      <c r="ER59" s="112"/>
      <c r="ES59" s="112"/>
      <c r="ET59" s="112"/>
      <c r="EU59" s="112"/>
      <c r="EV59" s="112"/>
      <c r="EW59" s="112"/>
      <c r="EX59" s="112"/>
      <c r="EY59" s="112"/>
      <c r="EZ59" s="112"/>
      <c r="FA59" s="112"/>
      <c r="FB59" s="112"/>
      <c r="FC59" s="112"/>
      <c r="FD59" s="112"/>
      <c r="FE59" s="112"/>
      <c r="FF59" s="112"/>
      <c r="FG59" s="112"/>
      <c r="FH59" s="112"/>
      <c r="FI59" s="112"/>
      <c r="FJ59" s="112"/>
      <c r="FK59" s="112"/>
      <c r="FL59" s="112"/>
      <c r="FM59" s="112"/>
      <c r="FN59" s="112"/>
      <c r="FO59" s="112"/>
      <c r="FP59" s="112"/>
      <c r="FQ59" s="112"/>
      <c r="FR59" s="112"/>
      <c r="FS59" s="112"/>
      <c r="FT59" s="112"/>
      <c r="FU59" s="112"/>
      <c r="FV59" s="112"/>
      <c r="FW59" s="112"/>
      <c r="FX59" s="112"/>
      <c r="FY59" s="112"/>
      <c r="FZ59" s="112"/>
      <c r="GA59" s="112"/>
      <c r="GB59" s="112"/>
      <c r="GC59" s="112"/>
      <c r="GD59" s="112"/>
    </row>
    <row r="60" spans="1:186" s="73" customFormat="1" ht="15" x14ac:dyDescent="0.2">
      <c r="A60" s="114"/>
      <c r="B60" s="400"/>
      <c r="C60" s="192" t="s">
        <v>384</v>
      </c>
      <c r="D60" s="101"/>
      <c r="E60" s="101"/>
      <c r="F60" s="101"/>
      <c r="G60" s="148"/>
      <c r="H60" s="101"/>
      <c r="I60" s="101"/>
      <c r="J60" s="101"/>
      <c r="K60" s="101"/>
      <c r="L60" s="101"/>
      <c r="M60" s="344">
        <v>196.47</v>
      </c>
      <c r="N60" s="74"/>
      <c r="O60" s="112"/>
      <c r="P60" s="112"/>
      <c r="Q60" s="112"/>
      <c r="R60" s="112"/>
      <c r="S60" s="112"/>
      <c r="T60" s="112"/>
      <c r="U60" s="112"/>
      <c r="V60" s="112"/>
      <c r="W60" s="112"/>
      <c r="X60" s="112"/>
      <c r="Y60" s="112"/>
      <c r="Z60" s="112"/>
      <c r="AA60" s="112"/>
      <c r="AB60" s="112"/>
      <c r="AC60" s="112"/>
      <c r="AD60" s="112"/>
      <c r="AE60" s="112"/>
      <c r="AF60" s="112"/>
      <c r="AG60" s="112"/>
      <c r="AH60" s="112"/>
      <c r="AI60" s="112"/>
      <c r="AJ60" s="112"/>
      <c r="AK60" s="112"/>
      <c r="AL60" s="112"/>
      <c r="AM60" s="112"/>
      <c r="AN60" s="112"/>
      <c r="AO60" s="112"/>
      <c r="AP60" s="112"/>
      <c r="AQ60" s="112"/>
      <c r="AR60" s="112"/>
      <c r="AS60" s="112"/>
      <c r="AT60" s="112"/>
      <c r="AU60" s="112"/>
      <c r="AV60" s="112"/>
      <c r="AW60" s="112"/>
      <c r="AX60" s="112"/>
      <c r="AY60" s="112"/>
      <c r="AZ60" s="112"/>
      <c r="BA60" s="112"/>
      <c r="BB60" s="112"/>
      <c r="BC60" s="112"/>
      <c r="BD60" s="112"/>
      <c r="BE60" s="112"/>
      <c r="BF60" s="112"/>
      <c r="BG60" s="112"/>
      <c r="BH60" s="112"/>
      <c r="BI60" s="112"/>
      <c r="BJ60" s="112"/>
      <c r="BK60" s="112"/>
      <c r="BL60" s="112"/>
      <c r="BM60" s="112"/>
      <c r="BN60" s="112"/>
      <c r="BO60" s="112"/>
      <c r="BP60" s="112"/>
      <c r="BQ60" s="112"/>
      <c r="BR60" s="112"/>
      <c r="BS60" s="112"/>
      <c r="BT60" s="112"/>
      <c r="BU60" s="112"/>
      <c r="BV60" s="112"/>
      <c r="BW60" s="112"/>
      <c r="BX60" s="112"/>
      <c r="BY60" s="112"/>
      <c r="BZ60" s="112"/>
      <c r="CA60" s="112"/>
      <c r="CB60" s="112"/>
      <c r="CC60" s="112"/>
      <c r="CD60" s="112"/>
      <c r="CE60" s="112"/>
      <c r="CF60" s="112"/>
      <c r="CG60" s="112"/>
      <c r="CH60" s="112"/>
      <c r="CI60" s="112"/>
      <c r="CJ60" s="112"/>
      <c r="CK60" s="112"/>
      <c r="CL60" s="112"/>
      <c r="CM60" s="112"/>
      <c r="CN60" s="112"/>
      <c r="CO60" s="112"/>
      <c r="CP60" s="112"/>
      <c r="CQ60" s="112"/>
      <c r="CR60" s="112"/>
      <c r="CS60" s="112"/>
      <c r="CT60" s="112"/>
      <c r="CU60" s="112"/>
      <c r="CV60" s="112"/>
      <c r="CW60" s="112"/>
      <c r="CX60" s="112"/>
      <c r="CY60" s="112"/>
      <c r="CZ60" s="112"/>
      <c r="DA60" s="112"/>
      <c r="DB60" s="112"/>
      <c r="DC60" s="112"/>
      <c r="DD60" s="112"/>
      <c r="DE60" s="112"/>
      <c r="DF60" s="112"/>
      <c r="DG60" s="112"/>
      <c r="DH60" s="112"/>
      <c r="DI60" s="112"/>
      <c r="DJ60" s="112"/>
      <c r="DK60" s="112"/>
      <c r="DL60" s="112"/>
      <c r="DM60" s="112"/>
      <c r="DN60" s="112"/>
      <c r="DO60" s="112"/>
      <c r="DP60" s="112"/>
      <c r="DQ60" s="112"/>
      <c r="DR60" s="112"/>
      <c r="DS60" s="112"/>
      <c r="DT60" s="112"/>
      <c r="DU60" s="112"/>
      <c r="DV60" s="112"/>
      <c r="DW60" s="112"/>
      <c r="DX60" s="112"/>
      <c r="DY60" s="112"/>
      <c r="DZ60" s="112"/>
      <c r="EA60" s="112"/>
      <c r="EB60" s="112"/>
      <c r="EC60" s="112"/>
      <c r="ED60" s="112"/>
      <c r="EE60" s="112"/>
      <c r="EF60" s="112"/>
      <c r="EG60" s="112"/>
      <c r="EH60" s="112"/>
      <c r="EI60" s="112"/>
      <c r="EJ60" s="112"/>
      <c r="EK60" s="112"/>
      <c r="EL60" s="112"/>
      <c r="EM60" s="112"/>
      <c r="EN60" s="112"/>
      <c r="EO60" s="112"/>
      <c r="EP60" s="112"/>
      <c r="EQ60" s="112"/>
      <c r="ER60" s="112"/>
      <c r="ES60" s="112"/>
      <c r="ET60" s="112"/>
      <c r="EU60" s="112"/>
      <c r="EV60" s="112"/>
      <c r="EW60" s="112"/>
      <c r="EX60" s="112"/>
      <c r="EY60" s="112"/>
      <c r="EZ60" s="112"/>
      <c r="FA60" s="112"/>
      <c r="FB60" s="112"/>
      <c r="FC60" s="112"/>
      <c r="FD60" s="112"/>
      <c r="FE60" s="112"/>
      <c r="FF60" s="112"/>
      <c r="FG60" s="112"/>
      <c r="FH60" s="112"/>
      <c r="FI60" s="112"/>
      <c r="FJ60" s="112"/>
      <c r="FK60" s="112"/>
      <c r="FL60" s="112"/>
      <c r="FM60" s="112"/>
      <c r="FN60" s="112"/>
      <c r="FO60" s="112"/>
      <c r="FP60" s="112"/>
      <c r="FQ60" s="112"/>
      <c r="FR60" s="112"/>
      <c r="FS60" s="112"/>
      <c r="FT60" s="112"/>
      <c r="FU60" s="112"/>
      <c r="FV60" s="112"/>
      <c r="FW60" s="112"/>
      <c r="FX60" s="112"/>
      <c r="FY60" s="112"/>
      <c r="FZ60" s="112"/>
      <c r="GA60" s="112"/>
      <c r="GB60" s="112"/>
      <c r="GC60" s="112"/>
      <c r="GD60" s="112"/>
    </row>
    <row r="61" spans="1:186" s="73" customFormat="1" ht="15" x14ac:dyDescent="0.2">
      <c r="A61" s="114"/>
      <c r="B61" s="401"/>
      <c r="C61" s="192" t="s">
        <v>385</v>
      </c>
      <c r="D61" s="101"/>
      <c r="E61" s="101"/>
      <c r="F61" s="101"/>
      <c r="G61" s="148"/>
      <c r="H61" s="101"/>
      <c r="I61" s="101"/>
      <c r="J61" s="101"/>
      <c r="K61" s="101"/>
      <c r="L61" s="101"/>
      <c r="M61" s="344">
        <v>666.41</v>
      </c>
      <c r="N61" s="74"/>
      <c r="O61" s="112"/>
      <c r="P61" s="112"/>
      <c r="Q61" s="112"/>
      <c r="R61" s="112"/>
      <c r="S61" s="112"/>
      <c r="T61" s="112"/>
      <c r="U61" s="112"/>
      <c r="V61" s="112"/>
      <c r="W61" s="112"/>
      <c r="X61" s="112"/>
      <c r="Y61" s="112"/>
      <c r="Z61" s="112"/>
      <c r="AA61" s="112"/>
      <c r="AB61" s="112"/>
      <c r="AC61" s="112"/>
      <c r="AD61" s="112"/>
      <c r="AE61" s="112"/>
      <c r="AF61" s="112"/>
      <c r="AG61" s="112"/>
      <c r="AH61" s="112"/>
      <c r="AI61" s="112"/>
      <c r="AJ61" s="112"/>
      <c r="AK61" s="112"/>
      <c r="AL61" s="112"/>
      <c r="AM61" s="112"/>
      <c r="AN61" s="112"/>
      <c r="AO61" s="112"/>
      <c r="AP61" s="112"/>
      <c r="AQ61" s="112"/>
      <c r="AR61" s="112"/>
      <c r="AS61" s="112"/>
      <c r="AT61" s="112"/>
      <c r="AU61" s="112"/>
      <c r="AV61" s="112"/>
      <c r="AW61" s="112"/>
      <c r="AX61" s="112"/>
      <c r="AY61" s="112"/>
      <c r="AZ61" s="112"/>
      <c r="BA61" s="112"/>
      <c r="BB61" s="112"/>
      <c r="BC61" s="112"/>
      <c r="BD61" s="112"/>
      <c r="BE61" s="112"/>
      <c r="BF61" s="112"/>
      <c r="BG61" s="112"/>
      <c r="BH61" s="112"/>
      <c r="BI61" s="112"/>
      <c r="BJ61" s="112"/>
      <c r="BK61" s="112"/>
      <c r="BL61" s="112"/>
      <c r="BM61" s="112"/>
      <c r="BN61" s="112"/>
      <c r="BO61" s="112"/>
      <c r="BP61" s="112"/>
      <c r="BQ61" s="112"/>
      <c r="BR61" s="112"/>
      <c r="BS61" s="112"/>
      <c r="BT61" s="112"/>
      <c r="BU61" s="112"/>
      <c r="BV61" s="112"/>
      <c r="BW61" s="112"/>
      <c r="BX61" s="112"/>
      <c r="BY61" s="112"/>
      <c r="BZ61" s="112"/>
      <c r="CA61" s="112"/>
      <c r="CB61" s="112"/>
      <c r="CC61" s="112"/>
      <c r="CD61" s="112"/>
      <c r="CE61" s="112"/>
      <c r="CF61" s="112"/>
      <c r="CG61" s="112"/>
      <c r="CH61" s="112"/>
      <c r="CI61" s="112"/>
      <c r="CJ61" s="112"/>
      <c r="CK61" s="112"/>
      <c r="CL61" s="112"/>
      <c r="CM61" s="112"/>
      <c r="CN61" s="112"/>
      <c r="CO61" s="112"/>
      <c r="CP61" s="112"/>
      <c r="CQ61" s="112"/>
      <c r="CR61" s="112"/>
      <c r="CS61" s="112"/>
      <c r="CT61" s="112"/>
      <c r="CU61" s="112"/>
      <c r="CV61" s="112"/>
      <c r="CW61" s="112"/>
      <c r="CX61" s="112"/>
      <c r="CY61" s="112"/>
      <c r="CZ61" s="112"/>
      <c r="DA61" s="112"/>
      <c r="DB61" s="112"/>
      <c r="DC61" s="112"/>
      <c r="DD61" s="112"/>
      <c r="DE61" s="112"/>
      <c r="DF61" s="112"/>
      <c r="DG61" s="112"/>
      <c r="DH61" s="112"/>
      <c r="DI61" s="112"/>
      <c r="DJ61" s="112"/>
      <c r="DK61" s="112"/>
      <c r="DL61" s="112"/>
      <c r="DM61" s="112"/>
      <c r="DN61" s="112"/>
      <c r="DO61" s="112"/>
      <c r="DP61" s="112"/>
      <c r="DQ61" s="112"/>
      <c r="DR61" s="112"/>
      <c r="DS61" s="112"/>
      <c r="DT61" s="112"/>
      <c r="DU61" s="112"/>
      <c r="DV61" s="112"/>
      <c r="DW61" s="112"/>
      <c r="DX61" s="112"/>
      <c r="DY61" s="112"/>
      <c r="DZ61" s="112"/>
      <c r="EA61" s="112"/>
      <c r="EB61" s="112"/>
      <c r="EC61" s="112"/>
      <c r="ED61" s="112"/>
      <c r="EE61" s="112"/>
      <c r="EF61" s="112"/>
      <c r="EG61" s="112"/>
      <c r="EH61" s="112"/>
      <c r="EI61" s="112"/>
      <c r="EJ61" s="112"/>
      <c r="EK61" s="112"/>
      <c r="EL61" s="112"/>
      <c r="EM61" s="112"/>
      <c r="EN61" s="112"/>
      <c r="EO61" s="112"/>
      <c r="EP61" s="112"/>
      <c r="EQ61" s="112"/>
      <c r="ER61" s="112"/>
      <c r="ES61" s="112"/>
      <c r="ET61" s="112"/>
      <c r="EU61" s="112"/>
      <c r="EV61" s="112"/>
      <c r="EW61" s="112"/>
      <c r="EX61" s="112"/>
      <c r="EY61" s="112"/>
      <c r="EZ61" s="112"/>
      <c r="FA61" s="112"/>
      <c r="FB61" s="112"/>
      <c r="FC61" s="112"/>
      <c r="FD61" s="112"/>
      <c r="FE61" s="112"/>
      <c r="FF61" s="112"/>
      <c r="FG61" s="112"/>
      <c r="FH61" s="112"/>
      <c r="FI61" s="112"/>
      <c r="FJ61" s="112"/>
      <c r="FK61" s="112"/>
      <c r="FL61" s="112"/>
      <c r="FM61" s="112"/>
      <c r="FN61" s="112"/>
      <c r="FO61" s="112"/>
      <c r="FP61" s="112"/>
      <c r="FQ61" s="112"/>
      <c r="FR61" s="112"/>
      <c r="FS61" s="112"/>
      <c r="FT61" s="112"/>
      <c r="FU61" s="112"/>
      <c r="FV61" s="112"/>
      <c r="FW61" s="112"/>
      <c r="FX61" s="112"/>
      <c r="FY61" s="112"/>
      <c r="FZ61" s="112"/>
      <c r="GA61" s="112"/>
      <c r="GB61" s="112"/>
      <c r="GC61" s="112"/>
      <c r="GD61" s="112"/>
    </row>
    <row r="62" spans="1:186" s="26" customFormat="1" ht="28.5" x14ac:dyDescent="0.2">
      <c r="A62" s="429"/>
      <c r="B62" s="433" t="s">
        <v>439</v>
      </c>
      <c r="C62" s="101" t="s">
        <v>495</v>
      </c>
      <c r="D62" s="148" t="s">
        <v>176</v>
      </c>
      <c r="E62" s="408" t="s">
        <v>26</v>
      </c>
      <c r="F62" s="101" t="s">
        <v>240</v>
      </c>
      <c r="G62" s="408" t="s">
        <v>241</v>
      </c>
      <c r="H62" s="101"/>
      <c r="I62" s="254">
        <v>146.36000000000001</v>
      </c>
      <c r="J62" s="101" t="s">
        <v>240</v>
      </c>
      <c r="K62" s="101" t="s">
        <v>240</v>
      </c>
      <c r="L62" s="254">
        <v>146.36000000000001</v>
      </c>
      <c r="M62" s="349" t="s">
        <v>686</v>
      </c>
      <c r="N62" s="4" t="e">
        <f>M62-#REF!</f>
        <v>#VALUE!</v>
      </c>
    </row>
    <row r="63" spans="1:186" s="26" customFormat="1" ht="15" x14ac:dyDescent="0.2">
      <c r="A63" s="429"/>
      <c r="B63" s="434"/>
      <c r="C63" s="192" t="s">
        <v>378</v>
      </c>
      <c r="D63" s="148" t="s">
        <v>177</v>
      </c>
      <c r="E63" s="408"/>
      <c r="F63" s="148">
        <v>85.11</v>
      </c>
      <c r="G63" s="408"/>
      <c r="H63" s="255" t="e">
        <f>F63-#REF!</f>
        <v>#REF!</v>
      </c>
      <c r="I63" s="256">
        <v>87.66</v>
      </c>
      <c r="J63" s="148" t="s">
        <v>242</v>
      </c>
      <c r="K63" s="148" t="s">
        <v>242</v>
      </c>
      <c r="L63" s="256">
        <v>85.11</v>
      </c>
      <c r="M63" s="350">
        <v>162.78</v>
      </c>
      <c r="N63" s="4" t="e">
        <f>M63-#REF!</f>
        <v>#REF!</v>
      </c>
    </row>
    <row r="64" spans="1:186" s="26" customFormat="1" ht="15" x14ac:dyDescent="0.2">
      <c r="A64" s="429"/>
      <c r="B64" s="434"/>
      <c r="C64" s="192" t="s">
        <v>383</v>
      </c>
      <c r="D64" s="148" t="s">
        <v>177</v>
      </c>
      <c r="E64" s="408"/>
      <c r="F64" s="148" t="s">
        <v>243</v>
      </c>
      <c r="G64" s="408"/>
      <c r="H64" s="148"/>
      <c r="I64" s="256">
        <v>111.76</v>
      </c>
      <c r="J64" s="148" t="s">
        <v>243</v>
      </c>
      <c r="K64" s="148" t="s">
        <v>243</v>
      </c>
      <c r="L64" s="256">
        <v>111.76</v>
      </c>
      <c r="M64" s="350">
        <v>162.78</v>
      </c>
      <c r="N64" s="4" t="e">
        <f>M64-#REF!</f>
        <v>#REF!</v>
      </c>
    </row>
    <row r="65" spans="1:113" s="26" customFormat="1" ht="15" x14ac:dyDescent="0.2">
      <c r="A65" s="429"/>
      <c r="B65" s="434"/>
      <c r="C65" s="192" t="s">
        <v>384</v>
      </c>
      <c r="D65" s="148" t="s">
        <v>177</v>
      </c>
      <c r="E65" s="408"/>
      <c r="F65" s="148" t="s">
        <v>244</v>
      </c>
      <c r="G65" s="408"/>
      <c r="H65" s="148"/>
      <c r="I65" s="256">
        <v>139.33000000000001</v>
      </c>
      <c r="J65" s="148" t="s">
        <v>244</v>
      </c>
      <c r="K65" s="148" t="s">
        <v>244</v>
      </c>
      <c r="L65" s="256">
        <v>139.33000000000001</v>
      </c>
      <c r="M65" s="350">
        <v>296.7</v>
      </c>
      <c r="N65" s="4" t="e">
        <f>M65-#REF!</f>
        <v>#REF!</v>
      </c>
    </row>
    <row r="66" spans="1:113" s="26" customFormat="1" ht="15" x14ac:dyDescent="0.2">
      <c r="A66" s="429"/>
      <c r="B66" s="434"/>
      <c r="C66" s="192" t="s">
        <v>385</v>
      </c>
      <c r="D66" s="148" t="s">
        <v>177</v>
      </c>
      <c r="E66" s="408"/>
      <c r="F66" s="148" t="s">
        <v>245</v>
      </c>
      <c r="G66" s="408"/>
      <c r="H66" s="148"/>
      <c r="I66" s="256">
        <v>440.43</v>
      </c>
      <c r="J66" s="148" t="s">
        <v>245</v>
      </c>
      <c r="K66" s="148" t="s">
        <v>245</v>
      </c>
      <c r="L66" s="256">
        <v>452.44</v>
      </c>
      <c r="M66" s="350">
        <v>1528.17</v>
      </c>
      <c r="N66" s="4" t="e">
        <f>M66-#REF!</f>
        <v>#REF!</v>
      </c>
    </row>
    <row r="67" spans="1:113" s="26" customFormat="1" ht="42.75" x14ac:dyDescent="0.2">
      <c r="A67" s="429"/>
      <c r="B67" s="402" t="s">
        <v>442</v>
      </c>
      <c r="C67" s="204" t="s">
        <v>498</v>
      </c>
      <c r="D67" s="148" t="s">
        <v>180</v>
      </c>
      <c r="E67" s="205" t="s">
        <v>179</v>
      </c>
      <c r="F67" s="204" t="s">
        <v>246</v>
      </c>
      <c r="G67" s="205"/>
      <c r="H67" s="204"/>
      <c r="I67" s="204" t="s">
        <v>246</v>
      </c>
      <c r="J67" s="204" t="s">
        <v>246</v>
      </c>
      <c r="K67" s="204" t="s">
        <v>246</v>
      </c>
      <c r="L67" s="204" t="s">
        <v>246</v>
      </c>
      <c r="M67" s="347" t="s">
        <v>246</v>
      </c>
      <c r="N67" s="4" t="e">
        <f>M67-#REF!</f>
        <v>#VALUE!</v>
      </c>
    </row>
    <row r="68" spans="1:113" s="26" customFormat="1" ht="15" customHeight="1" x14ac:dyDescent="0.2">
      <c r="A68" s="429"/>
      <c r="B68" s="402"/>
      <c r="C68" s="192" t="s">
        <v>378</v>
      </c>
      <c r="D68" s="148"/>
      <c r="E68" s="148"/>
      <c r="F68" s="148">
        <v>100.17</v>
      </c>
      <c r="G68" s="402" t="s">
        <v>248</v>
      </c>
      <c r="H68" s="255" t="e">
        <f>F68-#REF!</f>
        <v>#REF!</v>
      </c>
      <c r="I68" s="148">
        <v>100.17</v>
      </c>
      <c r="J68" s="148">
        <v>100.17</v>
      </c>
      <c r="K68" s="148">
        <v>100.17</v>
      </c>
      <c r="L68" s="148">
        <v>100.17</v>
      </c>
      <c r="M68" s="344">
        <v>100.17</v>
      </c>
      <c r="N68" s="4" t="e">
        <f>M68-#REF!</f>
        <v>#REF!</v>
      </c>
    </row>
    <row r="69" spans="1:113" s="26" customFormat="1" ht="15" x14ac:dyDescent="0.2">
      <c r="A69" s="429"/>
      <c r="B69" s="402"/>
      <c r="C69" s="192" t="s">
        <v>383</v>
      </c>
      <c r="D69" s="148"/>
      <c r="E69" s="148"/>
      <c r="F69" s="148"/>
      <c r="G69" s="402"/>
      <c r="H69" s="148"/>
      <c r="I69" s="148"/>
      <c r="J69" s="148"/>
      <c r="K69" s="148"/>
      <c r="L69" s="148"/>
      <c r="M69" s="344"/>
      <c r="N69" s="4" t="e">
        <f>M69-#REF!</f>
        <v>#REF!</v>
      </c>
    </row>
    <row r="70" spans="1:113" s="26" customFormat="1" ht="15" x14ac:dyDescent="0.2">
      <c r="A70" s="429"/>
      <c r="B70" s="402"/>
      <c r="C70" s="192" t="s">
        <v>384</v>
      </c>
      <c r="D70" s="148"/>
      <c r="E70" s="148"/>
      <c r="F70" s="148">
        <v>117.28</v>
      </c>
      <c r="G70" s="402"/>
      <c r="H70" s="148"/>
      <c r="I70" s="148">
        <v>117.28</v>
      </c>
      <c r="J70" s="148">
        <v>117.28</v>
      </c>
      <c r="K70" s="148">
        <v>117.28</v>
      </c>
      <c r="L70" s="148">
        <v>117.28</v>
      </c>
      <c r="M70" s="344">
        <v>117.28</v>
      </c>
      <c r="N70" s="4" t="e">
        <f>M70-#REF!</f>
        <v>#REF!</v>
      </c>
    </row>
    <row r="71" spans="1:113" s="26" customFormat="1" ht="15" x14ac:dyDescent="0.2">
      <c r="A71" s="429"/>
      <c r="B71" s="402"/>
      <c r="C71" s="192" t="s">
        <v>385</v>
      </c>
      <c r="D71" s="148"/>
      <c r="E71" s="148"/>
      <c r="F71" s="148">
        <v>137.09</v>
      </c>
      <c r="G71" s="402"/>
      <c r="H71" s="148"/>
      <c r="I71" s="148">
        <v>137.09</v>
      </c>
      <c r="J71" s="148">
        <v>137.09</v>
      </c>
      <c r="K71" s="148">
        <v>137.09</v>
      </c>
      <c r="L71" s="148">
        <v>137.09</v>
      </c>
      <c r="M71" s="344">
        <v>137.09</v>
      </c>
      <c r="N71" s="4" t="e">
        <f>M71-#REF!</f>
        <v>#REF!</v>
      </c>
    </row>
    <row r="72" spans="1:113" s="76" customFormat="1" ht="39.75" customHeight="1" x14ac:dyDescent="0.2">
      <c r="A72" s="75"/>
      <c r="B72" s="403" t="s">
        <v>506</v>
      </c>
      <c r="C72" s="204" t="s">
        <v>495</v>
      </c>
      <c r="D72" s="205" t="s">
        <v>190</v>
      </c>
      <c r="E72" s="205" t="s">
        <v>17</v>
      </c>
      <c r="F72" s="205" t="s">
        <v>249</v>
      </c>
      <c r="G72" s="205" t="s">
        <v>250</v>
      </c>
      <c r="H72" s="205"/>
      <c r="I72" s="205" t="s">
        <v>249</v>
      </c>
      <c r="J72" s="205" t="s">
        <v>249</v>
      </c>
      <c r="K72" s="205" t="s">
        <v>249</v>
      </c>
      <c r="L72" s="205" t="s">
        <v>333</v>
      </c>
      <c r="M72" s="347">
        <v>515.26</v>
      </c>
      <c r="N72" s="4" t="e">
        <f>M72-#REF!</f>
        <v>#REF!</v>
      </c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</row>
    <row r="73" spans="1:113" s="112" customFormat="1" ht="21.75" customHeight="1" x14ac:dyDescent="0.2">
      <c r="A73" s="126"/>
      <c r="B73" s="400"/>
      <c r="C73" s="192" t="s">
        <v>378</v>
      </c>
      <c r="D73" s="148"/>
      <c r="E73" s="148"/>
      <c r="F73" s="205"/>
      <c r="G73" s="148"/>
      <c r="H73" s="205"/>
      <c r="I73" s="205"/>
      <c r="J73" s="205"/>
      <c r="K73" s="205"/>
      <c r="L73" s="205"/>
      <c r="M73" s="348">
        <v>361.27</v>
      </c>
      <c r="N73" s="109"/>
    </row>
    <row r="74" spans="1:113" s="112" customFormat="1" ht="21.75" customHeight="1" x14ac:dyDescent="0.2">
      <c r="A74" s="126"/>
      <c r="B74" s="401"/>
      <c r="C74" s="192" t="s">
        <v>430</v>
      </c>
      <c r="D74" s="148"/>
      <c r="E74" s="148"/>
      <c r="F74" s="205"/>
      <c r="G74" s="148"/>
      <c r="H74" s="205"/>
      <c r="I74" s="205"/>
      <c r="J74" s="205"/>
      <c r="K74" s="205"/>
      <c r="L74" s="205"/>
      <c r="M74" s="348">
        <v>525.38</v>
      </c>
      <c r="N74" s="109"/>
    </row>
    <row r="75" spans="1:113" s="77" customFormat="1" ht="18" customHeight="1" x14ac:dyDescent="0.25">
      <c r="B75" s="439" t="s">
        <v>507</v>
      </c>
      <c r="C75" s="259" t="s">
        <v>495</v>
      </c>
      <c r="D75" s="243"/>
      <c r="E75" s="243"/>
      <c r="F75" s="243"/>
      <c r="G75" s="243"/>
      <c r="H75" s="260"/>
      <c r="I75" s="166">
        <v>105.12</v>
      </c>
      <c r="J75" s="261"/>
      <c r="K75" s="261"/>
      <c r="L75" s="261">
        <v>11.32</v>
      </c>
      <c r="M75" s="352" t="s">
        <v>610</v>
      </c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</row>
    <row r="76" spans="1:113" s="77" customFormat="1" x14ac:dyDescent="0.25">
      <c r="B76" s="440"/>
      <c r="C76" s="262" t="s">
        <v>378</v>
      </c>
      <c r="D76" s="243"/>
      <c r="E76" s="243"/>
      <c r="F76" s="243"/>
      <c r="G76" s="243"/>
      <c r="H76" s="260"/>
      <c r="I76" s="166">
        <v>96.33</v>
      </c>
      <c r="J76" s="261"/>
      <c r="K76" s="261"/>
      <c r="L76" s="261">
        <v>99.22</v>
      </c>
      <c r="M76" s="351">
        <v>101.49</v>
      </c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</row>
    <row r="77" spans="1:113" s="77" customFormat="1" x14ac:dyDescent="0.25">
      <c r="B77" s="440"/>
      <c r="C77" s="262" t="s">
        <v>383</v>
      </c>
      <c r="D77" s="243"/>
      <c r="E77" s="243"/>
      <c r="F77" s="243"/>
      <c r="G77" s="243"/>
      <c r="H77" s="260"/>
      <c r="I77" s="166">
        <v>96.33</v>
      </c>
      <c r="J77" s="261"/>
      <c r="K77" s="261"/>
      <c r="L77" s="261">
        <v>99.22</v>
      </c>
      <c r="M77" s="351">
        <v>101.49</v>
      </c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</row>
    <row r="78" spans="1:113" s="77" customFormat="1" x14ac:dyDescent="0.25">
      <c r="B78" s="440"/>
      <c r="C78" s="262" t="s">
        <v>384</v>
      </c>
      <c r="D78" s="243"/>
      <c r="E78" s="243"/>
      <c r="F78" s="243"/>
      <c r="G78" s="243"/>
      <c r="H78" s="260"/>
      <c r="I78" s="166">
        <v>109.99</v>
      </c>
      <c r="J78" s="261"/>
      <c r="K78" s="261"/>
      <c r="L78" s="261">
        <v>115.37</v>
      </c>
      <c r="M78" s="353">
        <v>118.01</v>
      </c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  <c r="BW78" s="26"/>
      <c r="BX78" s="26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6"/>
      <c r="CL78" s="26"/>
      <c r="CM78" s="26"/>
      <c r="CN78" s="26"/>
      <c r="CO78" s="26"/>
      <c r="CP78" s="26"/>
      <c r="CQ78" s="26"/>
      <c r="CR78" s="26"/>
      <c r="CS78" s="26"/>
      <c r="CT78" s="26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6"/>
      <c r="DF78" s="26"/>
      <c r="DG78" s="26"/>
      <c r="DH78" s="26"/>
      <c r="DI78" s="26"/>
    </row>
    <row r="79" spans="1:113" s="77" customFormat="1" x14ac:dyDescent="0.25">
      <c r="B79" s="441"/>
      <c r="C79" s="262" t="s">
        <v>385</v>
      </c>
      <c r="D79" s="243"/>
      <c r="E79" s="243"/>
      <c r="F79" s="243"/>
      <c r="G79" s="243"/>
      <c r="H79" s="260"/>
      <c r="I79" s="166">
        <v>109.82</v>
      </c>
      <c r="J79" s="261"/>
      <c r="K79" s="261"/>
      <c r="L79" s="261">
        <v>115.56</v>
      </c>
      <c r="M79" s="353">
        <v>72.33</v>
      </c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  <c r="BA79" s="26"/>
      <c r="BB79" s="26"/>
      <c r="BC79" s="26"/>
      <c r="BD79" s="26"/>
      <c r="BE79" s="26"/>
      <c r="BF79" s="26"/>
      <c r="BG79" s="26"/>
      <c r="BH79" s="26"/>
      <c r="BI79" s="26"/>
      <c r="BJ79" s="26"/>
      <c r="BK79" s="26"/>
      <c r="BL79" s="26"/>
      <c r="BM79" s="26"/>
      <c r="BN79" s="26"/>
      <c r="BO79" s="26"/>
      <c r="BP79" s="26"/>
      <c r="BQ79" s="26"/>
      <c r="BR79" s="26"/>
      <c r="BS79" s="26"/>
      <c r="BT79" s="26"/>
      <c r="BU79" s="26"/>
      <c r="BV79" s="26"/>
      <c r="BW79" s="26"/>
      <c r="BX79" s="26"/>
      <c r="BY79" s="26"/>
      <c r="BZ79" s="26"/>
      <c r="CA79" s="26"/>
      <c r="CB79" s="26"/>
      <c r="CC79" s="26"/>
      <c r="CD79" s="26"/>
      <c r="CE79" s="26"/>
      <c r="CF79" s="26"/>
      <c r="CG79" s="26"/>
      <c r="CH79" s="26"/>
      <c r="CI79" s="26"/>
      <c r="CJ79" s="26"/>
      <c r="CK79" s="26"/>
      <c r="CL79" s="26"/>
      <c r="CM79" s="26"/>
      <c r="CN79" s="26"/>
      <c r="CO79" s="26"/>
      <c r="CP79" s="26"/>
      <c r="CQ79" s="26"/>
      <c r="CR79" s="26"/>
      <c r="CS79" s="26"/>
      <c r="CT79" s="26"/>
      <c r="CU79" s="26"/>
      <c r="CV79" s="26"/>
      <c r="CW79" s="26"/>
      <c r="CX79" s="26"/>
      <c r="CY79" s="26"/>
      <c r="CZ79" s="26"/>
      <c r="DA79" s="26"/>
      <c r="DB79" s="26"/>
      <c r="DC79" s="26"/>
      <c r="DD79" s="26"/>
      <c r="DE79" s="26"/>
      <c r="DF79" s="26"/>
      <c r="DG79" s="26"/>
      <c r="DH79" s="26"/>
      <c r="DI79" s="26"/>
    </row>
    <row r="80" spans="1:113" s="26" customFormat="1" ht="30" customHeight="1" x14ac:dyDescent="0.25">
      <c r="B80" s="403" t="s">
        <v>434</v>
      </c>
      <c r="C80" s="259" t="s">
        <v>495</v>
      </c>
      <c r="D80" s="243"/>
      <c r="E80" s="243"/>
      <c r="F80" s="243"/>
      <c r="G80" s="243"/>
      <c r="H80" s="222"/>
      <c r="I80" s="261">
        <v>169.94</v>
      </c>
      <c r="J80" s="261"/>
      <c r="K80" s="261"/>
      <c r="L80" s="261">
        <v>169.94</v>
      </c>
      <c r="M80" s="346" t="s">
        <v>611</v>
      </c>
    </row>
    <row r="81" spans="2:13" s="26" customFormat="1" x14ac:dyDescent="0.25">
      <c r="B81" s="400"/>
      <c r="C81" s="262" t="s">
        <v>378</v>
      </c>
      <c r="D81" s="243"/>
      <c r="E81" s="243"/>
      <c r="F81" s="243"/>
      <c r="G81" s="243"/>
      <c r="H81" s="222"/>
      <c r="I81" s="261">
        <v>86.2</v>
      </c>
      <c r="J81" s="261"/>
      <c r="K81" s="261"/>
      <c r="L81" s="261">
        <v>86.2</v>
      </c>
      <c r="M81" s="353">
        <v>112.06</v>
      </c>
    </row>
    <row r="82" spans="2:13" s="26" customFormat="1" x14ac:dyDescent="0.25">
      <c r="B82" s="400"/>
      <c r="C82" s="262" t="s">
        <v>383</v>
      </c>
      <c r="D82" s="243"/>
      <c r="E82" s="243"/>
      <c r="F82" s="243"/>
      <c r="G82" s="243"/>
      <c r="H82" s="222"/>
      <c r="I82" s="261">
        <v>0</v>
      </c>
      <c r="J82" s="261"/>
      <c r="K82" s="261"/>
      <c r="L82" s="261">
        <v>0</v>
      </c>
      <c r="M82" s="353">
        <v>112.06</v>
      </c>
    </row>
    <row r="83" spans="2:13" s="26" customFormat="1" x14ac:dyDescent="0.25">
      <c r="B83" s="400"/>
      <c r="C83" s="262" t="s">
        <v>384</v>
      </c>
      <c r="D83" s="218"/>
      <c r="E83" s="218"/>
      <c r="F83" s="218"/>
      <c r="G83" s="218"/>
      <c r="H83" s="6"/>
      <c r="I83" s="261">
        <v>246.25</v>
      </c>
      <c r="J83" s="261"/>
      <c r="K83" s="261"/>
      <c r="L83" s="261">
        <v>246.25</v>
      </c>
      <c r="M83" s="353">
        <v>241.76</v>
      </c>
    </row>
    <row r="84" spans="2:13" s="26" customFormat="1" x14ac:dyDescent="0.25">
      <c r="B84" s="400"/>
      <c r="C84" s="263" t="s">
        <v>385</v>
      </c>
      <c r="D84" s="218"/>
      <c r="E84" s="218"/>
      <c r="F84" s="218"/>
      <c r="G84" s="218"/>
      <c r="H84" s="6"/>
      <c r="I84" s="264">
        <v>164.45</v>
      </c>
      <c r="J84" s="264"/>
      <c r="K84" s="264"/>
      <c r="L84" s="264">
        <v>164.45</v>
      </c>
      <c r="M84" s="354">
        <v>362.02</v>
      </c>
    </row>
    <row r="85" spans="2:13" s="26" customFormat="1" ht="25.5" customHeight="1" x14ac:dyDescent="0.25">
      <c r="B85" s="402" t="s">
        <v>398</v>
      </c>
      <c r="C85" s="265" t="s">
        <v>495</v>
      </c>
      <c r="D85" s="243"/>
      <c r="E85" s="243"/>
      <c r="F85" s="243"/>
      <c r="G85" s="243"/>
      <c r="H85" s="222"/>
      <c r="I85" s="266"/>
      <c r="J85" s="261"/>
      <c r="K85" s="261"/>
      <c r="L85" s="261"/>
      <c r="M85" s="352" t="s">
        <v>612</v>
      </c>
    </row>
    <row r="86" spans="2:13" s="26" customFormat="1" x14ac:dyDescent="0.25">
      <c r="B86" s="402"/>
      <c r="C86" s="262" t="s">
        <v>378</v>
      </c>
      <c r="D86" s="243"/>
      <c r="E86" s="243"/>
      <c r="F86" s="243"/>
      <c r="G86" s="243"/>
      <c r="H86" s="222"/>
      <c r="I86" s="266"/>
      <c r="J86" s="261"/>
      <c r="K86" s="261"/>
      <c r="L86" s="261"/>
      <c r="M86" s="351">
        <v>156.06</v>
      </c>
    </row>
    <row r="87" spans="2:13" s="26" customFormat="1" x14ac:dyDescent="0.25">
      <c r="B87" s="402"/>
      <c r="C87" s="262" t="s">
        <v>383</v>
      </c>
      <c r="D87" s="243"/>
      <c r="E87" s="243"/>
      <c r="F87" s="243"/>
      <c r="G87" s="243"/>
      <c r="H87" s="222"/>
      <c r="I87" s="266"/>
      <c r="J87" s="261"/>
      <c r="K87" s="261"/>
      <c r="L87" s="261"/>
      <c r="M87" s="351">
        <v>156.06</v>
      </c>
    </row>
    <row r="88" spans="2:13" s="26" customFormat="1" x14ac:dyDescent="0.25">
      <c r="B88" s="402"/>
      <c r="C88" s="262" t="s">
        <v>384</v>
      </c>
      <c r="D88" s="243"/>
      <c r="E88" s="243"/>
      <c r="F88" s="243"/>
      <c r="G88" s="243"/>
      <c r="H88" s="222"/>
      <c r="I88" s="266"/>
      <c r="J88" s="261"/>
      <c r="K88" s="261"/>
      <c r="L88" s="261"/>
      <c r="M88" s="351">
        <v>235.92</v>
      </c>
    </row>
    <row r="89" spans="2:13" s="26" customFormat="1" x14ac:dyDescent="0.25">
      <c r="B89" s="402"/>
      <c r="C89" s="262" t="s">
        <v>385</v>
      </c>
      <c r="D89" s="243"/>
      <c r="E89" s="243"/>
      <c r="F89" s="243"/>
      <c r="G89" s="243"/>
      <c r="H89" s="222"/>
      <c r="I89" s="266"/>
      <c r="J89" s="261"/>
      <c r="K89" s="261"/>
      <c r="L89" s="261"/>
      <c r="M89" s="351">
        <v>405.32</v>
      </c>
    </row>
    <row r="90" spans="2:13" s="26" customFormat="1" ht="30.75" customHeight="1" x14ac:dyDescent="0.25">
      <c r="B90" s="435" t="s">
        <v>508</v>
      </c>
      <c r="C90" s="267" t="s">
        <v>495</v>
      </c>
      <c r="D90" s="268"/>
      <c r="E90" s="268"/>
      <c r="F90" s="268"/>
      <c r="G90" s="268"/>
      <c r="H90" s="269"/>
      <c r="I90" s="266"/>
      <c r="J90" s="270"/>
      <c r="K90" s="270"/>
      <c r="L90" s="261"/>
      <c r="M90" s="355" t="s">
        <v>702</v>
      </c>
    </row>
    <row r="91" spans="2:13" s="26" customFormat="1" x14ac:dyDescent="0.25">
      <c r="B91" s="436"/>
      <c r="C91" s="271" t="s">
        <v>378</v>
      </c>
      <c r="D91" s="272"/>
      <c r="E91" s="272"/>
      <c r="F91" s="272"/>
      <c r="G91" s="272"/>
      <c r="H91" s="27"/>
      <c r="I91" s="266"/>
      <c r="J91" s="273"/>
      <c r="K91" s="273"/>
      <c r="L91" s="261"/>
      <c r="M91" s="353">
        <v>81.010000000000005</v>
      </c>
    </row>
    <row r="92" spans="2:13" s="26" customFormat="1" x14ac:dyDescent="0.25">
      <c r="B92" s="436"/>
      <c r="C92" s="271" t="s">
        <v>383</v>
      </c>
      <c r="D92" s="272"/>
      <c r="E92" s="272"/>
      <c r="F92" s="272"/>
      <c r="G92" s="272"/>
      <c r="H92" s="27"/>
      <c r="I92" s="266"/>
      <c r="J92" s="273"/>
      <c r="K92" s="273"/>
      <c r="L92" s="261"/>
      <c r="M92" s="353">
        <v>81.010000000000005</v>
      </c>
    </row>
    <row r="93" spans="2:13" s="26" customFormat="1" x14ac:dyDescent="0.25">
      <c r="B93" s="436"/>
      <c r="C93" s="271" t="s">
        <v>430</v>
      </c>
      <c r="D93" s="272"/>
      <c r="E93" s="272"/>
      <c r="F93" s="272"/>
      <c r="G93" s="272"/>
      <c r="H93" s="27"/>
      <c r="I93" s="266"/>
      <c r="J93" s="273"/>
      <c r="K93" s="273"/>
      <c r="L93" s="261"/>
      <c r="M93" s="353">
        <v>167.12</v>
      </c>
    </row>
    <row r="94" spans="2:13" s="26" customFormat="1" x14ac:dyDescent="0.25">
      <c r="B94" s="437"/>
      <c r="C94" s="271" t="s">
        <v>496</v>
      </c>
      <c r="D94" s="272"/>
      <c r="E94" s="272"/>
      <c r="F94" s="272"/>
      <c r="G94" s="272"/>
      <c r="H94" s="27"/>
      <c r="I94" s="274"/>
      <c r="J94" s="273"/>
      <c r="K94" s="273"/>
      <c r="L94" s="264"/>
      <c r="M94" s="354">
        <v>1835.3</v>
      </c>
    </row>
    <row r="95" spans="2:13" s="26" customFormat="1" ht="34.5" customHeight="1" x14ac:dyDescent="0.25">
      <c r="B95" s="430" t="s">
        <v>461</v>
      </c>
      <c r="C95" s="267" t="s">
        <v>497</v>
      </c>
      <c r="D95" s="218"/>
      <c r="E95" s="218"/>
      <c r="F95" s="218"/>
      <c r="G95" s="218"/>
      <c r="H95" s="6"/>
      <c r="I95" s="266"/>
      <c r="J95" s="261"/>
      <c r="K95" s="261"/>
      <c r="L95" s="261"/>
      <c r="M95" s="352" t="s">
        <v>613</v>
      </c>
    </row>
    <row r="96" spans="2:13" s="26" customFormat="1" x14ac:dyDescent="0.25">
      <c r="B96" s="431"/>
      <c r="C96" s="271" t="s">
        <v>378</v>
      </c>
      <c r="D96" s="218"/>
      <c r="E96" s="218"/>
      <c r="F96" s="218"/>
      <c r="G96" s="218"/>
      <c r="H96" s="6"/>
      <c r="I96" s="266"/>
      <c r="J96" s="261"/>
      <c r="K96" s="261"/>
      <c r="L96" s="261"/>
      <c r="M96" s="351">
        <v>98.23</v>
      </c>
    </row>
    <row r="97" spans="2:13" s="26" customFormat="1" x14ac:dyDescent="0.25">
      <c r="B97" s="431"/>
      <c r="C97" s="271" t="s">
        <v>383</v>
      </c>
      <c r="D97" s="218"/>
      <c r="E97" s="218"/>
      <c r="F97" s="218"/>
      <c r="G97" s="218"/>
      <c r="H97" s="6"/>
      <c r="I97" s="266"/>
      <c r="J97" s="261"/>
      <c r="K97" s="261"/>
      <c r="L97" s="261"/>
      <c r="M97" s="351">
        <v>98.23</v>
      </c>
    </row>
    <row r="98" spans="2:13" s="26" customFormat="1" x14ac:dyDescent="0.25">
      <c r="B98" s="431"/>
      <c r="C98" s="271" t="s">
        <v>430</v>
      </c>
      <c r="D98" s="218"/>
      <c r="E98" s="218"/>
      <c r="F98" s="218"/>
      <c r="G98" s="218"/>
      <c r="H98" s="6"/>
      <c r="I98" s="266"/>
      <c r="J98" s="261"/>
      <c r="K98" s="261"/>
      <c r="L98" s="261"/>
      <c r="M98" s="351">
        <v>209.91</v>
      </c>
    </row>
    <row r="99" spans="2:13" s="26" customFormat="1" x14ac:dyDescent="0.25">
      <c r="B99" s="432"/>
      <c r="C99" s="271" t="s">
        <v>385</v>
      </c>
      <c r="D99" s="218"/>
      <c r="E99" s="218"/>
      <c r="F99" s="218"/>
      <c r="G99" s="218"/>
      <c r="H99" s="6"/>
      <c r="I99" s="266"/>
      <c r="J99" s="261"/>
      <c r="K99" s="261"/>
      <c r="L99" s="261"/>
      <c r="M99" s="351">
        <v>1696.32</v>
      </c>
    </row>
    <row r="100" spans="2:13" s="26" customFormat="1" x14ac:dyDescent="0.25">
      <c r="B100" s="7"/>
      <c r="D100" s="8"/>
      <c r="E100" s="8"/>
      <c r="F100" s="8"/>
      <c r="G100" s="8"/>
      <c r="I100" s="12"/>
      <c r="J100" s="7"/>
      <c r="K100" s="7"/>
      <c r="L100" s="7"/>
      <c r="M100" s="12"/>
    </row>
    <row r="101" spans="2:13" s="26" customFormat="1" x14ac:dyDescent="0.25">
      <c r="B101" s="7"/>
      <c r="D101" s="8"/>
      <c r="E101" s="8"/>
      <c r="F101" s="8"/>
      <c r="G101" s="8"/>
      <c r="I101" s="12"/>
      <c r="J101" s="7"/>
      <c r="K101" s="7"/>
      <c r="L101" s="7"/>
      <c r="M101" s="12"/>
    </row>
    <row r="102" spans="2:13" s="26" customFormat="1" x14ac:dyDescent="0.25">
      <c r="B102" s="7"/>
      <c r="D102" s="8"/>
      <c r="E102" s="8"/>
      <c r="F102" s="8"/>
      <c r="G102" s="8"/>
      <c r="I102" s="12"/>
      <c r="J102" s="7"/>
      <c r="K102" s="7"/>
      <c r="L102" s="7"/>
      <c r="M102" s="12"/>
    </row>
    <row r="103" spans="2:13" s="26" customFormat="1" x14ac:dyDescent="0.25">
      <c r="B103" s="7"/>
      <c r="D103" s="8"/>
      <c r="E103" s="8"/>
      <c r="F103" s="8"/>
      <c r="G103" s="8"/>
      <c r="I103" s="12"/>
      <c r="J103" s="7"/>
      <c r="K103" s="7"/>
      <c r="L103" s="7"/>
      <c r="M103" s="12"/>
    </row>
    <row r="104" spans="2:13" s="26" customFormat="1" x14ac:dyDescent="0.25">
      <c r="B104" s="7"/>
      <c r="D104" s="8"/>
      <c r="E104" s="8"/>
      <c r="F104" s="8"/>
      <c r="G104" s="8"/>
      <c r="I104" s="12"/>
      <c r="J104" s="7"/>
      <c r="K104" s="7"/>
      <c r="L104" s="7"/>
      <c r="M104" s="12"/>
    </row>
    <row r="105" spans="2:13" s="26" customFormat="1" x14ac:dyDescent="0.25">
      <c r="B105" s="7"/>
      <c r="D105" s="8"/>
      <c r="E105" s="8"/>
      <c r="F105" s="8"/>
      <c r="G105" s="8"/>
      <c r="I105" s="12"/>
      <c r="J105" s="7"/>
      <c r="K105" s="7"/>
      <c r="L105" s="7"/>
      <c r="M105" s="12"/>
    </row>
    <row r="106" spans="2:13" s="26" customFormat="1" x14ac:dyDescent="0.25">
      <c r="B106" s="7"/>
      <c r="D106" s="8"/>
      <c r="E106" s="8"/>
      <c r="F106" s="8"/>
      <c r="G106" s="8"/>
      <c r="I106" s="12"/>
      <c r="J106" s="7"/>
      <c r="K106" s="7"/>
      <c r="L106" s="7"/>
      <c r="M106" s="12"/>
    </row>
    <row r="107" spans="2:13" s="26" customFormat="1" x14ac:dyDescent="0.25">
      <c r="B107" s="7"/>
      <c r="D107" s="8"/>
      <c r="E107" s="8"/>
      <c r="F107" s="8"/>
      <c r="G107" s="8"/>
      <c r="I107" s="12"/>
      <c r="J107" s="7"/>
      <c r="K107" s="7"/>
      <c r="L107" s="7"/>
      <c r="M107" s="12"/>
    </row>
    <row r="108" spans="2:13" s="26" customFormat="1" x14ac:dyDescent="0.25">
      <c r="B108" s="7"/>
      <c r="D108" s="8"/>
      <c r="E108" s="8"/>
      <c r="F108" s="8"/>
      <c r="G108" s="8"/>
      <c r="I108" s="12"/>
      <c r="J108" s="7"/>
      <c r="K108" s="7"/>
      <c r="L108" s="7"/>
      <c r="M108" s="12"/>
    </row>
    <row r="109" spans="2:13" s="26" customFormat="1" x14ac:dyDescent="0.25">
      <c r="B109" s="7"/>
      <c r="D109" s="8"/>
      <c r="E109" s="8"/>
      <c r="F109" s="8"/>
      <c r="G109" s="8"/>
      <c r="I109" s="12"/>
      <c r="J109" s="7"/>
      <c r="K109" s="7"/>
      <c r="L109" s="7"/>
      <c r="M109" s="12"/>
    </row>
    <row r="110" spans="2:13" s="26" customFormat="1" x14ac:dyDescent="0.25">
      <c r="B110" s="7"/>
      <c r="D110" s="8"/>
      <c r="E110" s="8"/>
      <c r="F110" s="8"/>
      <c r="G110" s="8"/>
      <c r="I110" s="12"/>
      <c r="J110" s="7"/>
      <c r="K110" s="7"/>
      <c r="L110" s="7"/>
      <c r="M110" s="12"/>
    </row>
    <row r="111" spans="2:13" s="26" customFormat="1" x14ac:dyDescent="0.25">
      <c r="B111" s="7"/>
      <c r="D111" s="8"/>
      <c r="E111" s="8"/>
      <c r="F111" s="8"/>
      <c r="G111" s="8"/>
      <c r="I111" s="12"/>
      <c r="J111" s="7"/>
      <c r="K111" s="7"/>
      <c r="L111" s="7"/>
      <c r="M111" s="12"/>
    </row>
    <row r="112" spans="2:13" s="26" customFormat="1" x14ac:dyDescent="0.25">
      <c r="B112" s="7"/>
      <c r="D112" s="8"/>
      <c r="E112" s="8"/>
      <c r="F112" s="8"/>
      <c r="G112" s="8"/>
      <c r="I112" s="12"/>
      <c r="J112" s="7"/>
      <c r="K112" s="7"/>
      <c r="L112" s="7"/>
      <c r="M112" s="12"/>
    </row>
    <row r="113" spans="2:13" s="26" customFormat="1" x14ac:dyDescent="0.25">
      <c r="B113" s="7"/>
      <c r="D113" s="8"/>
      <c r="E113" s="8"/>
      <c r="F113" s="8"/>
      <c r="G113" s="8"/>
      <c r="I113" s="12"/>
      <c r="J113" s="7"/>
      <c r="K113" s="7"/>
      <c r="L113" s="7"/>
      <c r="M113" s="12"/>
    </row>
    <row r="114" spans="2:13" s="26" customFormat="1" x14ac:dyDescent="0.25">
      <c r="B114" s="7"/>
      <c r="D114" s="8"/>
      <c r="E114" s="8"/>
      <c r="F114" s="8"/>
      <c r="G114" s="8"/>
      <c r="I114" s="12"/>
      <c r="J114" s="7"/>
      <c r="K114" s="7"/>
      <c r="L114" s="7"/>
      <c r="M114" s="12"/>
    </row>
    <row r="115" spans="2:13" s="26" customFormat="1" x14ac:dyDescent="0.25">
      <c r="B115" s="7"/>
      <c r="D115" s="8"/>
      <c r="E115" s="8"/>
      <c r="F115" s="8"/>
      <c r="G115" s="8"/>
      <c r="I115" s="12"/>
      <c r="J115" s="7"/>
      <c r="K115" s="7"/>
      <c r="L115" s="7"/>
      <c r="M115" s="12"/>
    </row>
    <row r="116" spans="2:13" s="26" customFormat="1" x14ac:dyDescent="0.25">
      <c r="B116" s="7"/>
      <c r="D116" s="8"/>
      <c r="E116" s="8"/>
      <c r="F116" s="8"/>
      <c r="G116" s="8"/>
      <c r="I116" s="12"/>
      <c r="J116" s="7"/>
      <c r="K116" s="7"/>
      <c r="L116" s="7"/>
      <c r="M116" s="12"/>
    </row>
    <row r="117" spans="2:13" s="26" customFormat="1" x14ac:dyDescent="0.25">
      <c r="B117" s="7"/>
      <c r="D117" s="8"/>
      <c r="E117" s="8"/>
      <c r="F117" s="8"/>
      <c r="G117" s="8"/>
      <c r="I117" s="12"/>
      <c r="J117" s="7"/>
      <c r="K117" s="7"/>
      <c r="L117" s="7"/>
      <c r="M117" s="12"/>
    </row>
    <row r="118" spans="2:13" s="26" customFormat="1" x14ac:dyDescent="0.25">
      <c r="B118" s="7"/>
      <c r="D118" s="8"/>
      <c r="E118" s="8"/>
      <c r="F118" s="8"/>
      <c r="G118" s="8"/>
      <c r="I118" s="12"/>
      <c r="J118" s="7"/>
      <c r="K118" s="7"/>
      <c r="L118" s="7"/>
      <c r="M118" s="12"/>
    </row>
    <row r="119" spans="2:13" s="26" customFormat="1" x14ac:dyDescent="0.25">
      <c r="B119" s="7"/>
      <c r="D119" s="8"/>
      <c r="E119" s="8"/>
      <c r="F119" s="8"/>
      <c r="G119" s="8"/>
      <c r="I119" s="12"/>
      <c r="J119" s="7"/>
      <c r="K119" s="7"/>
      <c r="L119" s="7"/>
      <c r="M119" s="12"/>
    </row>
    <row r="120" spans="2:13" s="26" customFormat="1" x14ac:dyDescent="0.25">
      <c r="B120" s="7"/>
      <c r="D120" s="8"/>
      <c r="E120" s="8"/>
      <c r="F120" s="8"/>
      <c r="G120" s="8"/>
      <c r="I120" s="12"/>
      <c r="J120" s="7"/>
      <c r="K120" s="7"/>
      <c r="L120" s="7"/>
      <c r="M120" s="12"/>
    </row>
    <row r="121" spans="2:13" s="26" customFormat="1" x14ac:dyDescent="0.25">
      <c r="B121" s="7"/>
      <c r="D121" s="8"/>
      <c r="E121" s="8"/>
      <c r="F121" s="8"/>
      <c r="G121" s="8"/>
      <c r="I121" s="12"/>
      <c r="J121" s="7"/>
      <c r="K121" s="7"/>
      <c r="L121" s="7"/>
      <c r="M121" s="12"/>
    </row>
    <row r="122" spans="2:13" s="26" customFormat="1" x14ac:dyDescent="0.25">
      <c r="B122" s="7"/>
      <c r="D122" s="8"/>
      <c r="E122" s="8"/>
      <c r="F122" s="8"/>
      <c r="G122" s="8"/>
      <c r="I122" s="12"/>
      <c r="J122" s="7"/>
      <c r="K122" s="7"/>
      <c r="L122" s="7"/>
      <c r="M122" s="12"/>
    </row>
    <row r="123" spans="2:13" s="26" customFormat="1" x14ac:dyDescent="0.25">
      <c r="B123" s="7"/>
      <c r="D123" s="8"/>
      <c r="E123" s="8"/>
      <c r="F123" s="8"/>
      <c r="G123" s="8"/>
      <c r="I123" s="12"/>
      <c r="J123" s="7"/>
      <c r="K123" s="7"/>
      <c r="L123" s="7"/>
      <c r="M123" s="12"/>
    </row>
    <row r="124" spans="2:13" s="26" customFormat="1" x14ac:dyDescent="0.25">
      <c r="B124" s="7"/>
      <c r="D124" s="8"/>
      <c r="E124" s="8"/>
      <c r="F124" s="8"/>
      <c r="G124" s="8"/>
      <c r="I124" s="12"/>
      <c r="J124" s="7"/>
      <c r="K124" s="7"/>
      <c r="L124" s="7"/>
      <c r="M124" s="12"/>
    </row>
    <row r="125" spans="2:13" s="26" customFormat="1" x14ac:dyDescent="0.25">
      <c r="B125" s="7"/>
      <c r="D125" s="8"/>
      <c r="E125" s="8"/>
      <c r="F125" s="8"/>
      <c r="G125" s="8"/>
      <c r="I125" s="12"/>
      <c r="J125" s="7"/>
      <c r="K125" s="7"/>
      <c r="L125" s="7"/>
      <c r="M125" s="12"/>
    </row>
    <row r="126" spans="2:13" s="26" customFormat="1" x14ac:dyDescent="0.25">
      <c r="B126" s="7"/>
      <c r="D126" s="8"/>
      <c r="E126" s="8"/>
      <c r="F126" s="8"/>
      <c r="G126" s="8"/>
      <c r="I126" s="12"/>
      <c r="J126" s="7"/>
      <c r="K126" s="7"/>
      <c r="L126" s="7"/>
      <c r="M126" s="12"/>
    </row>
    <row r="127" spans="2:13" s="26" customFormat="1" x14ac:dyDescent="0.25">
      <c r="B127" s="7"/>
      <c r="D127" s="8"/>
      <c r="E127" s="8"/>
      <c r="F127" s="8"/>
      <c r="G127" s="8"/>
      <c r="I127" s="12"/>
      <c r="J127" s="7"/>
      <c r="K127" s="7"/>
      <c r="L127" s="7"/>
      <c r="M127" s="12"/>
    </row>
    <row r="128" spans="2:13" s="26" customFormat="1" x14ac:dyDescent="0.25">
      <c r="B128" s="7"/>
      <c r="D128" s="8"/>
      <c r="E128" s="8"/>
      <c r="F128" s="8"/>
      <c r="G128" s="8"/>
      <c r="I128" s="12"/>
      <c r="J128" s="7"/>
      <c r="K128" s="7"/>
      <c r="L128" s="7"/>
      <c r="M128" s="12"/>
    </row>
    <row r="129" spans="2:13" s="26" customFormat="1" x14ac:dyDescent="0.25">
      <c r="B129" s="7"/>
      <c r="D129" s="8"/>
      <c r="E129" s="8"/>
      <c r="F129" s="8"/>
      <c r="G129" s="8"/>
      <c r="I129" s="12"/>
      <c r="J129" s="7"/>
      <c r="K129" s="7"/>
      <c r="L129" s="7"/>
      <c r="M129" s="12"/>
    </row>
    <row r="130" spans="2:13" s="26" customFormat="1" x14ac:dyDescent="0.25">
      <c r="B130" s="7"/>
      <c r="D130" s="8"/>
      <c r="E130" s="8"/>
      <c r="F130" s="8"/>
      <c r="G130" s="8"/>
      <c r="I130" s="12"/>
      <c r="J130" s="7"/>
      <c r="K130" s="7"/>
      <c r="L130" s="7"/>
      <c r="M130" s="12"/>
    </row>
    <row r="131" spans="2:13" s="26" customFormat="1" x14ac:dyDescent="0.25">
      <c r="B131" s="7"/>
      <c r="D131" s="8"/>
      <c r="E131" s="8"/>
      <c r="F131" s="8"/>
      <c r="G131" s="8"/>
      <c r="I131" s="12"/>
      <c r="J131" s="7"/>
      <c r="K131" s="7"/>
      <c r="L131" s="7"/>
      <c r="M131" s="12"/>
    </row>
    <row r="132" spans="2:13" s="26" customFormat="1" x14ac:dyDescent="0.25">
      <c r="B132" s="7"/>
      <c r="D132" s="8"/>
      <c r="E132" s="8"/>
      <c r="F132" s="8"/>
      <c r="G132" s="8"/>
      <c r="I132" s="12"/>
      <c r="J132" s="7"/>
      <c r="K132" s="7"/>
      <c r="L132" s="7"/>
      <c r="M132" s="12"/>
    </row>
    <row r="133" spans="2:13" s="26" customFormat="1" x14ac:dyDescent="0.25">
      <c r="B133" s="7"/>
      <c r="D133" s="8"/>
      <c r="E133" s="8"/>
      <c r="F133" s="8"/>
      <c r="G133" s="8"/>
      <c r="I133" s="12"/>
      <c r="J133" s="7"/>
      <c r="K133" s="7"/>
      <c r="L133" s="7"/>
      <c r="M133" s="12"/>
    </row>
    <row r="134" spans="2:13" s="26" customFormat="1" x14ac:dyDescent="0.25">
      <c r="B134" s="7"/>
      <c r="D134" s="8"/>
      <c r="E134" s="8"/>
      <c r="F134" s="8"/>
      <c r="G134" s="8"/>
      <c r="I134" s="12"/>
      <c r="J134" s="7"/>
      <c r="K134" s="7"/>
      <c r="L134" s="7"/>
      <c r="M134" s="12"/>
    </row>
    <row r="135" spans="2:13" s="26" customFormat="1" x14ac:dyDescent="0.25">
      <c r="B135" s="7"/>
      <c r="D135" s="8"/>
      <c r="E135" s="8"/>
      <c r="F135" s="8"/>
      <c r="G135" s="8"/>
      <c r="I135" s="12"/>
      <c r="J135" s="7"/>
      <c r="K135" s="7"/>
      <c r="L135" s="7"/>
      <c r="M135" s="12"/>
    </row>
    <row r="136" spans="2:13" s="26" customFormat="1" x14ac:dyDescent="0.25">
      <c r="B136" s="7"/>
      <c r="D136" s="8"/>
      <c r="E136" s="8"/>
      <c r="F136" s="8"/>
      <c r="G136" s="8"/>
      <c r="I136" s="12"/>
      <c r="J136" s="7"/>
      <c r="K136" s="7"/>
      <c r="L136" s="7"/>
      <c r="M136" s="12"/>
    </row>
    <row r="137" spans="2:13" s="26" customFormat="1" x14ac:dyDescent="0.25">
      <c r="B137" s="7"/>
      <c r="D137" s="8"/>
      <c r="E137" s="8"/>
      <c r="F137" s="8"/>
      <c r="G137" s="8"/>
      <c r="I137" s="12"/>
      <c r="J137" s="7"/>
      <c r="K137" s="7"/>
      <c r="L137" s="7"/>
      <c r="M137" s="12"/>
    </row>
    <row r="138" spans="2:13" s="26" customFormat="1" x14ac:dyDescent="0.25">
      <c r="B138" s="7"/>
      <c r="D138" s="8"/>
      <c r="E138" s="8"/>
      <c r="F138" s="8"/>
      <c r="G138" s="8"/>
      <c r="I138" s="12"/>
      <c r="J138" s="7"/>
      <c r="K138" s="7"/>
      <c r="L138" s="7"/>
      <c r="M138" s="12"/>
    </row>
    <row r="139" spans="2:13" s="26" customFormat="1" x14ac:dyDescent="0.25">
      <c r="B139" s="7"/>
      <c r="D139" s="8"/>
      <c r="E139" s="8"/>
      <c r="F139" s="8"/>
      <c r="G139" s="8"/>
      <c r="I139" s="12"/>
      <c r="J139" s="7"/>
      <c r="K139" s="7"/>
      <c r="L139" s="7"/>
      <c r="M139" s="12"/>
    </row>
    <row r="140" spans="2:13" s="26" customFormat="1" x14ac:dyDescent="0.25">
      <c r="B140" s="7"/>
      <c r="D140" s="8"/>
      <c r="E140" s="8"/>
      <c r="F140" s="8"/>
      <c r="G140" s="8"/>
      <c r="I140" s="12"/>
      <c r="J140" s="7"/>
      <c r="K140" s="7"/>
      <c r="L140" s="7"/>
      <c r="M140" s="12"/>
    </row>
    <row r="141" spans="2:13" s="26" customFormat="1" x14ac:dyDescent="0.25">
      <c r="B141" s="7"/>
      <c r="D141" s="8"/>
      <c r="E141" s="8"/>
      <c r="F141" s="8"/>
      <c r="G141" s="8"/>
      <c r="I141" s="12"/>
      <c r="J141" s="7"/>
      <c r="K141" s="7"/>
      <c r="L141" s="7"/>
      <c r="M141" s="12"/>
    </row>
    <row r="142" spans="2:13" s="26" customFormat="1" x14ac:dyDescent="0.25">
      <c r="B142" s="7"/>
      <c r="D142" s="8"/>
      <c r="E142" s="8"/>
      <c r="F142" s="8"/>
      <c r="G142" s="8"/>
      <c r="I142" s="12"/>
      <c r="J142" s="7"/>
      <c r="K142" s="7"/>
      <c r="L142" s="7"/>
      <c r="M142" s="12"/>
    </row>
    <row r="143" spans="2:13" s="26" customFormat="1" x14ac:dyDescent="0.25">
      <c r="B143" s="7"/>
      <c r="D143" s="8"/>
      <c r="E143" s="8"/>
      <c r="F143" s="8"/>
      <c r="G143" s="8"/>
      <c r="I143" s="12"/>
      <c r="J143" s="7"/>
      <c r="K143" s="7"/>
      <c r="L143" s="7"/>
      <c r="M143" s="12"/>
    </row>
    <row r="144" spans="2:13" s="26" customFormat="1" x14ac:dyDescent="0.25">
      <c r="B144" s="7"/>
      <c r="D144" s="8"/>
      <c r="E144" s="8"/>
      <c r="F144" s="8"/>
      <c r="G144" s="8"/>
      <c r="I144" s="12"/>
      <c r="J144" s="7"/>
      <c r="K144" s="7"/>
      <c r="L144" s="7"/>
      <c r="M144" s="12"/>
    </row>
    <row r="145" spans="2:13" s="26" customFormat="1" x14ac:dyDescent="0.25">
      <c r="B145" s="7"/>
      <c r="D145" s="8"/>
      <c r="E145" s="8"/>
      <c r="F145" s="8"/>
      <c r="G145" s="8"/>
      <c r="I145" s="12"/>
      <c r="J145" s="7"/>
      <c r="K145" s="7"/>
      <c r="L145" s="7"/>
      <c r="M145" s="12"/>
    </row>
  </sheetData>
  <mergeCells count="53">
    <mergeCell ref="A2:M2"/>
    <mergeCell ref="A3:M3"/>
    <mergeCell ref="A4:M4"/>
    <mergeCell ref="B75:B79"/>
    <mergeCell ref="A5:A6"/>
    <mergeCell ref="B5:B6"/>
    <mergeCell ref="D5:E5"/>
    <mergeCell ref="F5:G5"/>
    <mergeCell ref="G7:G11"/>
    <mergeCell ref="A7:A11"/>
    <mergeCell ref="B7:B11"/>
    <mergeCell ref="E7:E11"/>
    <mergeCell ref="J17:J18"/>
    <mergeCell ref="K17:K18"/>
    <mergeCell ref="E19:E23"/>
    <mergeCell ref="A12:A13"/>
    <mergeCell ref="B12:B13"/>
    <mergeCell ref="A14:A23"/>
    <mergeCell ref="B14:B23"/>
    <mergeCell ref="A28:A32"/>
    <mergeCell ref="B28:B32"/>
    <mergeCell ref="G14:G23"/>
    <mergeCell ref="E14:E18"/>
    <mergeCell ref="F17:F18"/>
    <mergeCell ref="B24:B27"/>
    <mergeCell ref="B58:B61"/>
    <mergeCell ref="E28:E32"/>
    <mergeCell ref="G28:G32"/>
    <mergeCell ref="A48:A52"/>
    <mergeCell ref="B48:B52"/>
    <mergeCell ref="G48:G52"/>
    <mergeCell ref="E48:E52"/>
    <mergeCell ref="A33:A37"/>
    <mergeCell ref="B33:B37"/>
    <mergeCell ref="E33:E37"/>
    <mergeCell ref="G33:G37"/>
    <mergeCell ref="B38:B47"/>
    <mergeCell ref="A67:A71"/>
    <mergeCell ref="B67:B71"/>
    <mergeCell ref="G68:G71"/>
    <mergeCell ref="B95:B99"/>
    <mergeCell ref="A53:A57"/>
    <mergeCell ref="B53:B57"/>
    <mergeCell ref="E53:E57"/>
    <mergeCell ref="G53:G57"/>
    <mergeCell ref="A62:A66"/>
    <mergeCell ref="B62:B66"/>
    <mergeCell ref="E62:E66"/>
    <mergeCell ref="G62:G66"/>
    <mergeCell ref="B80:B84"/>
    <mergeCell ref="B85:B89"/>
    <mergeCell ref="B72:B74"/>
    <mergeCell ref="B90:B94"/>
  </mergeCells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G420"/>
  <sheetViews>
    <sheetView topLeftCell="B4" zoomScale="80" zoomScaleNormal="80" zoomScaleSheetLayoutView="85" workbookViewId="0">
      <selection activeCell="A4" sqref="A4:O4"/>
    </sheetView>
  </sheetViews>
  <sheetFormatPr defaultRowHeight="15" x14ac:dyDescent="0.25"/>
  <cols>
    <col min="1" max="1" width="7" style="48" hidden="1" customWidth="1"/>
    <col min="2" max="2" width="44.5703125" style="51" customWidth="1"/>
    <col min="3" max="3" width="28.85546875" style="51" customWidth="1"/>
    <col min="4" max="4" width="40.42578125" style="48" hidden="1" customWidth="1"/>
    <col min="5" max="5" width="31.85546875" style="48" hidden="1" customWidth="1"/>
    <col min="6" max="6" width="91.5703125" style="48" hidden="1" customWidth="1"/>
    <col min="7" max="7" width="192.140625" style="48" hidden="1" customWidth="1"/>
    <col min="8" max="9" width="35.42578125" style="48" hidden="1" customWidth="1"/>
    <col min="10" max="10" width="33.85546875" style="51" hidden="1" customWidth="1"/>
    <col min="11" max="11" width="32" style="48" hidden="1" customWidth="1"/>
    <col min="12" max="12" width="37.28515625" style="48" hidden="1" customWidth="1"/>
    <col min="13" max="13" width="44.42578125" style="48" hidden="1" customWidth="1"/>
    <col min="14" max="14" width="29.85546875" style="48" hidden="1" customWidth="1"/>
    <col min="15" max="15" width="36.28515625" style="47" customWidth="1"/>
    <col min="16" max="16" width="0" style="48" hidden="1" customWidth="1"/>
    <col min="17" max="17" width="28.28515625" style="48" customWidth="1"/>
    <col min="18" max="18" width="45.42578125" style="48" customWidth="1"/>
    <col min="19" max="16384" width="9.140625" style="48"/>
  </cols>
  <sheetData>
    <row r="1" spans="1:77" x14ac:dyDescent="0.25">
      <c r="A1" s="47"/>
      <c r="B1" s="47"/>
      <c r="C1" s="47"/>
      <c r="D1" s="47"/>
      <c r="E1" s="47"/>
      <c r="F1" s="47"/>
      <c r="G1" s="47"/>
      <c r="J1" s="47"/>
    </row>
    <row r="2" spans="1:77" ht="14.25" customHeight="1" x14ac:dyDescent="0.25">
      <c r="A2" s="393"/>
      <c r="B2" s="393"/>
      <c r="C2" s="393"/>
      <c r="D2" s="393"/>
      <c r="E2" s="393"/>
      <c r="F2" s="393"/>
      <c r="G2" s="393"/>
      <c r="H2" s="393"/>
      <c r="I2" s="393"/>
      <c r="J2" s="393"/>
      <c r="K2" s="393"/>
      <c r="L2" s="393"/>
      <c r="M2" s="393"/>
      <c r="N2" s="393"/>
      <c r="O2" s="393"/>
    </row>
    <row r="3" spans="1:77" ht="14.25" customHeight="1" x14ac:dyDescent="0.25">
      <c r="A3" s="393" t="s">
        <v>509</v>
      </c>
      <c r="B3" s="393"/>
      <c r="C3" s="393"/>
      <c r="D3" s="393"/>
      <c r="E3" s="393"/>
      <c r="F3" s="393"/>
      <c r="G3" s="393"/>
      <c r="H3" s="393"/>
      <c r="I3" s="393"/>
      <c r="J3" s="393"/>
      <c r="K3" s="393"/>
      <c r="L3" s="393"/>
      <c r="M3" s="393"/>
      <c r="N3" s="393"/>
      <c r="O3" s="393"/>
    </row>
    <row r="4" spans="1:77" ht="60" customHeight="1" x14ac:dyDescent="0.25">
      <c r="A4" s="394" t="s">
        <v>721</v>
      </c>
      <c r="B4" s="394"/>
      <c r="C4" s="394"/>
      <c r="D4" s="394"/>
      <c r="E4" s="394"/>
      <c r="F4" s="394"/>
      <c r="G4" s="394"/>
      <c r="H4" s="394"/>
      <c r="I4" s="394"/>
      <c r="J4" s="394"/>
      <c r="K4" s="394"/>
      <c r="L4" s="394"/>
      <c r="M4" s="394"/>
      <c r="N4" s="394"/>
      <c r="O4" s="394"/>
    </row>
    <row r="5" spans="1:77" ht="30.75" customHeight="1" x14ac:dyDescent="0.25">
      <c r="A5" s="396" t="s">
        <v>2</v>
      </c>
      <c r="B5" s="396" t="s">
        <v>375</v>
      </c>
      <c r="C5" s="398" t="s">
        <v>360</v>
      </c>
      <c r="D5" s="41" t="s">
        <v>5</v>
      </c>
      <c r="E5" s="41" t="s">
        <v>5</v>
      </c>
      <c r="F5" s="41" t="s">
        <v>5</v>
      </c>
      <c r="G5" s="41" t="s">
        <v>5</v>
      </c>
      <c r="H5" s="39" t="s">
        <v>6</v>
      </c>
      <c r="I5" s="39"/>
      <c r="J5" s="41" t="s">
        <v>362</v>
      </c>
      <c r="K5" s="39" t="s">
        <v>7</v>
      </c>
      <c r="L5" s="39" t="s">
        <v>8</v>
      </c>
      <c r="M5" s="39" t="s">
        <v>9</v>
      </c>
      <c r="N5" s="113" t="s">
        <v>373</v>
      </c>
      <c r="O5" s="376" t="s">
        <v>719</v>
      </c>
    </row>
    <row r="6" spans="1:77" ht="28.5" x14ac:dyDescent="0.25">
      <c r="A6" s="396"/>
      <c r="B6" s="396"/>
      <c r="C6" s="399"/>
      <c r="D6" s="39" t="s">
        <v>10</v>
      </c>
      <c r="E6" s="39" t="s">
        <v>10</v>
      </c>
      <c r="F6" s="39" t="s">
        <v>10</v>
      </c>
      <c r="G6" s="39" t="s">
        <v>10</v>
      </c>
      <c r="H6" s="39" t="s">
        <v>10</v>
      </c>
      <c r="I6" s="39"/>
      <c r="J6" s="113" t="s">
        <v>363</v>
      </c>
      <c r="K6" s="39" t="s">
        <v>10</v>
      </c>
      <c r="L6" s="39" t="s">
        <v>10</v>
      </c>
      <c r="M6" s="39" t="s">
        <v>10</v>
      </c>
      <c r="N6" s="113" t="s">
        <v>363</v>
      </c>
      <c r="O6" s="391" t="s">
        <v>363</v>
      </c>
    </row>
    <row r="7" spans="1:77" s="78" customFormat="1" ht="42.75" x14ac:dyDescent="0.25">
      <c r="A7" s="443">
        <v>1</v>
      </c>
      <c r="B7" s="403" t="s">
        <v>510</v>
      </c>
      <c r="C7" s="367" t="s">
        <v>511</v>
      </c>
      <c r="D7" s="368">
        <v>4129.8900000000003</v>
      </c>
      <c r="E7" s="403" t="s">
        <v>12</v>
      </c>
      <c r="F7" s="367" t="s">
        <v>13</v>
      </c>
      <c r="G7" s="403" t="s">
        <v>14</v>
      </c>
      <c r="H7" s="368" t="s">
        <v>15</v>
      </c>
      <c r="I7" s="368"/>
      <c r="J7" s="368">
        <v>4129.8900000000003</v>
      </c>
      <c r="K7" s="368" t="s">
        <v>15</v>
      </c>
      <c r="L7" s="368" t="s">
        <v>15</v>
      </c>
      <c r="M7" s="370"/>
      <c r="N7" s="371">
        <v>4760.8900000000003</v>
      </c>
      <c r="O7" s="391" t="s">
        <v>675</v>
      </c>
      <c r="P7" s="50" t="e">
        <f>O7-H7</f>
        <v>#VALUE!</v>
      </c>
      <c r="Q7" s="48"/>
      <c r="R7" s="48"/>
      <c r="S7" s="48"/>
      <c r="T7" s="48"/>
      <c r="U7" s="48"/>
      <c r="V7" s="48"/>
      <c r="W7" s="48"/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  <c r="AY7" s="48"/>
      <c r="AZ7" s="48"/>
      <c r="BA7" s="48"/>
      <c r="BB7" s="48"/>
      <c r="BC7" s="48"/>
      <c r="BD7" s="48"/>
      <c r="BE7" s="48"/>
      <c r="BF7" s="48"/>
      <c r="BG7" s="48"/>
      <c r="BH7" s="48"/>
      <c r="BI7" s="48"/>
      <c r="BJ7" s="48"/>
      <c r="BK7" s="48"/>
      <c r="BL7" s="48"/>
      <c r="BM7" s="48"/>
      <c r="BN7" s="48"/>
      <c r="BO7" s="48"/>
      <c r="BP7" s="48"/>
      <c r="BQ7" s="48"/>
      <c r="BR7" s="48"/>
      <c r="BS7" s="48"/>
      <c r="BT7" s="48"/>
      <c r="BU7" s="48"/>
      <c r="BV7" s="48"/>
      <c r="BW7" s="48"/>
      <c r="BX7" s="48"/>
      <c r="BY7" s="48"/>
    </row>
    <row r="8" spans="1:77" s="78" customFormat="1" x14ac:dyDescent="0.25">
      <c r="A8" s="444"/>
      <c r="B8" s="400"/>
      <c r="C8" s="150" t="s">
        <v>378</v>
      </c>
      <c r="D8" s="151">
        <v>1852.6</v>
      </c>
      <c r="E8" s="400"/>
      <c r="F8" s="151">
        <v>1611.98</v>
      </c>
      <c r="G8" s="400"/>
      <c r="H8" s="151">
        <v>1677.9</v>
      </c>
      <c r="I8" s="151">
        <f>D8-H8</f>
        <v>174.69999999999982</v>
      </c>
      <c r="J8" s="151">
        <v>1852.6</v>
      </c>
      <c r="K8" s="151">
        <v>1677.9</v>
      </c>
      <c r="L8" s="151">
        <v>1677.9</v>
      </c>
      <c r="M8" s="370"/>
      <c r="N8" s="372">
        <v>2013.48</v>
      </c>
      <c r="O8" s="380">
        <v>3519.08</v>
      </c>
      <c r="P8" s="50">
        <f>O8-H8</f>
        <v>1841.1799999999998</v>
      </c>
      <c r="Q8" s="48"/>
      <c r="R8" s="48"/>
      <c r="S8" s="48"/>
      <c r="T8" s="48"/>
      <c r="U8" s="48"/>
      <c r="V8" s="48"/>
      <c r="W8" s="48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8"/>
      <c r="BE8" s="48"/>
      <c r="BF8" s="48"/>
      <c r="BG8" s="48"/>
      <c r="BH8" s="48"/>
      <c r="BI8" s="48"/>
      <c r="BJ8" s="48"/>
      <c r="BK8" s="48"/>
      <c r="BL8" s="48"/>
      <c r="BM8" s="48"/>
      <c r="BN8" s="48"/>
      <c r="BO8" s="48"/>
      <c r="BP8" s="48"/>
      <c r="BQ8" s="48"/>
      <c r="BR8" s="48"/>
      <c r="BS8" s="48"/>
      <c r="BT8" s="48"/>
      <c r="BU8" s="48"/>
      <c r="BV8" s="48"/>
      <c r="BW8" s="48"/>
      <c r="BX8" s="48"/>
      <c r="BY8" s="48"/>
    </row>
    <row r="9" spans="1:77" s="78" customFormat="1" x14ac:dyDescent="0.25">
      <c r="A9" s="444"/>
      <c r="B9" s="400"/>
      <c r="C9" s="152" t="s">
        <v>512</v>
      </c>
      <c r="D9" s="151">
        <v>1630.25</v>
      </c>
      <c r="E9" s="400"/>
      <c r="F9" s="151">
        <v>1337.37</v>
      </c>
      <c r="G9" s="400"/>
      <c r="H9" s="151">
        <v>1417.61</v>
      </c>
      <c r="I9" s="151">
        <f>D9-H9</f>
        <v>212.6400000000001</v>
      </c>
      <c r="J9" s="151">
        <v>1630.25</v>
      </c>
      <c r="K9" s="151">
        <v>1417.61</v>
      </c>
      <c r="L9" s="151">
        <v>1417.61</v>
      </c>
      <c r="M9" s="370"/>
      <c r="N9" s="371">
        <v>1701.13</v>
      </c>
      <c r="O9" s="380">
        <v>2988.26</v>
      </c>
      <c r="P9" s="50">
        <f>O9-H9</f>
        <v>1570.6500000000003</v>
      </c>
      <c r="Q9" s="48"/>
      <c r="R9" s="48"/>
      <c r="S9" s="48"/>
      <c r="T9" s="48"/>
      <c r="U9" s="48"/>
      <c r="V9" s="48"/>
      <c r="W9" s="48"/>
      <c r="X9" s="48"/>
      <c r="Y9" s="48"/>
      <c r="Z9" s="48"/>
      <c r="AA9" s="48"/>
      <c r="AB9" s="48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48"/>
      <c r="AO9" s="48"/>
      <c r="AP9" s="48"/>
      <c r="AQ9" s="48"/>
      <c r="AR9" s="48"/>
      <c r="AS9" s="48"/>
      <c r="AT9" s="48"/>
      <c r="AU9" s="48"/>
      <c r="AV9" s="48"/>
      <c r="AW9" s="48"/>
      <c r="AX9" s="48"/>
      <c r="AY9" s="48"/>
      <c r="AZ9" s="48"/>
      <c r="BA9" s="48"/>
      <c r="BB9" s="48"/>
      <c r="BC9" s="48"/>
      <c r="BD9" s="48"/>
      <c r="BE9" s="48"/>
      <c r="BF9" s="48"/>
      <c r="BG9" s="48"/>
      <c r="BH9" s="48"/>
      <c r="BI9" s="48"/>
      <c r="BJ9" s="48"/>
      <c r="BK9" s="48"/>
      <c r="BL9" s="48"/>
      <c r="BM9" s="48"/>
      <c r="BN9" s="48"/>
      <c r="BO9" s="48"/>
      <c r="BP9" s="48"/>
      <c r="BQ9" s="48"/>
      <c r="BR9" s="48"/>
      <c r="BS9" s="48"/>
      <c r="BT9" s="48"/>
      <c r="BU9" s="48"/>
      <c r="BV9" s="48"/>
      <c r="BW9" s="48"/>
      <c r="BX9" s="48"/>
      <c r="BY9" s="48"/>
    </row>
    <row r="10" spans="1:77" s="78" customFormat="1" x14ac:dyDescent="0.25">
      <c r="A10" s="444"/>
      <c r="B10" s="400"/>
      <c r="C10" s="152" t="s">
        <v>513</v>
      </c>
      <c r="D10" s="151">
        <v>2876.38</v>
      </c>
      <c r="E10" s="400"/>
      <c r="F10" s="151">
        <v>2876.38</v>
      </c>
      <c r="G10" s="400"/>
      <c r="H10" s="151">
        <v>2876.38</v>
      </c>
      <c r="I10" s="151">
        <f>D10-H10</f>
        <v>0</v>
      </c>
      <c r="J10" s="151">
        <v>2876.38</v>
      </c>
      <c r="K10" s="151">
        <v>2876.38</v>
      </c>
      <c r="L10" s="151">
        <v>2876.38</v>
      </c>
      <c r="M10" s="370"/>
      <c r="N10" s="371">
        <v>3451.66</v>
      </c>
      <c r="O10" s="380">
        <v>6063.38</v>
      </c>
      <c r="P10" s="50">
        <f>O10-H10</f>
        <v>3187</v>
      </c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</row>
    <row r="11" spans="1:77" s="78" customFormat="1" ht="30" x14ac:dyDescent="0.25">
      <c r="A11" s="444"/>
      <c r="B11" s="400"/>
      <c r="C11" s="152" t="s">
        <v>514</v>
      </c>
      <c r="D11" s="151"/>
      <c r="E11" s="400"/>
      <c r="F11" s="151"/>
      <c r="G11" s="400"/>
      <c r="H11" s="151"/>
      <c r="I11" s="151"/>
      <c r="J11" s="151"/>
      <c r="K11" s="151"/>
      <c r="L11" s="151"/>
      <c r="M11" s="370"/>
      <c r="N11" s="371"/>
      <c r="O11" s="380">
        <v>174.38</v>
      </c>
      <c r="P11" s="123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/>
      <c r="AJ11" s="122"/>
      <c r="AK11" s="122"/>
      <c r="AL11" s="122"/>
      <c r="AM11" s="122"/>
      <c r="AN11" s="122"/>
      <c r="AO11" s="122"/>
      <c r="AP11" s="122"/>
      <c r="AQ11" s="122"/>
      <c r="AR11" s="122"/>
      <c r="AS11" s="122"/>
      <c r="AT11" s="122"/>
      <c r="AU11" s="122"/>
      <c r="AV11" s="122"/>
      <c r="AW11" s="122"/>
      <c r="AX11" s="122"/>
      <c r="AY11" s="122"/>
      <c r="AZ11" s="122"/>
      <c r="BA11" s="122"/>
      <c r="BB11" s="122"/>
      <c r="BC11" s="122"/>
      <c r="BD11" s="122"/>
      <c r="BE11" s="122"/>
      <c r="BF11" s="122"/>
      <c r="BG11" s="122"/>
      <c r="BH11" s="122"/>
      <c r="BI11" s="122"/>
      <c r="BJ11" s="122"/>
      <c r="BK11" s="122"/>
      <c r="BL11" s="122"/>
      <c r="BM11" s="122"/>
      <c r="BN11" s="122"/>
      <c r="BO11" s="122"/>
      <c r="BP11" s="122"/>
      <c r="BQ11" s="122"/>
      <c r="BR11" s="122"/>
      <c r="BS11" s="122"/>
      <c r="BT11" s="122"/>
      <c r="BU11" s="122"/>
      <c r="BV11" s="122"/>
      <c r="BW11" s="122"/>
      <c r="BX11" s="122"/>
      <c r="BY11" s="122"/>
    </row>
    <row r="12" spans="1:77" s="78" customFormat="1" x14ac:dyDescent="0.25">
      <c r="A12" s="444"/>
      <c r="B12" s="400"/>
      <c r="C12" s="150" t="s">
        <v>519</v>
      </c>
      <c r="D12" s="151"/>
      <c r="E12" s="400"/>
      <c r="F12" s="151"/>
      <c r="G12" s="400"/>
      <c r="H12" s="151"/>
      <c r="I12" s="151"/>
      <c r="J12" s="151"/>
      <c r="K12" s="151"/>
      <c r="L12" s="151"/>
      <c r="M12" s="370"/>
      <c r="N12" s="371"/>
      <c r="O12" s="380">
        <v>6970.61</v>
      </c>
      <c r="P12" s="50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</row>
    <row r="13" spans="1:77" s="78" customFormat="1" x14ac:dyDescent="0.25">
      <c r="A13" s="444"/>
      <c r="B13" s="400"/>
      <c r="C13" s="152" t="s">
        <v>527</v>
      </c>
      <c r="D13" s="151"/>
      <c r="E13" s="400"/>
      <c r="F13" s="151"/>
      <c r="G13" s="400"/>
      <c r="H13" s="151"/>
      <c r="I13" s="151"/>
      <c r="J13" s="151"/>
      <c r="K13" s="151"/>
      <c r="L13" s="151"/>
      <c r="M13" s="370"/>
      <c r="N13" s="371"/>
      <c r="O13" s="380">
        <v>6850.34</v>
      </c>
      <c r="P13" s="50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</row>
    <row r="14" spans="1:77" s="78" customFormat="1" x14ac:dyDescent="0.25">
      <c r="A14" s="444"/>
      <c r="B14" s="400"/>
      <c r="C14" s="152" t="s">
        <v>520</v>
      </c>
      <c r="D14" s="151"/>
      <c r="E14" s="400"/>
      <c r="F14" s="151"/>
      <c r="G14" s="400"/>
      <c r="H14" s="151"/>
      <c r="I14" s="151"/>
      <c r="J14" s="151"/>
      <c r="K14" s="151"/>
      <c r="L14" s="151"/>
      <c r="M14" s="370"/>
      <c r="N14" s="371"/>
      <c r="O14" s="380">
        <v>8598.15</v>
      </c>
      <c r="P14" s="50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</row>
    <row r="15" spans="1:77" s="78" customFormat="1" x14ac:dyDescent="0.25">
      <c r="A15" s="444"/>
      <c r="B15" s="400"/>
      <c r="C15" s="150" t="s">
        <v>517</v>
      </c>
      <c r="D15" s="151"/>
      <c r="E15" s="400"/>
      <c r="F15" s="151"/>
      <c r="G15" s="400"/>
      <c r="H15" s="151"/>
      <c r="I15" s="151"/>
      <c r="J15" s="151"/>
      <c r="K15" s="151"/>
      <c r="L15" s="151"/>
      <c r="M15" s="370"/>
      <c r="N15" s="371"/>
      <c r="O15" s="380">
        <v>48855.13</v>
      </c>
      <c r="P15" s="50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</row>
    <row r="16" spans="1:77" s="78" customFormat="1" x14ac:dyDescent="0.25">
      <c r="A16" s="444"/>
      <c r="B16" s="400"/>
      <c r="C16" s="152" t="s">
        <v>537</v>
      </c>
      <c r="D16" s="151"/>
      <c r="E16" s="400"/>
      <c r="F16" s="151"/>
      <c r="G16" s="400"/>
      <c r="H16" s="151"/>
      <c r="I16" s="151"/>
      <c r="J16" s="151"/>
      <c r="K16" s="151"/>
      <c r="L16" s="151"/>
      <c r="M16" s="370"/>
      <c r="N16" s="371"/>
      <c r="O16" s="380">
        <v>48073.39</v>
      </c>
      <c r="P16" s="50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</row>
    <row r="17" spans="1:77" s="78" customFormat="1" x14ac:dyDescent="0.25">
      <c r="A17" s="444"/>
      <c r="B17" s="400"/>
      <c r="C17" s="153" t="s">
        <v>538</v>
      </c>
      <c r="D17" s="151"/>
      <c r="E17" s="400"/>
      <c r="F17" s="151"/>
      <c r="G17" s="400"/>
      <c r="H17" s="151"/>
      <c r="I17" s="151"/>
      <c r="J17" s="151"/>
      <c r="K17" s="151"/>
      <c r="L17" s="151"/>
      <c r="M17" s="370"/>
      <c r="N17" s="371"/>
      <c r="O17" s="380">
        <v>63906.32</v>
      </c>
      <c r="P17" s="50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</row>
    <row r="18" spans="1:77" ht="42.75" x14ac:dyDescent="0.25">
      <c r="A18" s="44">
        <v>2</v>
      </c>
      <c r="B18" s="403" t="s">
        <v>594</v>
      </c>
      <c r="C18" s="367" t="s">
        <v>539</v>
      </c>
      <c r="D18" s="367">
        <v>3258.39</v>
      </c>
      <c r="E18" s="367" t="s">
        <v>36</v>
      </c>
      <c r="F18" s="367" t="s">
        <v>37</v>
      </c>
      <c r="G18" s="154" t="s">
        <v>38</v>
      </c>
      <c r="H18" s="367" t="s">
        <v>39</v>
      </c>
      <c r="I18" s="367"/>
      <c r="J18" s="367">
        <v>3258.39</v>
      </c>
      <c r="K18" s="367" t="s">
        <v>39</v>
      </c>
      <c r="L18" s="367" t="s">
        <v>39</v>
      </c>
      <c r="M18" s="370"/>
      <c r="N18" s="371">
        <v>3258.39</v>
      </c>
      <c r="O18" s="321">
        <v>21481.26</v>
      </c>
      <c r="P18" s="50" t="e">
        <f>O18-H18</f>
        <v>#VALUE!</v>
      </c>
    </row>
    <row r="19" spans="1:77" s="118" customFormat="1" x14ac:dyDescent="0.25">
      <c r="A19" s="115"/>
      <c r="B19" s="400"/>
      <c r="C19" s="150" t="s">
        <v>378</v>
      </c>
      <c r="D19" s="367"/>
      <c r="E19" s="367"/>
      <c r="F19" s="367"/>
      <c r="G19" s="155"/>
      <c r="H19" s="367"/>
      <c r="I19" s="367"/>
      <c r="J19" s="367"/>
      <c r="K19" s="367"/>
      <c r="L19" s="367"/>
      <c r="M19" s="370"/>
      <c r="N19" s="371"/>
      <c r="O19" s="328">
        <v>8332.42</v>
      </c>
      <c r="P19" s="120"/>
    </row>
    <row r="20" spans="1:77" s="118" customFormat="1" x14ac:dyDescent="0.25">
      <c r="A20" s="115"/>
      <c r="B20" s="400"/>
      <c r="C20" s="152" t="s">
        <v>512</v>
      </c>
      <c r="D20" s="367"/>
      <c r="E20" s="367"/>
      <c r="F20" s="367"/>
      <c r="G20" s="155"/>
      <c r="H20" s="367"/>
      <c r="I20" s="367"/>
      <c r="J20" s="367"/>
      <c r="K20" s="367"/>
      <c r="L20" s="367"/>
      <c r="M20" s="370"/>
      <c r="N20" s="371"/>
      <c r="O20" s="328">
        <v>8224.3700000000008</v>
      </c>
      <c r="P20" s="120"/>
    </row>
    <row r="21" spans="1:77" s="118" customFormat="1" x14ac:dyDescent="0.25">
      <c r="A21" s="115"/>
      <c r="B21" s="400"/>
      <c r="C21" s="152" t="s">
        <v>513</v>
      </c>
      <c r="D21" s="367"/>
      <c r="E21" s="367"/>
      <c r="F21" s="367"/>
      <c r="G21" s="155"/>
      <c r="H21" s="367"/>
      <c r="I21" s="367"/>
      <c r="J21" s="367"/>
      <c r="K21" s="367"/>
      <c r="L21" s="367"/>
      <c r="M21" s="370"/>
      <c r="N21" s="371"/>
      <c r="O21" s="328">
        <v>9965.5400000000009</v>
      </c>
      <c r="P21" s="120"/>
    </row>
    <row r="22" spans="1:77" s="118" customFormat="1" x14ac:dyDescent="0.25">
      <c r="A22" s="115"/>
      <c r="B22" s="400"/>
      <c r="C22" s="150" t="s">
        <v>430</v>
      </c>
      <c r="D22" s="367"/>
      <c r="E22" s="367"/>
      <c r="F22" s="367"/>
      <c r="G22" s="155"/>
      <c r="H22" s="367"/>
      <c r="I22" s="367"/>
      <c r="J22" s="367"/>
      <c r="K22" s="367"/>
      <c r="L22" s="367"/>
      <c r="M22" s="370"/>
      <c r="N22" s="371"/>
      <c r="O22" s="328">
        <v>22736.84</v>
      </c>
      <c r="P22" s="120"/>
    </row>
    <row r="23" spans="1:77" s="118" customFormat="1" x14ac:dyDescent="0.25">
      <c r="A23" s="115"/>
      <c r="B23" s="400"/>
      <c r="C23" s="152" t="s">
        <v>527</v>
      </c>
      <c r="D23" s="367"/>
      <c r="E23" s="367"/>
      <c r="F23" s="367"/>
      <c r="G23" s="155"/>
      <c r="H23" s="367"/>
      <c r="I23" s="367"/>
      <c r="J23" s="367"/>
      <c r="K23" s="367"/>
      <c r="L23" s="367"/>
      <c r="M23" s="370"/>
      <c r="N23" s="371"/>
      <c r="O23" s="328">
        <v>22529.27</v>
      </c>
      <c r="P23" s="120"/>
    </row>
    <row r="24" spans="1:77" s="118" customFormat="1" x14ac:dyDescent="0.25">
      <c r="A24" s="115"/>
      <c r="B24" s="400"/>
      <c r="C24" s="152" t="s">
        <v>520</v>
      </c>
      <c r="D24" s="367"/>
      <c r="E24" s="367"/>
      <c r="F24" s="367"/>
      <c r="G24" s="155"/>
      <c r="H24" s="367"/>
      <c r="I24" s="367"/>
      <c r="J24" s="367"/>
      <c r="K24" s="367"/>
      <c r="L24" s="367"/>
      <c r="M24" s="370"/>
      <c r="N24" s="371"/>
      <c r="O24" s="328">
        <v>32830.18</v>
      </c>
      <c r="P24" s="120"/>
    </row>
    <row r="25" spans="1:77" s="118" customFormat="1" x14ac:dyDescent="0.25">
      <c r="A25" s="115"/>
      <c r="B25" s="400"/>
      <c r="C25" s="150" t="s">
        <v>517</v>
      </c>
      <c r="D25" s="367"/>
      <c r="E25" s="367"/>
      <c r="F25" s="367"/>
      <c r="G25" s="155"/>
      <c r="H25" s="367"/>
      <c r="I25" s="367"/>
      <c r="J25" s="367"/>
      <c r="K25" s="367"/>
      <c r="L25" s="367"/>
      <c r="M25" s="370"/>
      <c r="N25" s="371"/>
      <c r="O25" s="328">
        <v>57415.88</v>
      </c>
      <c r="P25" s="120"/>
    </row>
    <row r="26" spans="1:77" s="118" customFormat="1" ht="18" customHeight="1" x14ac:dyDescent="0.25">
      <c r="A26" s="115"/>
      <c r="B26" s="400"/>
      <c r="C26" s="152" t="s">
        <v>534</v>
      </c>
      <c r="D26" s="367"/>
      <c r="E26" s="367"/>
      <c r="F26" s="367"/>
      <c r="G26" s="155"/>
      <c r="H26" s="367"/>
      <c r="I26" s="367"/>
      <c r="J26" s="367"/>
      <c r="K26" s="367"/>
      <c r="L26" s="367"/>
      <c r="M26" s="370"/>
      <c r="N26" s="371"/>
      <c r="O26" s="328">
        <v>42885.69</v>
      </c>
      <c r="P26" s="120"/>
    </row>
    <row r="27" spans="1:77" s="118" customFormat="1" ht="18" customHeight="1" x14ac:dyDescent="0.25">
      <c r="A27" s="115"/>
      <c r="B27" s="401"/>
      <c r="C27" s="152" t="s">
        <v>525</v>
      </c>
      <c r="D27" s="367"/>
      <c r="E27" s="367"/>
      <c r="F27" s="367"/>
      <c r="G27" s="155"/>
      <c r="H27" s="367"/>
      <c r="I27" s="367"/>
      <c r="J27" s="367"/>
      <c r="K27" s="367"/>
      <c r="L27" s="367"/>
      <c r="M27" s="370"/>
      <c r="N27" s="371"/>
      <c r="O27" s="328">
        <v>101649.96</v>
      </c>
      <c r="P27" s="120"/>
    </row>
    <row r="28" spans="1:77" ht="39" customHeight="1" x14ac:dyDescent="0.25">
      <c r="A28" s="465">
        <v>3</v>
      </c>
      <c r="B28" s="403" t="s">
        <v>595</v>
      </c>
      <c r="C28" s="367" t="s">
        <v>540</v>
      </c>
      <c r="D28" s="367">
        <v>3988.2</v>
      </c>
      <c r="E28" s="367" t="s">
        <v>36</v>
      </c>
      <c r="F28" s="367" t="s">
        <v>40</v>
      </c>
      <c r="G28" s="403" t="s">
        <v>41</v>
      </c>
      <c r="H28" s="367" t="s">
        <v>42</v>
      </c>
      <c r="I28" s="367"/>
      <c r="J28" s="367">
        <v>3988.2</v>
      </c>
      <c r="K28" s="367" t="s">
        <v>42</v>
      </c>
      <c r="L28" s="367" t="s">
        <v>42</v>
      </c>
      <c r="M28" s="370"/>
      <c r="N28" s="371">
        <v>4080.7</v>
      </c>
      <c r="O28" s="321" t="s">
        <v>703</v>
      </c>
      <c r="P28" s="50" t="e">
        <f>O28-H28</f>
        <v>#VALUE!</v>
      </c>
    </row>
    <row r="29" spans="1:77" ht="30" x14ac:dyDescent="0.25">
      <c r="A29" s="466"/>
      <c r="B29" s="400"/>
      <c r="C29" s="368" t="s">
        <v>541</v>
      </c>
      <c r="D29" s="367" t="s">
        <v>44</v>
      </c>
      <c r="E29" s="290"/>
      <c r="F29" s="367"/>
      <c r="G29" s="400"/>
      <c r="H29" s="367" t="s">
        <v>44</v>
      </c>
      <c r="I29" s="367"/>
      <c r="J29" s="367" t="s">
        <v>44</v>
      </c>
      <c r="K29" s="367" t="s">
        <v>44</v>
      </c>
      <c r="L29" s="367" t="s">
        <v>44</v>
      </c>
      <c r="M29" s="370"/>
      <c r="N29" s="371"/>
      <c r="O29" s="328">
        <v>8543.2000000000007</v>
      </c>
      <c r="P29" s="50" t="e">
        <f>O29-H29</f>
        <v>#VALUE!</v>
      </c>
    </row>
    <row r="30" spans="1:77" x14ac:dyDescent="0.25">
      <c r="A30" s="466"/>
      <c r="B30" s="400"/>
      <c r="C30" s="368" t="s">
        <v>542</v>
      </c>
      <c r="D30" s="367">
        <v>3974.05</v>
      </c>
      <c r="E30" s="290"/>
      <c r="F30" s="367"/>
      <c r="G30" s="400"/>
      <c r="H30" s="367">
        <v>3809.93</v>
      </c>
      <c r="I30" s="367"/>
      <c r="J30" s="367">
        <v>3974.05</v>
      </c>
      <c r="K30" s="367">
        <v>3809.93</v>
      </c>
      <c r="L30" s="367">
        <v>3809.93</v>
      </c>
      <c r="M30" s="370"/>
      <c r="N30" s="371">
        <v>4066.21</v>
      </c>
      <c r="O30" s="328" t="s">
        <v>56</v>
      </c>
      <c r="P30" s="50" t="e">
        <f>O30-H30</f>
        <v>#VALUE!</v>
      </c>
    </row>
    <row r="31" spans="1:77" x14ac:dyDescent="0.25">
      <c r="A31" s="466"/>
      <c r="B31" s="400"/>
      <c r="C31" s="368" t="s">
        <v>351</v>
      </c>
      <c r="D31" s="367">
        <v>5243.08</v>
      </c>
      <c r="E31" s="290"/>
      <c r="F31" s="367"/>
      <c r="G31" s="400"/>
      <c r="H31" s="367">
        <v>5026.5600000000004</v>
      </c>
      <c r="I31" s="367"/>
      <c r="J31" s="367">
        <v>5243.08</v>
      </c>
      <c r="K31" s="367">
        <v>5026.5600000000004</v>
      </c>
      <c r="L31" s="367">
        <v>5026.5600000000004</v>
      </c>
      <c r="M31" s="370"/>
      <c r="N31" s="371">
        <v>6364.67</v>
      </c>
      <c r="O31" s="328" t="s">
        <v>56</v>
      </c>
      <c r="P31" s="50" t="e">
        <f>O31-H31</f>
        <v>#VALUE!</v>
      </c>
    </row>
    <row r="32" spans="1:77" ht="30" x14ac:dyDescent="0.25">
      <c r="A32" s="467"/>
      <c r="B32" s="401"/>
      <c r="C32" s="368" t="s">
        <v>543</v>
      </c>
      <c r="D32" s="367">
        <v>3939.5</v>
      </c>
      <c r="E32" s="290"/>
      <c r="F32" s="367"/>
      <c r="G32" s="401"/>
      <c r="H32" s="367">
        <v>3776.81</v>
      </c>
      <c r="I32" s="367"/>
      <c r="J32" s="367">
        <v>3939.5</v>
      </c>
      <c r="K32" s="367">
        <v>3776.81</v>
      </c>
      <c r="L32" s="367">
        <v>3776.81</v>
      </c>
      <c r="M32" s="370"/>
      <c r="N32" s="371">
        <v>4030.86</v>
      </c>
      <c r="O32" s="328">
        <v>8228.11</v>
      </c>
      <c r="P32" s="50">
        <f>O32-H32</f>
        <v>4451.3000000000011</v>
      </c>
    </row>
    <row r="33" spans="1:18" ht="12" customHeight="1" x14ac:dyDescent="0.25">
      <c r="A33" s="444"/>
      <c r="B33" s="403" t="s">
        <v>397</v>
      </c>
      <c r="C33" s="469" t="s">
        <v>596</v>
      </c>
      <c r="D33" s="395" t="s">
        <v>67</v>
      </c>
      <c r="E33" s="395" t="s">
        <v>68</v>
      </c>
      <c r="F33" s="395" t="s">
        <v>67</v>
      </c>
      <c r="G33" s="403" t="s">
        <v>69</v>
      </c>
      <c r="H33" s="395" t="s">
        <v>67</v>
      </c>
      <c r="I33" s="367"/>
      <c r="J33" s="462" t="s">
        <v>567</v>
      </c>
      <c r="K33" s="395" t="s">
        <v>67</v>
      </c>
      <c r="L33" s="395" t="s">
        <v>67</v>
      </c>
      <c r="M33" s="370"/>
      <c r="N33" s="415" t="s">
        <v>567</v>
      </c>
      <c r="O33" s="462">
        <v>7519.49</v>
      </c>
      <c r="P33" s="50" t="e">
        <f t="shared" ref="P33:P47" si="0">O33-H33</f>
        <v>#VALUE!</v>
      </c>
    </row>
    <row r="34" spans="1:18" ht="12.75" customHeight="1" x14ac:dyDescent="0.25">
      <c r="A34" s="444"/>
      <c r="B34" s="400"/>
      <c r="C34" s="470"/>
      <c r="D34" s="395"/>
      <c r="E34" s="395"/>
      <c r="F34" s="395"/>
      <c r="G34" s="400"/>
      <c r="H34" s="395"/>
      <c r="I34" s="367"/>
      <c r="J34" s="463"/>
      <c r="K34" s="395"/>
      <c r="L34" s="395"/>
      <c r="M34" s="370"/>
      <c r="N34" s="416"/>
      <c r="O34" s="463"/>
      <c r="P34" s="50">
        <f t="shared" si="0"/>
        <v>0</v>
      </c>
    </row>
    <row r="35" spans="1:18" ht="12.75" customHeight="1" x14ac:dyDescent="0.25">
      <c r="A35" s="444"/>
      <c r="B35" s="400"/>
      <c r="C35" s="470"/>
      <c r="D35" s="395"/>
      <c r="E35" s="395"/>
      <c r="F35" s="395"/>
      <c r="G35" s="400"/>
      <c r="H35" s="395"/>
      <c r="I35" s="367"/>
      <c r="J35" s="463"/>
      <c r="K35" s="395"/>
      <c r="L35" s="395"/>
      <c r="M35" s="370"/>
      <c r="N35" s="416"/>
      <c r="O35" s="463"/>
      <c r="P35" s="50">
        <f t="shared" si="0"/>
        <v>0</v>
      </c>
    </row>
    <row r="36" spans="1:18" ht="15" customHeight="1" x14ac:dyDescent="0.25">
      <c r="A36" s="444"/>
      <c r="B36" s="400"/>
      <c r="C36" s="470"/>
      <c r="D36" s="395"/>
      <c r="E36" s="395"/>
      <c r="F36" s="395"/>
      <c r="G36" s="400"/>
      <c r="H36" s="395"/>
      <c r="I36" s="367"/>
      <c r="J36" s="463"/>
      <c r="K36" s="395"/>
      <c r="L36" s="395"/>
      <c r="M36" s="370"/>
      <c r="N36" s="416"/>
      <c r="O36" s="463"/>
      <c r="P36" s="50">
        <f t="shared" si="0"/>
        <v>0</v>
      </c>
    </row>
    <row r="37" spans="1:18" ht="49.5" customHeight="1" x14ac:dyDescent="0.25">
      <c r="A37" s="444"/>
      <c r="B37" s="400"/>
      <c r="C37" s="471"/>
      <c r="D37" s="395"/>
      <c r="E37" s="395"/>
      <c r="F37" s="395"/>
      <c r="G37" s="400"/>
      <c r="H37" s="395"/>
      <c r="I37" s="367"/>
      <c r="J37" s="464"/>
      <c r="K37" s="395"/>
      <c r="L37" s="395"/>
      <c r="M37" s="370"/>
      <c r="N37" s="417"/>
      <c r="O37" s="464"/>
      <c r="P37" s="50">
        <f t="shared" si="0"/>
        <v>0</v>
      </c>
      <c r="R37" s="118"/>
    </row>
    <row r="38" spans="1:18" ht="12.75" customHeight="1" x14ac:dyDescent="0.25">
      <c r="A38" s="444"/>
      <c r="B38" s="400"/>
      <c r="C38" s="200" t="s">
        <v>378</v>
      </c>
      <c r="D38" s="367"/>
      <c r="E38" s="367"/>
      <c r="F38" s="367"/>
      <c r="G38" s="400"/>
      <c r="H38" s="367"/>
      <c r="I38" s="367"/>
      <c r="J38" s="291"/>
      <c r="K38" s="367"/>
      <c r="L38" s="367"/>
      <c r="M38" s="370"/>
      <c r="N38" s="284"/>
      <c r="O38" s="318">
        <v>5565.68</v>
      </c>
      <c r="P38" s="50"/>
    </row>
    <row r="39" spans="1:18" x14ac:dyDescent="0.25">
      <c r="A39" s="444"/>
      <c r="B39" s="400"/>
      <c r="C39" s="158" t="s">
        <v>512</v>
      </c>
      <c r="D39" s="367">
        <v>2453.77</v>
      </c>
      <c r="E39" s="367"/>
      <c r="F39" s="293">
        <f>2453.77</f>
        <v>2453.77</v>
      </c>
      <c r="G39" s="400"/>
      <c r="H39" s="367">
        <v>2453.77</v>
      </c>
      <c r="I39" s="151">
        <f>D39-H39</f>
        <v>0</v>
      </c>
      <c r="J39" s="367">
        <v>2453.77</v>
      </c>
      <c r="K39" s="367">
        <v>2453.77</v>
      </c>
      <c r="L39" s="367">
        <v>2453.77</v>
      </c>
      <c r="M39" s="370"/>
      <c r="N39" s="159">
        <v>2453.77</v>
      </c>
      <c r="O39" s="328">
        <v>2821.84</v>
      </c>
      <c r="P39" s="50">
        <f t="shared" si="0"/>
        <v>368.07000000000016</v>
      </c>
      <c r="R39" s="65"/>
    </row>
    <row r="40" spans="1:18" x14ac:dyDescent="0.25">
      <c r="A40" s="444"/>
      <c r="B40" s="400"/>
      <c r="C40" s="158" t="s">
        <v>513</v>
      </c>
      <c r="D40" s="367">
        <v>4907.5200000000004</v>
      </c>
      <c r="E40" s="367"/>
      <c r="F40" s="293">
        <f>4907.52</f>
        <v>4907.5200000000004</v>
      </c>
      <c r="G40" s="400"/>
      <c r="H40" s="367">
        <v>4907.5200000000004</v>
      </c>
      <c r="I40" s="151">
        <f>D40-H40</f>
        <v>0</v>
      </c>
      <c r="J40" s="367">
        <v>4907.5200000000004</v>
      </c>
      <c r="K40" s="367">
        <v>4907.5200000000004</v>
      </c>
      <c r="L40" s="367">
        <v>4907.5200000000004</v>
      </c>
      <c r="M40" s="370"/>
      <c r="N40" s="159">
        <v>4907.5200000000004</v>
      </c>
      <c r="O40" s="328">
        <v>5643.65</v>
      </c>
      <c r="P40" s="50">
        <f t="shared" si="0"/>
        <v>736.1299999999992</v>
      </c>
      <c r="R40" s="64"/>
    </row>
    <row r="41" spans="1:18" x14ac:dyDescent="0.25">
      <c r="A41" s="444"/>
      <c r="B41" s="400"/>
      <c r="C41" s="158" t="s">
        <v>527</v>
      </c>
      <c r="D41" s="367">
        <v>4034.46</v>
      </c>
      <c r="E41" s="367"/>
      <c r="F41" s="293">
        <f>4034.46</f>
        <v>4034.46</v>
      </c>
      <c r="G41" s="400"/>
      <c r="H41" s="367">
        <v>4034.46</v>
      </c>
      <c r="I41" s="367"/>
      <c r="J41" s="367">
        <v>4034.46</v>
      </c>
      <c r="K41" s="367">
        <v>4034.46</v>
      </c>
      <c r="L41" s="367">
        <v>4034.46</v>
      </c>
      <c r="M41" s="370"/>
      <c r="N41" s="159">
        <v>4034.46</v>
      </c>
      <c r="O41" s="328">
        <v>9279.26</v>
      </c>
      <c r="P41" s="50">
        <f t="shared" si="0"/>
        <v>5244.8</v>
      </c>
    </row>
    <row r="42" spans="1:18" x14ac:dyDescent="0.25">
      <c r="A42" s="444"/>
      <c r="B42" s="400"/>
      <c r="C42" s="158" t="s">
        <v>544</v>
      </c>
      <c r="D42" s="367">
        <v>8068.92</v>
      </c>
      <c r="E42" s="367"/>
      <c r="F42" s="293">
        <f>8068.92</f>
        <v>8068.92</v>
      </c>
      <c r="G42" s="400"/>
      <c r="H42" s="367">
        <v>8068.92</v>
      </c>
      <c r="I42" s="367"/>
      <c r="J42" s="367">
        <v>8068.92</v>
      </c>
      <c r="K42" s="367">
        <v>8068.92</v>
      </c>
      <c r="L42" s="367">
        <v>8068.92</v>
      </c>
      <c r="M42" s="370"/>
      <c r="N42" s="159">
        <v>8068.92</v>
      </c>
      <c r="O42" s="328">
        <v>9279.26</v>
      </c>
      <c r="P42" s="50">
        <f t="shared" si="0"/>
        <v>1210.3400000000001</v>
      </c>
    </row>
    <row r="43" spans="1:18" ht="30" x14ac:dyDescent="0.25">
      <c r="A43" s="444"/>
      <c r="B43" s="400"/>
      <c r="C43" s="285" t="s">
        <v>530</v>
      </c>
      <c r="D43" s="367">
        <v>172.97</v>
      </c>
      <c r="E43" s="367"/>
      <c r="F43" s="293">
        <v>172.97</v>
      </c>
      <c r="G43" s="401"/>
      <c r="H43" s="367">
        <v>172.97</v>
      </c>
      <c r="I43" s="367"/>
      <c r="J43" s="367">
        <v>172.97</v>
      </c>
      <c r="K43" s="367">
        <v>172.97</v>
      </c>
      <c r="L43" s="367">
        <v>172.97</v>
      </c>
      <c r="M43" s="370"/>
      <c r="N43" s="159">
        <v>172.97</v>
      </c>
      <c r="O43" s="328">
        <v>198.91</v>
      </c>
      <c r="P43" s="50">
        <f t="shared" si="0"/>
        <v>25.939999999999998</v>
      </c>
    </row>
    <row r="44" spans="1:18" x14ac:dyDescent="0.25">
      <c r="A44" s="444"/>
      <c r="B44" s="400"/>
      <c r="C44" s="200" t="s">
        <v>517</v>
      </c>
      <c r="D44" s="367"/>
      <c r="E44" s="367"/>
      <c r="F44" s="293"/>
      <c r="G44" s="374"/>
      <c r="H44" s="367"/>
      <c r="I44" s="367"/>
      <c r="J44" s="367"/>
      <c r="K44" s="367"/>
      <c r="L44" s="367"/>
      <c r="M44" s="370"/>
      <c r="N44" s="159"/>
      <c r="O44" s="328">
        <v>15695.77</v>
      </c>
      <c r="P44" s="50"/>
    </row>
    <row r="45" spans="1:18" ht="19.5" customHeight="1" x14ac:dyDescent="0.25">
      <c r="A45" s="444"/>
      <c r="B45" s="400"/>
      <c r="C45" s="151" t="s">
        <v>534</v>
      </c>
      <c r="D45" s="367"/>
      <c r="E45" s="367"/>
      <c r="F45" s="293"/>
      <c r="G45" s="374"/>
      <c r="H45" s="367"/>
      <c r="I45" s="367"/>
      <c r="J45" s="367"/>
      <c r="K45" s="367"/>
      <c r="L45" s="367"/>
      <c r="M45" s="370"/>
      <c r="N45" s="159"/>
      <c r="O45" s="328">
        <v>7847.88</v>
      </c>
      <c r="P45" s="50"/>
    </row>
    <row r="46" spans="1:18" ht="19.5" customHeight="1" x14ac:dyDescent="0.25">
      <c r="A46" s="444"/>
      <c r="B46" s="400"/>
      <c r="C46" s="151" t="s">
        <v>525</v>
      </c>
      <c r="D46" s="367"/>
      <c r="E46" s="367"/>
      <c r="F46" s="293"/>
      <c r="G46" s="374"/>
      <c r="H46" s="367"/>
      <c r="I46" s="367"/>
      <c r="J46" s="367"/>
      <c r="K46" s="367"/>
      <c r="L46" s="367"/>
      <c r="M46" s="370"/>
      <c r="N46" s="159"/>
      <c r="O46" s="328">
        <v>16454.080000000002</v>
      </c>
      <c r="P46" s="50"/>
    </row>
    <row r="47" spans="1:18" ht="57" x14ac:dyDescent="0.25">
      <c r="A47" s="444"/>
      <c r="B47" s="400"/>
      <c r="C47" s="367" t="s">
        <v>545</v>
      </c>
      <c r="D47" s="367" t="s">
        <v>70</v>
      </c>
      <c r="E47" s="367" t="s">
        <v>68</v>
      </c>
      <c r="F47" s="367" t="s">
        <v>70</v>
      </c>
      <c r="G47" s="373" t="s">
        <v>71</v>
      </c>
      <c r="H47" s="367" t="s">
        <v>70</v>
      </c>
      <c r="I47" s="367"/>
      <c r="J47" s="367" t="s">
        <v>568</v>
      </c>
      <c r="K47" s="367" t="s">
        <v>70</v>
      </c>
      <c r="L47" s="367" t="s">
        <v>70</v>
      </c>
      <c r="M47" s="370"/>
      <c r="N47" s="159" t="s">
        <v>569</v>
      </c>
      <c r="O47" s="321" t="s">
        <v>646</v>
      </c>
      <c r="P47" s="50" t="e">
        <f t="shared" si="0"/>
        <v>#VALUE!</v>
      </c>
    </row>
    <row r="48" spans="1:18" ht="42.75" x14ac:dyDescent="0.25">
      <c r="A48" s="443">
        <v>8</v>
      </c>
      <c r="B48" s="402" t="s">
        <v>398</v>
      </c>
      <c r="C48" s="291" t="s">
        <v>547</v>
      </c>
      <c r="D48" s="162" t="s">
        <v>72</v>
      </c>
      <c r="E48" s="163" t="s">
        <v>73</v>
      </c>
      <c r="F48" s="162">
        <v>6098.89</v>
      </c>
      <c r="G48" s="461" t="s">
        <v>74</v>
      </c>
      <c r="H48" s="162" t="s">
        <v>72</v>
      </c>
      <c r="I48" s="162"/>
      <c r="J48" s="162">
        <v>6439.3</v>
      </c>
      <c r="K48" s="162" t="s">
        <v>72</v>
      </c>
      <c r="L48" s="162" t="s">
        <v>72</v>
      </c>
      <c r="M48" s="370"/>
      <c r="N48" s="371">
        <v>6439.3</v>
      </c>
      <c r="O48" s="296" t="s">
        <v>614</v>
      </c>
      <c r="P48" s="50" t="e">
        <f t="shared" ref="P48:P72" si="1">O48-H48</f>
        <v>#VALUE!</v>
      </c>
    </row>
    <row r="49" spans="1:23" x14ac:dyDescent="0.25">
      <c r="A49" s="444"/>
      <c r="B49" s="402"/>
      <c r="C49" s="191" t="s">
        <v>378</v>
      </c>
      <c r="D49" s="368">
        <v>4283.13</v>
      </c>
      <c r="E49" s="288"/>
      <c r="F49" s="293">
        <v>4283.13</v>
      </c>
      <c r="G49" s="461"/>
      <c r="H49" s="368">
        <v>4283.13</v>
      </c>
      <c r="I49" s="151">
        <f>D49-H49</f>
        <v>0</v>
      </c>
      <c r="J49" s="368"/>
      <c r="K49" s="368">
        <v>4283.13</v>
      </c>
      <c r="L49" s="368">
        <v>4283.13</v>
      </c>
      <c r="M49" s="370"/>
      <c r="N49" s="371"/>
      <c r="O49" s="328">
        <v>4882.74</v>
      </c>
      <c r="P49" s="50">
        <f t="shared" si="1"/>
        <v>599.60999999999967</v>
      </c>
    </row>
    <row r="50" spans="1:23" x14ac:dyDescent="0.25">
      <c r="A50" s="444"/>
      <c r="B50" s="402"/>
      <c r="C50" s="158" t="s">
        <v>512</v>
      </c>
      <c r="D50" s="368"/>
      <c r="E50" s="288"/>
      <c r="F50" s="293"/>
      <c r="G50" s="461"/>
      <c r="H50" s="368"/>
      <c r="I50" s="151"/>
      <c r="J50" s="368">
        <v>2187.61</v>
      </c>
      <c r="K50" s="368"/>
      <c r="L50" s="368"/>
      <c r="M50" s="370"/>
      <c r="N50" s="371">
        <v>2187.61</v>
      </c>
      <c r="O50" s="328"/>
      <c r="P50" s="50"/>
    </row>
    <row r="51" spans="1:23" x14ac:dyDescent="0.25">
      <c r="A51" s="444"/>
      <c r="B51" s="402"/>
      <c r="C51" s="158" t="s">
        <v>513</v>
      </c>
      <c r="D51" s="368"/>
      <c r="E51" s="288"/>
      <c r="F51" s="293"/>
      <c r="G51" s="461"/>
      <c r="H51" s="368"/>
      <c r="I51" s="151"/>
      <c r="J51" s="368">
        <v>4375.22</v>
      </c>
      <c r="K51" s="368"/>
      <c r="L51" s="368"/>
      <c r="M51" s="370"/>
      <c r="N51" s="371">
        <v>4375.22</v>
      </c>
      <c r="O51" s="328">
        <v>4882.74</v>
      </c>
      <c r="P51" s="50"/>
    </row>
    <row r="52" spans="1:23" s="357" customFormat="1" x14ac:dyDescent="0.25">
      <c r="A52" s="444"/>
      <c r="B52" s="402"/>
      <c r="C52" s="191" t="s">
        <v>519</v>
      </c>
      <c r="D52" s="368"/>
      <c r="E52" s="288"/>
      <c r="F52" s="293"/>
      <c r="G52" s="461"/>
      <c r="H52" s="368"/>
      <c r="I52" s="151"/>
      <c r="J52" s="368"/>
      <c r="K52" s="368"/>
      <c r="L52" s="368"/>
      <c r="M52" s="370"/>
      <c r="N52" s="371"/>
      <c r="O52" s="328">
        <v>8314.34</v>
      </c>
      <c r="P52" s="356"/>
    </row>
    <row r="53" spans="1:23" x14ac:dyDescent="0.25">
      <c r="A53" s="444"/>
      <c r="B53" s="402"/>
      <c r="C53" s="293" t="s">
        <v>527</v>
      </c>
      <c r="D53" s="368"/>
      <c r="E53" s="288"/>
      <c r="F53" s="293"/>
      <c r="G53" s="461"/>
      <c r="H53" s="368"/>
      <c r="I53" s="151"/>
      <c r="J53" s="368"/>
      <c r="K53" s="368"/>
      <c r="L53" s="368"/>
      <c r="M53" s="370"/>
      <c r="N53" s="371"/>
      <c r="O53" s="328"/>
      <c r="P53" s="50"/>
      <c r="V53" s="315"/>
      <c r="W53" s="315"/>
    </row>
    <row r="54" spans="1:23" x14ac:dyDescent="0.25">
      <c r="A54" s="444"/>
      <c r="B54" s="402"/>
      <c r="C54" s="293" t="s">
        <v>520</v>
      </c>
      <c r="D54" s="368"/>
      <c r="E54" s="288"/>
      <c r="F54" s="293"/>
      <c r="G54" s="461"/>
      <c r="H54" s="368"/>
      <c r="I54" s="151"/>
      <c r="J54" s="368">
        <v>3725.06</v>
      </c>
      <c r="K54" s="368"/>
      <c r="L54" s="368"/>
      <c r="M54" s="370"/>
      <c r="N54" s="371">
        <v>3725.06</v>
      </c>
      <c r="O54" s="328">
        <v>8314.34</v>
      </c>
      <c r="P54" s="50"/>
    </row>
    <row r="55" spans="1:23" ht="30" x14ac:dyDescent="0.25">
      <c r="A55" s="444"/>
      <c r="B55" s="402"/>
      <c r="C55" s="293" t="s">
        <v>530</v>
      </c>
      <c r="D55" s="368"/>
      <c r="E55" s="288"/>
      <c r="F55" s="293"/>
      <c r="G55" s="461"/>
      <c r="H55" s="368"/>
      <c r="I55" s="151"/>
      <c r="J55" s="368">
        <v>7450.13</v>
      </c>
      <c r="K55" s="368"/>
      <c r="L55" s="368"/>
      <c r="M55" s="370"/>
      <c r="N55" s="371">
        <v>7450.13</v>
      </c>
      <c r="O55" s="164">
        <v>139.5</v>
      </c>
      <c r="P55" s="50"/>
    </row>
    <row r="56" spans="1:23" x14ac:dyDescent="0.25">
      <c r="A56" s="444"/>
      <c r="B56" s="402"/>
      <c r="C56" s="191" t="s">
        <v>517</v>
      </c>
      <c r="D56" s="368"/>
      <c r="E56" s="288"/>
      <c r="F56" s="293"/>
      <c r="G56" s="461"/>
      <c r="H56" s="368"/>
      <c r="I56" s="151"/>
      <c r="J56" s="373">
        <v>125</v>
      </c>
      <c r="K56" s="373"/>
      <c r="L56" s="373"/>
      <c r="M56" s="370"/>
      <c r="N56" s="283">
        <v>125</v>
      </c>
      <c r="O56" s="380">
        <v>10576.38</v>
      </c>
      <c r="P56" s="50"/>
    </row>
    <row r="57" spans="1:23" ht="22.5" customHeight="1" x14ac:dyDescent="0.25">
      <c r="A57" s="444"/>
      <c r="B57" s="402"/>
      <c r="C57" s="293" t="s">
        <v>525</v>
      </c>
      <c r="D57" s="368"/>
      <c r="E57" s="288"/>
      <c r="F57" s="293"/>
      <c r="G57" s="461"/>
      <c r="H57" s="368"/>
      <c r="I57" s="151"/>
      <c r="J57" s="368"/>
      <c r="K57" s="368"/>
      <c r="L57" s="368"/>
      <c r="M57" s="165"/>
      <c r="N57" s="371"/>
      <c r="O57" s="313">
        <v>10576.38</v>
      </c>
      <c r="P57" s="50"/>
    </row>
    <row r="58" spans="1:23" ht="42.75" x14ac:dyDescent="0.25">
      <c r="A58" s="451">
        <v>10</v>
      </c>
      <c r="B58" s="403" t="s">
        <v>402</v>
      </c>
      <c r="C58" s="367" t="s">
        <v>511</v>
      </c>
      <c r="D58" s="368">
        <v>7705.55</v>
      </c>
      <c r="E58" s="468" t="s">
        <v>77</v>
      </c>
      <c r="F58" s="367" t="s">
        <v>78</v>
      </c>
      <c r="G58" s="403" t="s">
        <v>79</v>
      </c>
      <c r="H58" s="368">
        <v>7705.55</v>
      </c>
      <c r="I58" s="368"/>
      <c r="J58" s="368">
        <v>7705.55</v>
      </c>
      <c r="K58" s="368" t="s">
        <v>78</v>
      </c>
      <c r="L58" s="368" t="s">
        <v>78</v>
      </c>
      <c r="M58" s="370"/>
      <c r="N58" s="371">
        <v>7705.55</v>
      </c>
      <c r="O58" s="325">
        <v>12133.69</v>
      </c>
      <c r="P58" s="50">
        <f t="shared" si="1"/>
        <v>4428.1400000000003</v>
      </c>
    </row>
    <row r="59" spans="1:23" x14ac:dyDescent="0.25">
      <c r="A59" s="452"/>
      <c r="B59" s="400"/>
      <c r="C59" s="191" t="s">
        <v>378</v>
      </c>
      <c r="D59" s="167"/>
      <c r="E59" s="442"/>
      <c r="F59" s="167"/>
      <c r="G59" s="400"/>
      <c r="H59" s="167"/>
      <c r="I59" s="370"/>
      <c r="J59" s="167"/>
      <c r="K59" s="370"/>
      <c r="L59" s="370"/>
      <c r="M59" s="370"/>
      <c r="N59" s="371"/>
      <c r="O59" s="313">
        <v>6768.84</v>
      </c>
      <c r="P59" s="50"/>
    </row>
    <row r="60" spans="1:23" s="359" customFormat="1" x14ac:dyDescent="0.25">
      <c r="A60" s="452"/>
      <c r="B60" s="400"/>
      <c r="C60" s="158" t="s">
        <v>512</v>
      </c>
      <c r="D60" s="167"/>
      <c r="E60" s="442"/>
      <c r="F60" s="167"/>
      <c r="G60" s="400"/>
      <c r="H60" s="167"/>
      <c r="I60" s="370"/>
      <c r="J60" s="167"/>
      <c r="K60" s="370"/>
      <c r="L60" s="370"/>
      <c r="M60" s="370"/>
      <c r="N60" s="371"/>
      <c r="O60" s="325">
        <v>3384.42</v>
      </c>
      <c r="P60" s="358"/>
    </row>
    <row r="61" spans="1:23" s="359" customFormat="1" x14ac:dyDescent="0.25">
      <c r="A61" s="452"/>
      <c r="B61" s="400"/>
      <c r="C61" s="158" t="s">
        <v>513</v>
      </c>
      <c r="D61" s="167"/>
      <c r="E61" s="442"/>
      <c r="F61" s="167"/>
      <c r="G61" s="400"/>
      <c r="H61" s="167"/>
      <c r="I61" s="370"/>
      <c r="J61" s="167"/>
      <c r="K61" s="370"/>
      <c r="L61" s="370"/>
      <c r="M61" s="370"/>
      <c r="N61" s="371"/>
      <c r="O61" s="325">
        <v>6801.27</v>
      </c>
      <c r="P61" s="358"/>
    </row>
    <row r="62" spans="1:23" ht="27.75" customHeight="1" x14ac:dyDescent="0.25">
      <c r="A62" s="452"/>
      <c r="B62" s="400"/>
      <c r="C62" s="293" t="s">
        <v>530</v>
      </c>
      <c r="D62" s="167"/>
      <c r="E62" s="442"/>
      <c r="F62" s="167"/>
      <c r="G62" s="400"/>
      <c r="H62" s="167"/>
      <c r="I62" s="370"/>
      <c r="J62" s="167"/>
      <c r="K62" s="370"/>
      <c r="L62" s="370"/>
      <c r="M62" s="370"/>
      <c r="N62" s="371"/>
      <c r="O62" s="313">
        <v>173.88</v>
      </c>
      <c r="P62" s="50"/>
    </row>
    <row r="63" spans="1:23" ht="15" hidden="1" customHeight="1" x14ac:dyDescent="0.25">
      <c r="A63" s="452"/>
      <c r="B63" s="400"/>
      <c r="C63" s="293" t="s">
        <v>512</v>
      </c>
      <c r="D63" s="293"/>
      <c r="E63" s="442"/>
      <c r="F63" s="293">
        <f>2583.69</f>
        <v>2583.69</v>
      </c>
      <c r="G63" s="400"/>
      <c r="H63" s="293"/>
      <c r="I63" s="151">
        <f>D63-H63</f>
        <v>0</v>
      </c>
      <c r="J63" s="293"/>
      <c r="K63" s="293">
        <f>2583.69</f>
        <v>2583.69</v>
      </c>
      <c r="L63" s="293">
        <f>2583.69</f>
        <v>2583.69</v>
      </c>
      <c r="M63" s="370"/>
      <c r="N63" s="371"/>
      <c r="O63" s="313"/>
      <c r="P63" s="50">
        <f t="shared" si="1"/>
        <v>0</v>
      </c>
    </row>
    <row r="64" spans="1:23" ht="15" hidden="1" customHeight="1" x14ac:dyDescent="0.25">
      <c r="A64" s="452"/>
      <c r="B64" s="400"/>
      <c r="C64" s="293" t="s">
        <v>513</v>
      </c>
      <c r="D64" s="293">
        <v>4965.34</v>
      </c>
      <c r="E64" s="442"/>
      <c r="F64" s="293">
        <f>4684.28</f>
        <v>4684.28</v>
      </c>
      <c r="G64" s="400"/>
      <c r="H64" s="293">
        <v>4965.34</v>
      </c>
      <c r="I64" s="151">
        <f>D64-H64</f>
        <v>0</v>
      </c>
      <c r="J64" s="293">
        <v>4965.34</v>
      </c>
      <c r="K64" s="293">
        <f>4684.28</f>
        <v>4684.28</v>
      </c>
      <c r="L64" s="293">
        <f>4684.28</f>
        <v>4684.28</v>
      </c>
      <c r="M64" s="370"/>
      <c r="N64" s="371">
        <v>4965.34</v>
      </c>
      <c r="O64" s="313"/>
      <c r="P64" s="50">
        <f t="shared" si="1"/>
        <v>-4965.34</v>
      </c>
    </row>
    <row r="65" spans="1:16" x14ac:dyDescent="0.25">
      <c r="A65" s="452"/>
      <c r="B65" s="400"/>
      <c r="C65" s="191" t="s">
        <v>519</v>
      </c>
      <c r="D65" s="293">
        <v>6057.32</v>
      </c>
      <c r="E65" s="442"/>
      <c r="F65" s="293"/>
      <c r="G65" s="400"/>
      <c r="H65" s="293">
        <v>6057.32</v>
      </c>
      <c r="I65" s="293"/>
      <c r="J65" s="293">
        <v>6057.32</v>
      </c>
      <c r="K65" s="293"/>
      <c r="L65" s="293"/>
      <c r="M65" s="370"/>
      <c r="N65" s="371">
        <v>6057.32</v>
      </c>
      <c r="O65" s="313">
        <v>8661.7099999999991</v>
      </c>
      <c r="P65" s="50">
        <f t="shared" si="1"/>
        <v>2604.3899999999994</v>
      </c>
    </row>
    <row r="66" spans="1:16" x14ac:dyDescent="0.25">
      <c r="A66" s="452"/>
      <c r="B66" s="400"/>
      <c r="C66" s="293" t="s">
        <v>527</v>
      </c>
      <c r="D66" s="293">
        <v>4943.3900000000003</v>
      </c>
      <c r="E66" s="442"/>
      <c r="F66" s="293">
        <f>4482.49</f>
        <v>4482.49</v>
      </c>
      <c r="G66" s="400"/>
      <c r="H66" s="293">
        <v>4943.3900000000003</v>
      </c>
      <c r="I66" s="293"/>
      <c r="J66" s="293">
        <v>4943.3900000000003</v>
      </c>
      <c r="K66" s="293">
        <v>4619.99</v>
      </c>
      <c r="L66" s="293">
        <v>4619.99</v>
      </c>
      <c r="M66" s="370"/>
      <c r="N66" s="371">
        <v>4943.3900000000003</v>
      </c>
      <c r="O66" s="313">
        <v>6063.2</v>
      </c>
      <c r="P66" s="50">
        <f t="shared" si="1"/>
        <v>1119.8099999999995</v>
      </c>
    </row>
    <row r="67" spans="1:16" x14ac:dyDescent="0.25">
      <c r="A67" s="452"/>
      <c r="B67" s="400"/>
      <c r="C67" s="293" t="s">
        <v>520</v>
      </c>
      <c r="D67" s="293">
        <v>6342.12</v>
      </c>
      <c r="E67" s="442"/>
      <c r="F67" s="293">
        <f>5478.59</f>
        <v>5478.59</v>
      </c>
      <c r="G67" s="400"/>
      <c r="H67" s="293">
        <v>6342.12</v>
      </c>
      <c r="I67" s="293"/>
      <c r="J67" s="293">
        <v>6342.12</v>
      </c>
      <c r="K67" s="293">
        <v>5646.45</v>
      </c>
      <c r="L67" s="293">
        <v>5646.45</v>
      </c>
      <c r="M67" s="370"/>
      <c r="N67" s="371">
        <v>6342.12</v>
      </c>
      <c r="O67" s="313">
        <v>9029.85</v>
      </c>
      <c r="P67" s="50">
        <f t="shared" si="1"/>
        <v>2687.7300000000005</v>
      </c>
    </row>
    <row r="68" spans="1:16" x14ac:dyDescent="0.25">
      <c r="A68" s="452"/>
      <c r="B68" s="400"/>
      <c r="C68" s="191" t="s">
        <v>517</v>
      </c>
      <c r="D68" s="293">
        <v>11067.96</v>
      </c>
      <c r="E68" s="442"/>
      <c r="F68" s="293"/>
      <c r="G68" s="400"/>
      <c r="H68" s="293">
        <v>11067.96</v>
      </c>
      <c r="I68" s="293"/>
      <c r="J68" s="293">
        <v>11067.96</v>
      </c>
      <c r="K68" s="293"/>
      <c r="L68" s="293"/>
      <c r="M68" s="370"/>
      <c r="N68" s="371">
        <v>11067.96</v>
      </c>
      <c r="O68" s="313">
        <v>17575.23</v>
      </c>
      <c r="P68" s="50">
        <f t="shared" si="1"/>
        <v>6507.27</v>
      </c>
    </row>
    <row r="69" spans="1:16" ht="18" customHeight="1" x14ac:dyDescent="0.25">
      <c r="A69" s="452"/>
      <c r="B69" s="400"/>
      <c r="C69" s="293" t="s">
        <v>534</v>
      </c>
      <c r="D69" s="293">
        <v>5523.39</v>
      </c>
      <c r="E69" s="442"/>
      <c r="F69" s="293"/>
      <c r="G69" s="400"/>
      <c r="H69" s="293">
        <v>5523.39</v>
      </c>
      <c r="I69" s="293"/>
      <c r="J69" s="293">
        <v>5523.39</v>
      </c>
      <c r="K69" s="293"/>
      <c r="L69" s="293"/>
      <c r="M69" s="370"/>
      <c r="N69" s="371">
        <v>5523.39</v>
      </c>
      <c r="O69" s="313">
        <v>8787.6200000000008</v>
      </c>
      <c r="P69" s="50">
        <f t="shared" si="1"/>
        <v>3264.2300000000005</v>
      </c>
    </row>
    <row r="70" spans="1:16" ht="18.75" customHeight="1" x14ac:dyDescent="0.25">
      <c r="A70" s="452"/>
      <c r="B70" s="400"/>
      <c r="C70" s="293" t="s">
        <v>525</v>
      </c>
      <c r="D70" s="293">
        <v>12264.65</v>
      </c>
      <c r="E70" s="442"/>
      <c r="F70" s="293"/>
      <c r="G70" s="400"/>
      <c r="H70" s="293">
        <v>12264.65</v>
      </c>
      <c r="I70" s="293"/>
      <c r="J70" s="293">
        <v>12264.65</v>
      </c>
      <c r="K70" s="293"/>
      <c r="L70" s="293"/>
      <c r="M70" s="370"/>
      <c r="N70" s="371">
        <v>12264.65</v>
      </c>
      <c r="O70" s="298">
        <v>17661.34</v>
      </c>
      <c r="P70" s="50">
        <f t="shared" si="1"/>
        <v>5396.6900000000005</v>
      </c>
    </row>
    <row r="71" spans="1:16" ht="28.5" x14ac:dyDescent="0.25">
      <c r="A71" s="429">
        <v>11</v>
      </c>
      <c r="B71" s="402" t="s">
        <v>406</v>
      </c>
      <c r="C71" s="367" t="s">
        <v>548</v>
      </c>
      <c r="D71" s="368" t="s">
        <v>85</v>
      </c>
      <c r="E71" s="403" t="s">
        <v>51</v>
      </c>
      <c r="F71" s="367" t="s">
        <v>85</v>
      </c>
      <c r="G71" s="403" t="s">
        <v>86</v>
      </c>
      <c r="H71" s="368" t="s">
        <v>85</v>
      </c>
      <c r="I71" s="368"/>
      <c r="J71" s="368" t="s">
        <v>570</v>
      </c>
      <c r="K71" s="368" t="s">
        <v>85</v>
      </c>
      <c r="L71" s="368" t="s">
        <v>85</v>
      </c>
      <c r="M71" s="370"/>
      <c r="N71" s="371">
        <v>3680.88</v>
      </c>
      <c r="O71" s="321" t="s">
        <v>715</v>
      </c>
      <c r="P71" s="50" t="e">
        <f t="shared" si="1"/>
        <v>#VALUE!</v>
      </c>
    </row>
    <row r="72" spans="1:16" x14ac:dyDescent="0.25">
      <c r="A72" s="429"/>
      <c r="B72" s="402"/>
      <c r="C72" s="200" t="s">
        <v>378</v>
      </c>
      <c r="D72" s="285">
        <v>3102.37</v>
      </c>
      <c r="E72" s="400"/>
      <c r="F72" s="285">
        <v>3102.37</v>
      </c>
      <c r="G72" s="400"/>
      <c r="H72" s="285">
        <v>3102.37</v>
      </c>
      <c r="I72" s="151">
        <f>D72-H72</f>
        <v>0</v>
      </c>
      <c r="J72" s="285">
        <v>3102.37</v>
      </c>
      <c r="K72" s="285">
        <v>3102.37</v>
      </c>
      <c r="L72" s="285">
        <v>3102.37</v>
      </c>
      <c r="M72" s="370"/>
      <c r="N72" s="371">
        <v>2652.43</v>
      </c>
      <c r="O72" s="481">
        <v>4317.3500000000004</v>
      </c>
      <c r="P72" s="50">
        <f t="shared" si="1"/>
        <v>1214.9800000000005</v>
      </c>
    </row>
    <row r="73" spans="1:16" s="122" customFormat="1" x14ac:dyDescent="0.25">
      <c r="A73" s="429"/>
      <c r="B73" s="402"/>
      <c r="C73" s="151" t="s">
        <v>648</v>
      </c>
      <c r="D73" s="170"/>
      <c r="E73" s="400"/>
      <c r="F73" s="285"/>
      <c r="G73" s="400"/>
      <c r="H73" s="170"/>
      <c r="I73" s="151"/>
      <c r="J73" s="170"/>
      <c r="K73" s="170"/>
      <c r="L73" s="170"/>
      <c r="M73" s="370"/>
      <c r="N73" s="371"/>
      <c r="O73" s="482">
        <v>2158.67</v>
      </c>
      <c r="P73" s="123"/>
    </row>
    <row r="74" spans="1:16" s="133" customFormat="1" x14ac:dyDescent="0.25">
      <c r="A74" s="429"/>
      <c r="B74" s="402"/>
      <c r="C74" s="151" t="s">
        <v>649</v>
      </c>
      <c r="D74" s="170"/>
      <c r="E74" s="400"/>
      <c r="F74" s="285"/>
      <c r="G74" s="400"/>
      <c r="H74" s="170"/>
      <c r="I74" s="151"/>
      <c r="J74" s="170"/>
      <c r="K74" s="170"/>
      <c r="L74" s="170"/>
      <c r="M74" s="370"/>
      <c r="N74" s="371"/>
      <c r="O74" s="482">
        <v>4708.78</v>
      </c>
      <c r="P74" s="132"/>
    </row>
    <row r="75" spans="1:16" s="118" customFormat="1" ht="30" x14ac:dyDescent="0.25">
      <c r="A75" s="429"/>
      <c r="B75" s="402"/>
      <c r="C75" s="368" t="s">
        <v>514</v>
      </c>
      <c r="D75" s="170"/>
      <c r="E75" s="400"/>
      <c r="F75" s="285"/>
      <c r="G75" s="400"/>
      <c r="H75" s="170"/>
      <c r="I75" s="151"/>
      <c r="J75" s="170"/>
      <c r="K75" s="170"/>
      <c r="L75" s="170"/>
      <c r="M75" s="370"/>
      <c r="N75" s="371"/>
      <c r="O75" s="482">
        <v>165.28</v>
      </c>
      <c r="P75" s="120"/>
    </row>
    <row r="76" spans="1:16" s="118" customFormat="1" x14ac:dyDescent="0.25">
      <c r="A76" s="429"/>
      <c r="B76" s="402"/>
      <c r="C76" s="200" t="s">
        <v>519</v>
      </c>
      <c r="D76" s="170"/>
      <c r="E76" s="400"/>
      <c r="F76" s="285"/>
      <c r="G76" s="400"/>
      <c r="H76" s="170"/>
      <c r="I76" s="151"/>
      <c r="J76" s="170"/>
      <c r="K76" s="170"/>
      <c r="L76" s="170"/>
      <c r="M76" s="370"/>
      <c r="N76" s="371"/>
      <c r="O76" s="481">
        <v>7716.75</v>
      </c>
      <c r="P76" s="120"/>
    </row>
    <row r="77" spans="1:16" s="118" customFormat="1" x14ac:dyDescent="0.25">
      <c r="A77" s="429"/>
      <c r="B77" s="402"/>
      <c r="C77" s="151" t="s">
        <v>647</v>
      </c>
      <c r="D77" s="170"/>
      <c r="E77" s="400"/>
      <c r="F77" s="285"/>
      <c r="G77" s="400"/>
      <c r="H77" s="170"/>
      <c r="I77" s="151"/>
      <c r="J77" s="170"/>
      <c r="K77" s="170"/>
      <c r="L77" s="170"/>
      <c r="M77" s="370"/>
      <c r="N77" s="371"/>
      <c r="O77" s="481">
        <v>5401.73</v>
      </c>
      <c r="P77" s="120"/>
    </row>
    <row r="78" spans="1:16" s="118" customFormat="1" x14ac:dyDescent="0.25">
      <c r="A78" s="429"/>
      <c r="B78" s="402"/>
      <c r="C78" s="151" t="s">
        <v>520</v>
      </c>
      <c r="D78" s="170"/>
      <c r="E78" s="400"/>
      <c r="F78" s="285"/>
      <c r="G78" s="400"/>
      <c r="H78" s="170"/>
      <c r="I78" s="151"/>
      <c r="J78" s="170"/>
      <c r="K78" s="170"/>
      <c r="L78" s="170"/>
      <c r="M78" s="370"/>
      <c r="N78" s="371"/>
      <c r="O78" s="481">
        <v>9951.4</v>
      </c>
      <c r="P78" s="120"/>
    </row>
    <row r="79" spans="1:16" s="118" customFormat="1" x14ac:dyDescent="0.25">
      <c r="A79" s="429"/>
      <c r="B79" s="402"/>
      <c r="C79" s="200" t="s">
        <v>517</v>
      </c>
      <c r="D79" s="170"/>
      <c r="E79" s="400"/>
      <c r="F79" s="285"/>
      <c r="G79" s="400"/>
      <c r="H79" s="170"/>
      <c r="I79" s="151"/>
      <c r="J79" s="170"/>
      <c r="K79" s="170"/>
      <c r="L79" s="170"/>
      <c r="M79" s="370"/>
      <c r="N79" s="371"/>
      <c r="O79" s="481">
        <v>30327.27</v>
      </c>
      <c r="P79" s="120"/>
    </row>
    <row r="80" spans="1:16" s="118" customFormat="1" ht="16.5" customHeight="1" x14ac:dyDescent="0.25">
      <c r="A80" s="429"/>
      <c r="B80" s="402"/>
      <c r="C80" s="151" t="s">
        <v>534</v>
      </c>
      <c r="D80" s="170"/>
      <c r="E80" s="400"/>
      <c r="F80" s="285"/>
      <c r="G80" s="400"/>
      <c r="H80" s="170"/>
      <c r="I80" s="151"/>
      <c r="J80" s="170"/>
      <c r="K80" s="170"/>
      <c r="L80" s="170"/>
      <c r="M80" s="370"/>
      <c r="N80" s="371"/>
      <c r="O80" s="482">
        <v>20274.98</v>
      </c>
      <c r="P80" s="120"/>
    </row>
    <row r="81" spans="1:16" s="118" customFormat="1" ht="18.75" customHeight="1" x14ac:dyDescent="0.25">
      <c r="A81" s="429"/>
      <c r="B81" s="402"/>
      <c r="C81" s="151" t="s">
        <v>525</v>
      </c>
      <c r="D81" s="170"/>
      <c r="E81" s="400"/>
      <c r="F81" s="285"/>
      <c r="G81" s="400"/>
      <c r="H81" s="170"/>
      <c r="I81" s="151"/>
      <c r="J81" s="170"/>
      <c r="K81" s="170"/>
      <c r="L81" s="170"/>
      <c r="M81" s="370"/>
      <c r="N81" s="371"/>
      <c r="O81" s="482">
        <v>45490.9</v>
      </c>
      <c r="P81" s="120"/>
    </row>
    <row r="82" spans="1:16" ht="42.75" x14ac:dyDescent="0.25">
      <c r="A82" s="443">
        <v>12</v>
      </c>
      <c r="B82" s="403" t="s">
        <v>593</v>
      </c>
      <c r="C82" s="367" t="s">
        <v>549</v>
      </c>
      <c r="D82" s="367">
        <v>5669.56</v>
      </c>
      <c r="E82" s="367" t="s">
        <v>92</v>
      </c>
      <c r="F82" s="293">
        <v>7248.85</v>
      </c>
      <c r="G82" s="403" t="s">
        <v>93</v>
      </c>
      <c r="H82" s="367">
        <v>5669.56</v>
      </c>
      <c r="I82" s="367"/>
      <c r="J82" s="367">
        <v>5669.56</v>
      </c>
      <c r="K82" s="367">
        <v>5669.56</v>
      </c>
      <c r="L82" s="367">
        <v>5669.56</v>
      </c>
      <c r="M82" s="370"/>
      <c r="N82" s="159">
        <v>5751.92</v>
      </c>
      <c r="O82" s="321" t="s">
        <v>625</v>
      </c>
      <c r="P82" s="50" t="e">
        <f t="shared" ref="P82:P117" si="2">O82-H82</f>
        <v>#VALUE!</v>
      </c>
    </row>
    <row r="83" spans="1:16" s="122" customFormat="1" x14ac:dyDescent="0.25">
      <c r="A83" s="444"/>
      <c r="B83" s="400"/>
      <c r="C83" s="367" t="s">
        <v>378</v>
      </c>
      <c r="D83" s="367"/>
      <c r="E83" s="367"/>
      <c r="F83" s="293"/>
      <c r="G83" s="400"/>
      <c r="H83" s="367"/>
      <c r="I83" s="367"/>
      <c r="J83" s="367"/>
      <c r="K83" s="367"/>
      <c r="L83" s="367"/>
      <c r="M83" s="370"/>
      <c r="N83" s="159"/>
      <c r="O83" s="321">
        <v>5352.18</v>
      </c>
      <c r="P83" s="123"/>
    </row>
    <row r="84" spans="1:16" x14ac:dyDescent="0.25">
      <c r="A84" s="444"/>
      <c r="B84" s="400"/>
      <c r="C84" s="293" t="s">
        <v>512</v>
      </c>
      <c r="D84" s="367">
        <v>2120.71</v>
      </c>
      <c r="E84" s="367"/>
      <c r="F84" s="293">
        <f>3949.97</f>
        <v>3949.97</v>
      </c>
      <c r="G84" s="400"/>
      <c r="H84" s="367">
        <v>2120.71</v>
      </c>
      <c r="I84" s="151">
        <f>D84-H84</f>
        <v>0</v>
      </c>
      <c r="J84" s="367">
        <v>2120.71</v>
      </c>
      <c r="K84" s="367">
        <v>2120.71</v>
      </c>
      <c r="L84" s="367">
        <v>2120.71</v>
      </c>
      <c r="M84" s="370"/>
      <c r="N84" s="159">
        <v>4172.79</v>
      </c>
      <c r="O84" s="328">
        <v>2676.05</v>
      </c>
      <c r="P84" s="50">
        <f t="shared" si="2"/>
        <v>555.34000000000015</v>
      </c>
    </row>
    <row r="85" spans="1:16" x14ac:dyDescent="0.25">
      <c r="A85" s="444"/>
      <c r="B85" s="400"/>
      <c r="C85" s="293" t="s">
        <v>546</v>
      </c>
      <c r="D85" s="367">
        <v>4255.42</v>
      </c>
      <c r="E85" s="367"/>
      <c r="F85" s="293">
        <f>4042.5</f>
        <v>4042.5</v>
      </c>
      <c r="G85" s="400"/>
      <c r="H85" s="367">
        <v>4255.42</v>
      </c>
      <c r="I85" s="151">
        <f>D85-H85</f>
        <v>0</v>
      </c>
      <c r="J85" s="367">
        <v>4255.42</v>
      </c>
      <c r="K85" s="367">
        <v>4255.42</v>
      </c>
      <c r="L85" s="367">
        <v>4255.42</v>
      </c>
      <c r="M85" s="370"/>
      <c r="N85" s="159">
        <v>2068.75</v>
      </c>
      <c r="O85" s="328">
        <v>5400.14</v>
      </c>
      <c r="P85" s="50">
        <f t="shared" si="2"/>
        <v>1144.7200000000003</v>
      </c>
    </row>
    <row r="86" spans="1:16" ht="30" x14ac:dyDescent="0.25">
      <c r="A86" s="444"/>
      <c r="B86" s="400"/>
      <c r="C86" s="293" t="s">
        <v>530</v>
      </c>
      <c r="D86" s="367"/>
      <c r="E86" s="367"/>
      <c r="F86" s="293"/>
      <c r="G86" s="400"/>
      <c r="H86" s="367"/>
      <c r="I86" s="151"/>
      <c r="J86" s="367"/>
      <c r="K86" s="367"/>
      <c r="L86" s="367"/>
      <c r="M86" s="370"/>
      <c r="N86" s="159">
        <v>155.44</v>
      </c>
      <c r="O86" s="328">
        <v>201.16</v>
      </c>
      <c r="P86" s="50"/>
    </row>
    <row r="87" spans="1:16" x14ac:dyDescent="0.25">
      <c r="A87" s="444"/>
      <c r="B87" s="400"/>
      <c r="C87" s="191" t="s">
        <v>519</v>
      </c>
      <c r="D87" s="367"/>
      <c r="E87" s="367"/>
      <c r="F87" s="293"/>
      <c r="G87" s="400"/>
      <c r="H87" s="367"/>
      <c r="I87" s="151"/>
      <c r="J87" s="367"/>
      <c r="K87" s="367"/>
      <c r="L87" s="367"/>
      <c r="M87" s="370"/>
      <c r="N87" s="159">
        <v>9843.11</v>
      </c>
      <c r="O87" s="328">
        <v>13310.2</v>
      </c>
      <c r="P87" s="50"/>
    </row>
    <row r="88" spans="1:16" x14ac:dyDescent="0.25">
      <c r="A88" s="444"/>
      <c r="B88" s="400"/>
      <c r="C88" s="293" t="s">
        <v>527</v>
      </c>
      <c r="D88" s="367">
        <v>9677.94</v>
      </c>
      <c r="E88" s="367"/>
      <c r="F88" s="293">
        <v>6883.22</v>
      </c>
      <c r="G88" s="400"/>
      <c r="H88" s="367">
        <v>9677.94</v>
      </c>
      <c r="I88" s="367"/>
      <c r="J88" s="367">
        <v>9677.94</v>
      </c>
      <c r="K88" s="367">
        <v>9677.94</v>
      </c>
      <c r="L88" s="367">
        <v>9677.94</v>
      </c>
      <c r="M88" s="370"/>
      <c r="N88" s="159">
        <v>8636.42</v>
      </c>
      <c r="O88" s="328">
        <v>11252.6</v>
      </c>
      <c r="P88" s="50">
        <f t="shared" si="2"/>
        <v>1574.6599999999999</v>
      </c>
    </row>
    <row r="89" spans="1:16" x14ac:dyDescent="0.25">
      <c r="A89" s="449"/>
      <c r="B89" s="400"/>
      <c r="C89" s="293" t="s">
        <v>520</v>
      </c>
      <c r="D89" s="367">
        <v>13117.415999999999</v>
      </c>
      <c r="E89" s="367"/>
      <c r="F89" s="293">
        <v>10046.780000000001</v>
      </c>
      <c r="G89" s="401"/>
      <c r="H89" s="367">
        <v>13117.415999999999</v>
      </c>
      <c r="I89" s="367"/>
      <c r="J89" s="367">
        <v>13117.415999999999</v>
      </c>
      <c r="K89" s="367">
        <v>13117.415999999999</v>
      </c>
      <c r="L89" s="367">
        <v>13117.415999999999</v>
      </c>
      <c r="M89" s="370"/>
      <c r="N89" s="159">
        <v>12796.04</v>
      </c>
      <c r="O89" s="328">
        <v>17303.259999999998</v>
      </c>
      <c r="P89" s="50">
        <f t="shared" si="2"/>
        <v>4185.8439999999991</v>
      </c>
    </row>
    <row r="90" spans="1:16" x14ac:dyDescent="0.25">
      <c r="A90" s="71"/>
      <c r="B90" s="400"/>
      <c r="C90" s="191" t="s">
        <v>550</v>
      </c>
      <c r="D90" s="367"/>
      <c r="E90" s="367"/>
      <c r="F90" s="367"/>
      <c r="G90" s="367"/>
      <c r="H90" s="367"/>
      <c r="I90" s="367"/>
      <c r="J90" s="367"/>
      <c r="K90" s="367"/>
      <c r="L90" s="367"/>
      <c r="M90" s="370"/>
      <c r="N90" s="159">
        <v>9922.86</v>
      </c>
      <c r="O90" s="328">
        <v>13465.68</v>
      </c>
      <c r="P90" s="50"/>
    </row>
    <row r="91" spans="1:16" ht="18" customHeight="1" x14ac:dyDescent="0.25">
      <c r="A91" s="71"/>
      <c r="B91" s="400"/>
      <c r="C91" s="293" t="s">
        <v>713</v>
      </c>
      <c r="D91" s="367"/>
      <c r="E91" s="367"/>
      <c r="F91" s="367"/>
      <c r="G91" s="367"/>
      <c r="H91" s="367"/>
      <c r="I91" s="367"/>
      <c r="J91" s="367"/>
      <c r="K91" s="367"/>
      <c r="L91" s="367"/>
      <c r="M91" s="370"/>
      <c r="N91" s="159">
        <v>4961.43</v>
      </c>
      <c r="O91" s="328">
        <v>6734.14</v>
      </c>
      <c r="P91" s="50"/>
    </row>
    <row r="92" spans="1:16" ht="15.75" customHeight="1" x14ac:dyDescent="0.25">
      <c r="A92" s="42"/>
      <c r="B92" s="401"/>
      <c r="C92" s="293" t="s">
        <v>525</v>
      </c>
      <c r="D92" s="367"/>
      <c r="E92" s="367"/>
      <c r="F92" s="367"/>
      <c r="G92" s="367"/>
      <c r="H92" s="367"/>
      <c r="I92" s="367"/>
      <c r="J92" s="367"/>
      <c r="K92" s="367"/>
      <c r="L92" s="367"/>
      <c r="M92" s="370"/>
      <c r="N92" s="159">
        <v>12271.53</v>
      </c>
      <c r="O92" s="298">
        <v>16741.14</v>
      </c>
      <c r="P92" s="50"/>
    </row>
    <row r="93" spans="1:16" ht="42.75" x14ac:dyDescent="0.25">
      <c r="A93" s="443">
        <v>15</v>
      </c>
      <c r="B93" s="403" t="s">
        <v>592</v>
      </c>
      <c r="C93" s="367" t="s">
        <v>511</v>
      </c>
      <c r="D93" s="367">
        <v>6062.32</v>
      </c>
      <c r="E93" s="367" t="s">
        <v>96</v>
      </c>
      <c r="F93" s="293">
        <v>7650.27</v>
      </c>
      <c r="G93" s="403" t="s">
        <v>97</v>
      </c>
      <c r="H93" s="367">
        <v>6062.32</v>
      </c>
      <c r="I93" s="367"/>
      <c r="J93" s="367">
        <v>6062.32</v>
      </c>
      <c r="K93" s="367">
        <v>6062.32</v>
      </c>
      <c r="L93" s="367" t="s">
        <v>98</v>
      </c>
      <c r="M93" s="370"/>
      <c r="N93" s="371">
        <v>6357.82</v>
      </c>
      <c r="O93" s="321" t="s">
        <v>650</v>
      </c>
      <c r="P93" s="50" t="e">
        <f t="shared" si="2"/>
        <v>#VALUE!</v>
      </c>
    </row>
    <row r="94" spans="1:16" x14ac:dyDescent="0.25">
      <c r="A94" s="444"/>
      <c r="B94" s="400"/>
      <c r="C94" s="191" t="s">
        <v>378</v>
      </c>
      <c r="D94" s="367">
        <v>4059.47</v>
      </c>
      <c r="E94" s="367"/>
      <c r="F94" s="293">
        <f>5123</f>
        <v>5123</v>
      </c>
      <c r="G94" s="400"/>
      <c r="H94" s="367">
        <v>4059.47</v>
      </c>
      <c r="I94" s="151">
        <f>D94-H94</f>
        <v>0</v>
      </c>
      <c r="J94" s="367">
        <v>4059.47</v>
      </c>
      <c r="K94" s="367">
        <v>4059.47</v>
      </c>
      <c r="L94" s="367">
        <v>5123</v>
      </c>
      <c r="M94" s="370"/>
      <c r="N94" s="371">
        <v>4257.7299999999996</v>
      </c>
      <c r="O94" s="328">
        <v>5123</v>
      </c>
      <c r="P94" s="50">
        <f t="shared" si="2"/>
        <v>1063.5300000000002</v>
      </c>
    </row>
    <row r="95" spans="1:16" x14ac:dyDescent="0.25">
      <c r="A95" s="444"/>
      <c r="B95" s="400"/>
      <c r="C95" s="293" t="s">
        <v>512</v>
      </c>
      <c r="D95" s="367"/>
      <c r="E95" s="367"/>
      <c r="F95" s="293"/>
      <c r="G95" s="400"/>
      <c r="H95" s="367"/>
      <c r="I95" s="367"/>
      <c r="J95" s="367"/>
      <c r="K95" s="367"/>
      <c r="L95" s="367"/>
      <c r="M95" s="370"/>
      <c r="N95" s="371"/>
      <c r="O95" s="328" t="s">
        <v>56</v>
      </c>
      <c r="P95" s="50" t="e">
        <f t="shared" si="2"/>
        <v>#VALUE!</v>
      </c>
    </row>
    <row r="96" spans="1:16" x14ac:dyDescent="0.25">
      <c r="A96" s="444"/>
      <c r="B96" s="400"/>
      <c r="C96" s="293" t="s">
        <v>513</v>
      </c>
      <c r="D96" s="367">
        <v>4059.47</v>
      </c>
      <c r="E96" s="367"/>
      <c r="F96" s="293">
        <f>5123</f>
        <v>5123</v>
      </c>
      <c r="G96" s="400"/>
      <c r="H96" s="367">
        <v>4059.47</v>
      </c>
      <c r="I96" s="151">
        <f>D96-H96</f>
        <v>0</v>
      </c>
      <c r="J96" s="367">
        <v>4059.47</v>
      </c>
      <c r="K96" s="367">
        <v>4059.47</v>
      </c>
      <c r="L96" s="367">
        <v>5123</v>
      </c>
      <c r="M96" s="370"/>
      <c r="N96" s="371">
        <v>4257.7299999999996</v>
      </c>
      <c r="O96" s="328">
        <v>5123</v>
      </c>
      <c r="P96" s="50">
        <f t="shared" si="2"/>
        <v>1063.5300000000002</v>
      </c>
    </row>
    <row r="97" spans="1:75" x14ac:dyDescent="0.25">
      <c r="A97" s="444"/>
      <c r="B97" s="400"/>
      <c r="C97" s="191" t="s">
        <v>519</v>
      </c>
      <c r="D97" s="367">
        <v>7987.39</v>
      </c>
      <c r="E97" s="367"/>
      <c r="F97" s="293">
        <f>9600</f>
        <v>9600</v>
      </c>
      <c r="G97" s="400"/>
      <c r="H97" s="367">
        <v>7987.39</v>
      </c>
      <c r="I97" s="367"/>
      <c r="J97" s="367">
        <v>7987.39</v>
      </c>
      <c r="K97" s="367">
        <v>7987.39</v>
      </c>
      <c r="L97" s="367">
        <v>9600</v>
      </c>
      <c r="M97" s="370"/>
      <c r="N97" s="371">
        <v>8377.49</v>
      </c>
      <c r="O97" s="328">
        <v>10080</v>
      </c>
      <c r="P97" s="50">
        <f t="shared" si="2"/>
        <v>2092.6099999999997</v>
      </c>
    </row>
    <row r="98" spans="1:75" x14ac:dyDescent="0.25">
      <c r="A98" s="444"/>
      <c r="B98" s="400"/>
      <c r="C98" s="293" t="s">
        <v>527</v>
      </c>
      <c r="D98" s="367"/>
      <c r="E98" s="367"/>
      <c r="F98" s="293"/>
      <c r="G98" s="400"/>
      <c r="H98" s="367"/>
      <c r="I98" s="367"/>
      <c r="J98" s="367"/>
      <c r="K98" s="367"/>
      <c r="L98" s="367"/>
      <c r="M98" s="370"/>
      <c r="N98" s="371"/>
      <c r="O98" s="328"/>
      <c r="P98" s="50">
        <f t="shared" si="2"/>
        <v>0</v>
      </c>
    </row>
    <row r="99" spans="1:75" x14ac:dyDescent="0.25">
      <c r="A99" s="444"/>
      <c r="B99" s="400"/>
      <c r="C99" s="293" t="s">
        <v>520</v>
      </c>
      <c r="D99" s="367">
        <v>7987.39</v>
      </c>
      <c r="E99" s="367"/>
      <c r="F99" s="293">
        <v>10080</v>
      </c>
      <c r="G99" s="400"/>
      <c r="H99" s="367">
        <v>7987.39</v>
      </c>
      <c r="I99" s="367"/>
      <c r="J99" s="367">
        <v>7987.39</v>
      </c>
      <c r="K99" s="367">
        <v>7987.39</v>
      </c>
      <c r="L99" s="367">
        <v>10080</v>
      </c>
      <c r="M99" s="370"/>
      <c r="N99" s="371">
        <v>8377.49</v>
      </c>
      <c r="O99" s="328">
        <v>10080</v>
      </c>
      <c r="P99" s="50">
        <f t="shared" si="2"/>
        <v>2092.6099999999997</v>
      </c>
    </row>
    <row r="100" spans="1:75" x14ac:dyDescent="0.25">
      <c r="A100" s="444"/>
      <c r="B100" s="400"/>
      <c r="C100" s="191" t="s">
        <v>550</v>
      </c>
      <c r="D100" s="367">
        <v>7143.41</v>
      </c>
      <c r="E100" s="367"/>
      <c r="F100" s="293">
        <v>9014.9</v>
      </c>
      <c r="G100" s="400"/>
      <c r="H100" s="367">
        <v>7143.41</v>
      </c>
      <c r="I100" s="367"/>
      <c r="J100" s="367">
        <v>7143.41</v>
      </c>
      <c r="K100" s="367">
        <v>7143.41</v>
      </c>
      <c r="L100" s="367">
        <v>9014.9</v>
      </c>
      <c r="M100" s="370"/>
      <c r="N100" s="371">
        <v>7492.28</v>
      </c>
      <c r="O100" s="328">
        <v>9014.9</v>
      </c>
      <c r="P100" s="50">
        <f t="shared" si="2"/>
        <v>1871.4899999999998</v>
      </c>
    </row>
    <row r="101" spans="1:75" ht="15.75" customHeight="1" x14ac:dyDescent="0.25">
      <c r="A101" s="444"/>
      <c r="B101" s="400"/>
      <c r="C101" s="293" t="s">
        <v>525</v>
      </c>
      <c r="D101" s="367">
        <v>7143.41</v>
      </c>
      <c r="E101" s="367"/>
      <c r="F101" s="293">
        <v>9014.9</v>
      </c>
      <c r="G101" s="400"/>
      <c r="H101" s="367">
        <v>7143.41</v>
      </c>
      <c r="I101" s="367"/>
      <c r="J101" s="367">
        <v>7143.41</v>
      </c>
      <c r="K101" s="367">
        <v>7143.41</v>
      </c>
      <c r="L101" s="367">
        <v>9014.9</v>
      </c>
      <c r="M101" s="370"/>
      <c r="N101" s="371">
        <v>7492.28</v>
      </c>
      <c r="O101" s="328">
        <v>9014.9</v>
      </c>
      <c r="P101" s="50">
        <f t="shared" si="2"/>
        <v>1871.4899999999998</v>
      </c>
    </row>
    <row r="102" spans="1:75" ht="30" x14ac:dyDescent="0.25">
      <c r="A102" s="449"/>
      <c r="B102" s="401"/>
      <c r="C102" s="285" t="s">
        <v>530</v>
      </c>
      <c r="D102" s="367">
        <v>123.81</v>
      </c>
      <c r="E102" s="367"/>
      <c r="F102" s="293">
        <f>156.25</f>
        <v>156.25</v>
      </c>
      <c r="G102" s="401"/>
      <c r="H102" s="367">
        <v>123.81</v>
      </c>
      <c r="I102" s="367"/>
      <c r="J102" s="367">
        <v>123.81</v>
      </c>
      <c r="K102" s="367">
        <v>123.81</v>
      </c>
      <c r="L102" s="367">
        <v>156.25</v>
      </c>
      <c r="M102" s="370"/>
      <c r="N102" s="371">
        <v>129.86000000000001</v>
      </c>
      <c r="O102" s="328">
        <v>156.25</v>
      </c>
      <c r="P102" s="50">
        <f t="shared" si="2"/>
        <v>32.44</v>
      </c>
    </row>
    <row r="103" spans="1:75" s="136" customFormat="1" ht="42.75" x14ac:dyDescent="0.25">
      <c r="A103" s="134"/>
      <c r="B103" s="403" t="s">
        <v>591</v>
      </c>
      <c r="C103" s="367" t="s">
        <v>511</v>
      </c>
      <c r="D103" s="367"/>
      <c r="E103" s="367"/>
      <c r="F103" s="293"/>
      <c r="G103" s="375"/>
      <c r="H103" s="367"/>
      <c r="I103" s="367"/>
      <c r="J103" s="367"/>
      <c r="K103" s="367"/>
      <c r="L103" s="367"/>
      <c r="M103" s="370"/>
      <c r="N103" s="371"/>
      <c r="O103" s="391" t="s">
        <v>651</v>
      </c>
      <c r="P103" s="135"/>
    </row>
    <row r="104" spans="1:75" s="136" customFormat="1" x14ac:dyDescent="0.25">
      <c r="A104" s="134"/>
      <c r="B104" s="400"/>
      <c r="C104" s="191" t="s">
        <v>378</v>
      </c>
      <c r="D104" s="367"/>
      <c r="E104" s="367"/>
      <c r="F104" s="293"/>
      <c r="G104" s="375"/>
      <c r="H104" s="367"/>
      <c r="I104" s="367"/>
      <c r="J104" s="367"/>
      <c r="K104" s="367"/>
      <c r="L104" s="367"/>
      <c r="M104" s="370"/>
      <c r="N104" s="371"/>
      <c r="O104" s="380">
        <v>4399.42</v>
      </c>
      <c r="P104" s="135"/>
    </row>
    <row r="105" spans="1:75" s="136" customFormat="1" x14ac:dyDescent="0.25">
      <c r="A105" s="134"/>
      <c r="B105" s="400"/>
      <c r="C105" s="191" t="s">
        <v>519</v>
      </c>
      <c r="D105" s="367"/>
      <c r="E105" s="367"/>
      <c r="F105" s="293"/>
      <c r="G105" s="375"/>
      <c r="H105" s="367"/>
      <c r="I105" s="367"/>
      <c r="J105" s="367"/>
      <c r="K105" s="367"/>
      <c r="L105" s="367"/>
      <c r="M105" s="370"/>
      <c r="N105" s="371"/>
      <c r="O105" s="380">
        <v>8458.57</v>
      </c>
      <c r="P105" s="135"/>
    </row>
    <row r="106" spans="1:75" ht="17.25" customHeight="1" x14ac:dyDescent="0.25">
      <c r="A106" s="43">
        <v>16</v>
      </c>
      <c r="B106" s="401"/>
      <c r="C106" s="191" t="s">
        <v>517</v>
      </c>
      <c r="D106" s="367" t="s">
        <v>99</v>
      </c>
      <c r="E106" s="367" t="s">
        <v>96</v>
      </c>
      <c r="F106" s="367" t="s">
        <v>99</v>
      </c>
      <c r="G106" s="368" t="s">
        <v>100</v>
      </c>
      <c r="H106" s="367" t="s">
        <v>99</v>
      </c>
      <c r="I106" s="367"/>
      <c r="J106" s="367" t="s">
        <v>571</v>
      </c>
      <c r="K106" s="367" t="s">
        <v>99</v>
      </c>
      <c r="L106" s="367" t="s">
        <v>99</v>
      </c>
      <c r="M106" s="370"/>
      <c r="N106" s="371">
        <v>8458.57</v>
      </c>
      <c r="O106" s="329">
        <v>10435.290000000001</v>
      </c>
      <c r="P106" s="50" t="e">
        <f t="shared" si="2"/>
        <v>#VALUE!</v>
      </c>
    </row>
    <row r="107" spans="1:75" s="81" customFormat="1" ht="42.75" x14ac:dyDescent="0.25">
      <c r="A107" s="443">
        <v>17</v>
      </c>
      <c r="B107" s="456" t="s">
        <v>590</v>
      </c>
      <c r="C107" s="171" t="s">
        <v>551</v>
      </c>
      <c r="D107" s="171" t="s">
        <v>101</v>
      </c>
      <c r="E107" s="171" t="s">
        <v>102</v>
      </c>
      <c r="F107" s="171" t="s">
        <v>103</v>
      </c>
      <c r="G107" s="456" t="s">
        <v>104</v>
      </c>
      <c r="H107" s="171" t="s">
        <v>103</v>
      </c>
      <c r="I107" s="171"/>
      <c r="J107" s="171"/>
      <c r="K107" s="171" t="s">
        <v>101</v>
      </c>
      <c r="L107" s="171" t="s">
        <v>101</v>
      </c>
      <c r="M107" s="172"/>
      <c r="N107" s="173" t="s">
        <v>572</v>
      </c>
      <c r="O107" s="321">
        <v>6626.95</v>
      </c>
      <c r="P107" s="50" t="e">
        <f t="shared" si="2"/>
        <v>#VALUE!</v>
      </c>
      <c r="Q107" s="49"/>
      <c r="R107" s="49"/>
      <c r="S107" s="49"/>
      <c r="T107" s="49"/>
      <c r="U107" s="49"/>
      <c r="V107" s="49"/>
      <c r="W107" s="49"/>
      <c r="X107" s="49"/>
      <c r="Y107" s="49"/>
      <c r="Z107" s="49"/>
      <c r="AA107" s="49"/>
      <c r="AB107" s="49"/>
      <c r="AC107" s="49"/>
      <c r="AD107" s="49"/>
      <c r="AE107" s="49"/>
      <c r="AF107" s="49"/>
      <c r="AG107" s="49"/>
      <c r="AH107" s="49"/>
      <c r="AI107" s="49"/>
      <c r="AJ107" s="49"/>
      <c r="AK107" s="49"/>
      <c r="AL107" s="49"/>
      <c r="AM107" s="49"/>
      <c r="AN107" s="49"/>
      <c r="AO107" s="49"/>
      <c r="AP107" s="49"/>
      <c r="AQ107" s="49"/>
      <c r="AR107" s="49"/>
      <c r="AS107" s="49"/>
      <c r="AT107" s="49"/>
      <c r="AU107" s="49"/>
      <c r="AV107" s="49"/>
      <c r="AW107" s="49"/>
      <c r="AX107" s="49"/>
      <c r="AY107" s="49"/>
      <c r="AZ107" s="49"/>
      <c r="BA107" s="49"/>
      <c r="BB107" s="49"/>
      <c r="BC107" s="49"/>
      <c r="BD107" s="49"/>
      <c r="BE107" s="49"/>
      <c r="BF107" s="49"/>
      <c r="BG107" s="49"/>
      <c r="BH107" s="49"/>
      <c r="BI107" s="49"/>
      <c r="BJ107" s="49"/>
      <c r="BK107" s="49"/>
      <c r="BL107" s="49"/>
      <c r="BM107" s="49"/>
      <c r="BN107" s="49"/>
      <c r="BO107" s="49"/>
      <c r="BP107" s="49"/>
      <c r="BQ107" s="49"/>
      <c r="BR107" s="49"/>
      <c r="BS107" s="49"/>
      <c r="BT107" s="49"/>
      <c r="BU107" s="49"/>
      <c r="BV107" s="49"/>
      <c r="BW107" s="49"/>
    </row>
    <row r="108" spans="1:75" s="49" customFormat="1" x14ac:dyDescent="0.25">
      <c r="A108" s="444"/>
      <c r="B108" s="457"/>
      <c r="C108" s="174" t="s">
        <v>378</v>
      </c>
      <c r="D108" s="171">
        <v>3780.65</v>
      </c>
      <c r="E108" s="171"/>
      <c r="F108" s="292">
        <v>2563.4</v>
      </c>
      <c r="G108" s="457"/>
      <c r="H108" s="292">
        <v>2563.4</v>
      </c>
      <c r="I108" s="175">
        <f>D108-H108</f>
        <v>1217.25</v>
      </c>
      <c r="J108" s="292"/>
      <c r="K108" s="171">
        <v>3780.65</v>
      </c>
      <c r="L108" s="171">
        <v>3780.65</v>
      </c>
      <c r="M108" s="172"/>
      <c r="N108" s="176">
        <v>2435.23</v>
      </c>
      <c r="O108" s="328">
        <v>5177.4799999999996</v>
      </c>
      <c r="P108" s="50">
        <f t="shared" si="2"/>
        <v>2614.0799999999995</v>
      </c>
    </row>
    <row r="109" spans="1:75" s="49" customFormat="1" x14ac:dyDescent="0.25">
      <c r="A109" s="444"/>
      <c r="B109" s="457"/>
      <c r="C109" s="174" t="s">
        <v>512</v>
      </c>
      <c r="D109" s="171">
        <v>3568</v>
      </c>
      <c r="E109" s="171"/>
      <c r="F109" s="292">
        <v>2237.33</v>
      </c>
      <c r="G109" s="457"/>
      <c r="H109" s="292">
        <v>2237.33</v>
      </c>
      <c r="I109" s="175">
        <f>D109-H109</f>
        <v>1330.67</v>
      </c>
      <c r="J109" s="292"/>
      <c r="K109" s="171">
        <v>3568</v>
      </c>
      <c r="L109" s="171">
        <v>3568</v>
      </c>
      <c r="M109" s="172"/>
      <c r="N109" s="176">
        <v>2103.56</v>
      </c>
      <c r="O109" s="328">
        <v>4903.84</v>
      </c>
      <c r="P109" s="50">
        <f t="shared" si="2"/>
        <v>2666.51</v>
      </c>
    </row>
    <row r="110" spans="1:75" s="49" customFormat="1" x14ac:dyDescent="0.25">
      <c r="A110" s="444"/>
      <c r="B110" s="457"/>
      <c r="C110" s="174" t="s">
        <v>513</v>
      </c>
      <c r="D110" s="171">
        <v>4004.39</v>
      </c>
      <c r="E110" s="171"/>
      <c r="F110" s="292">
        <v>3076.08</v>
      </c>
      <c r="G110" s="457"/>
      <c r="H110" s="292">
        <v>3076.08</v>
      </c>
      <c r="I110" s="175">
        <f>D110-H110</f>
        <v>928.31</v>
      </c>
      <c r="J110" s="292"/>
      <c r="K110" s="171">
        <v>4004.39</v>
      </c>
      <c r="L110" s="171">
        <v>4004.39</v>
      </c>
      <c r="M110" s="172"/>
      <c r="N110" s="176">
        <v>2922.28</v>
      </c>
      <c r="O110" s="328">
        <v>5269.62</v>
      </c>
      <c r="P110" s="50">
        <f t="shared" si="2"/>
        <v>2193.54</v>
      </c>
    </row>
    <row r="111" spans="1:75" s="119" customFormat="1" ht="30" x14ac:dyDescent="0.25">
      <c r="A111" s="444"/>
      <c r="B111" s="457"/>
      <c r="C111" s="292" t="s">
        <v>530</v>
      </c>
      <c r="D111" s="171"/>
      <c r="E111" s="171"/>
      <c r="F111" s="292"/>
      <c r="G111" s="457"/>
      <c r="H111" s="292"/>
      <c r="I111" s="175"/>
      <c r="J111" s="292"/>
      <c r="K111" s="171"/>
      <c r="L111" s="171"/>
      <c r="M111" s="172"/>
      <c r="N111" s="176"/>
      <c r="O111" s="328">
        <v>181.27</v>
      </c>
      <c r="P111" s="120"/>
    </row>
    <row r="112" spans="1:75" s="119" customFormat="1" x14ac:dyDescent="0.25">
      <c r="A112" s="444"/>
      <c r="B112" s="457"/>
      <c r="C112" s="174" t="s">
        <v>519</v>
      </c>
      <c r="D112" s="171"/>
      <c r="E112" s="171"/>
      <c r="F112" s="292"/>
      <c r="G112" s="457"/>
      <c r="H112" s="292"/>
      <c r="I112" s="175"/>
      <c r="J112" s="292"/>
      <c r="K112" s="171"/>
      <c r="L112" s="171"/>
      <c r="M112" s="172"/>
      <c r="N112" s="176"/>
      <c r="O112" s="328">
        <v>10922.13</v>
      </c>
      <c r="P112" s="120"/>
    </row>
    <row r="113" spans="1:16" s="119" customFormat="1" x14ac:dyDescent="0.25">
      <c r="A113" s="444"/>
      <c r="B113" s="457"/>
      <c r="C113" s="174" t="s">
        <v>652</v>
      </c>
      <c r="D113" s="171"/>
      <c r="E113" s="171"/>
      <c r="F113" s="292"/>
      <c r="G113" s="457"/>
      <c r="H113" s="292"/>
      <c r="I113" s="175"/>
      <c r="J113" s="292"/>
      <c r="K113" s="171"/>
      <c r="L113" s="171"/>
      <c r="M113" s="172"/>
      <c r="N113" s="176"/>
      <c r="O113" s="328">
        <v>8734.6299999999992</v>
      </c>
      <c r="P113" s="120"/>
    </row>
    <row r="114" spans="1:16" s="119" customFormat="1" x14ac:dyDescent="0.25">
      <c r="A114" s="444"/>
      <c r="B114" s="457"/>
      <c r="C114" s="174" t="s">
        <v>653</v>
      </c>
      <c r="D114" s="171"/>
      <c r="E114" s="171"/>
      <c r="F114" s="292"/>
      <c r="G114" s="457"/>
      <c r="H114" s="292"/>
      <c r="I114" s="175"/>
      <c r="J114" s="292"/>
      <c r="K114" s="171"/>
      <c r="L114" s="171"/>
      <c r="M114" s="172"/>
      <c r="N114" s="176"/>
      <c r="O114" s="328">
        <v>12120.88</v>
      </c>
      <c r="P114" s="120"/>
    </row>
    <row r="115" spans="1:16" s="49" customFormat="1" ht="18" customHeight="1" x14ac:dyDescent="0.25">
      <c r="A115" s="444"/>
      <c r="B115" s="457"/>
      <c r="C115" s="174" t="str">
        <f>C316</f>
        <v>бюджеттік органдар. (ЕА-мен)</v>
      </c>
      <c r="D115" s="171">
        <v>8339.48</v>
      </c>
      <c r="E115" s="171"/>
      <c r="F115" s="292">
        <v>5866.18</v>
      </c>
      <c r="G115" s="457"/>
      <c r="H115" s="292">
        <v>5866.18</v>
      </c>
      <c r="I115" s="171"/>
      <c r="J115" s="292"/>
      <c r="K115" s="171">
        <v>8339.48</v>
      </c>
      <c r="L115" s="171">
        <v>8339.48</v>
      </c>
      <c r="M115" s="172"/>
      <c r="N115" s="176">
        <v>6278.3</v>
      </c>
      <c r="O115" s="328">
        <v>17431.669999999998</v>
      </c>
      <c r="P115" s="50">
        <f t="shared" si="2"/>
        <v>11565.489999999998</v>
      </c>
    </row>
    <row r="116" spans="1:16" s="49" customFormat="1" ht="18.75" customHeight="1" x14ac:dyDescent="0.25">
      <c r="A116" s="444"/>
      <c r="B116" s="457"/>
      <c r="C116" s="174" t="str">
        <f>C317</f>
        <v>бюджеттік органдар. (ЕА жоқ)</v>
      </c>
      <c r="D116" s="171">
        <v>8118</v>
      </c>
      <c r="E116" s="171"/>
      <c r="F116" s="292">
        <v>5053.97</v>
      </c>
      <c r="G116" s="457"/>
      <c r="H116" s="292">
        <v>5053.97</v>
      </c>
      <c r="I116" s="171"/>
      <c r="J116" s="292"/>
      <c r="K116" s="171">
        <v>8118</v>
      </c>
      <c r="L116" s="171">
        <v>8118</v>
      </c>
      <c r="M116" s="172"/>
      <c r="N116" s="176">
        <v>4962.76</v>
      </c>
      <c r="O116" s="328">
        <v>14825.9</v>
      </c>
      <c r="P116" s="50">
        <f t="shared" si="2"/>
        <v>9771.93</v>
      </c>
    </row>
    <row r="117" spans="1:16" s="49" customFormat="1" x14ac:dyDescent="0.25">
      <c r="A117" s="444"/>
      <c r="B117" s="457"/>
      <c r="C117" s="174" t="s">
        <v>714</v>
      </c>
      <c r="D117" s="171">
        <v>8848</v>
      </c>
      <c r="E117" s="171"/>
      <c r="F117" s="292">
        <v>8799.2800000000007</v>
      </c>
      <c r="G117" s="457"/>
      <c r="H117" s="292">
        <v>8799.2800000000007</v>
      </c>
      <c r="I117" s="171"/>
      <c r="J117" s="292"/>
      <c r="K117" s="171">
        <v>8848</v>
      </c>
      <c r="L117" s="171">
        <v>8848</v>
      </c>
      <c r="M117" s="172"/>
      <c r="N117" s="176">
        <v>9417.44</v>
      </c>
      <c r="O117" s="328">
        <v>26147.51</v>
      </c>
      <c r="P117" s="50">
        <f t="shared" si="2"/>
        <v>17348.229999999996</v>
      </c>
    </row>
    <row r="118" spans="1:16" s="119" customFormat="1" ht="42.75" x14ac:dyDescent="0.25">
      <c r="A118" s="116"/>
      <c r="B118" s="457"/>
      <c r="C118" s="171" t="s">
        <v>656</v>
      </c>
      <c r="D118" s="171"/>
      <c r="E118" s="171"/>
      <c r="F118" s="292"/>
      <c r="G118" s="289"/>
      <c r="H118" s="292"/>
      <c r="I118" s="171"/>
      <c r="J118" s="292"/>
      <c r="K118" s="171"/>
      <c r="L118" s="171"/>
      <c r="M118" s="172"/>
      <c r="N118" s="176"/>
      <c r="O118" s="321">
        <v>7915.98</v>
      </c>
      <c r="P118" s="120"/>
    </row>
    <row r="119" spans="1:16" s="137" customFormat="1" x14ac:dyDescent="0.25">
      <c r="A119" s="139"/>
      <c r="B119" s="457"/>
      <c r="C119" s="335" t="s">
        <v>378</v>
      </c>
      <c r="D119" s="171"/>
      <c r="E119" s="171"/>
      <c r="F119" s="292"/>
      <c r="G119" s="289"/>
      <c r="H119" s="292"/>
      <c r="I119" s="171"/>
      <c r="J119" s="292"/>
      <c r="K119" s="171"/>
      <c r="L119" s="171"/>
      <c r="M119" s="172"/>
      <c r="N119" s="176"/>
      <c r="O119" s="328">
        <v>3504.25</v>
      </c>
      <c r="P119" s="138"/>
    </row>
    <row r="120" spans="1:16" s="137" customFormat="1" x14ac:dyDescent="0.25">
      <c r="A120" s="139"/>
      <c r="B120" s="457"/>
      <c r="C120" s="174" t="s">
        <v>512</v>
      </c>
      <c r="D120" s="171"/>
      <c r="E120" s="171"/>
      <c r="F120" s="292"/>
      <c r="G120" s="289"/>
      <c r="H120" s="292"/>
      <c r="I120" s="171"/>
      <c r="J120" s="292"/>
      <c r="K120" s="171"/>
      <c r="L120" s="171"/>
      <c r="M120" s="172"/>
      <c r="N120" s="176"/>
      <c r="O120" s="328">
        <v>3071.87</v>
      </c>
      <c r="P120" s="138"/>
    </row>
    <row r="121" spans="1:16" s="137" customFormat="1" x14ac:dyDescent="0.25">
      <c r="A121" s="139"/>
      <c r="B121" s="457"/>
      <c r="C121" s="174" t="s">
        <v>513</v>
      </c>
      <c r="D121" s="171"/>
      <c r="E121" s="171"/>
      <c r="F121" s="292"/>
      <c r="G121" s="289"/>
      <c r="H121" s="292"/>
      <c r="I121" s="171"/>
      <c r="J121" s="292"/>
      <c r="K121" s="171"/>
      <c r="L121" s="171"/>
      <c r="M121" s="172"/>
      <c r="N121" s="176"/>
      <c r="O121" s="328">
        <v>4231.8</v>
      </c>
      <c r="P121" s="138"/>
    </row>
    <row r="122" spans="1:16" s="137" customFormat="1" ht="30" x14ac:dyDescent="0.25">
      <c r="A122" s="139"/>
      <c r="B122" s="457"/>
      <c r="C122" s="292" t="s">
        <v>530</v>
      </c>
      <c r="D122" s="171"/>
      <c r="E122" s="171"/>
      <c r="F122" s="292"/>
      <c r="G122" s="289"/>
      <c r="H122" s="292"/>
      <c r="I122" s="171"/>
      <c r="J122" s="292"/>
      <c r="K122" s="171"/>
      <c r="L122" s="171"/>
      <c r="M122" s="172"/>
      <c r="N122" s="176"/>
      <c r="O122" s="328">
        <v>154.63</v>
      </c>
      <c r="P122" s="138"/>
    </row>
    <row r="123" spans="1:16" s="137" customFormat="1" x14ac:dyDescent="0.25">
      <c r="A123" s="139"/>
      <c r="B123" s="457"/>
      <c r="C123" s="335" t="s">
        <v>519</v>
      </c>
      <c r="D123" s="171"/>
      <c r="E123" s="171"/>
      <c r="F123" s="292"/>
      <c r="G123" s="289"/>
      <c r="H123" s="292"/>
      <c r="I123" s="171"/>
      <c r="J123" s="292"/>
      <c r="K123" s="171"/>
      <c r="L123" s="171"/>
      <c r="M123" s="172"/>
      <c r="N123" s="176"/>
      <c r="O123" s="328">
        <v>10067.91</v>
      </c>
      <c r="P123" s="138"/>
    </row>
    <row r="124" spans="1:16" s="137" customFormat="1" x14ac:dyDescent="0.25">
      <c r="A124" s="139"/>
      <c r="B124" s="457"/>
      <c r="C124" s="174" t="s">
        <v>652</v>
      </c>
      <c r="D124" s="171"/>
      <c r="E124" s="171"/>
      <c r="F124" s="292"/>
      <c r="G124" s="289"/>
      <c r="H124" s="292"/>
      <c r="I124" s="171"/>
      <c r="J124" s="292"/>
      <c r="K124" s="171"/>
      <c r="L124" s="171"/>
      <c r="M124" s="172"/>
      <c r="N124" s="176"/>
      <c r="O124" s="328">
        <v>9620.31</v>
      </c>
      <c r="P124" s="138"/>
    </row>
    <row r="125" spans="1:16" s="137" customFormat="1" x14ac:dyDescent="0.25">
      <c r="A125" s="139"/>
      <c r="B125" s="457"/>
      <c r="C125" s="174" t="s">
        <v>653</v>
      </c>
      <c r="D125" s="171"/>
      <c r="E125" s="171"/>
      <c r="F125" s="292"/>
      <c r="G125" s="289"/>
      <c r="H125" s="292"/>
      <c r="I125" s="171"/>
      <c r="J125" s="292"/>
      <c r="K125" s="171"/>
      <c r="L125" s="171"/>
      <c r="M125" s="172"/>
      <c r="N125" s="176"/>
      <c r="O125" s="328">
        <v>11015.39</v>
      </c>
      <c r="P125" s="138"/>
    </row>
    <row r="126" spans="1:16" s="137" customFormat="1" x14ac:dyDescent="0.25">
      <c r="A126" s="139"/>
      <c r="B126" s="457"/>
      <c r="C126" s="335" t="s">
        <v>517</v>
      </c>
      <c r="D126" s="171"/>
      <c r="E126" s="171"/>
      <c r="F126" s="292"/>
      <c r="G126" s="289"/>
      <c r="H126" s="292"/>
      <c r="I126" s="171"/>
      <c r="J126" s="292"/>
      <c r="K126" s="171"/>
      <c r="L126" s="171"/>
      <c r="M126" s="172"/>
      <c r="N126" s="176"/>
      <c r="O126" s="328">
        <v>40401.42</v>
      </c>
      <c r="P126" s="138"/>
    </row>
    <row r="127" spans="1:16" s="137" customFormat="1" ht="15" customHeight="1" x14ac:dyDescent="0.25">
      <c r="A127" s="139"/>
      <c r="B127" s="457"/>
      <c r="C127" s="174" t="s">
        <v>654</v>
      </c>
      <c r="D127" s="171"/>
      <c r="E127" s="171"/>
      <c r="F127" s="292"/>
      <c r="G127" s="289"/>
      <c r="H127" s="292"/>
      <c r="I127" s="171"/>
      <c r="J127" s="292"/>
      <c r="K127" s="171"/>
      <c r="L127" s="171"/>
      <c r="M127" s="172"/>
      <c r="N127" s="176"/>
      <c r="O127" s="328">
        <v>15226.9</v>
      </c>
      <c r="P127" s="138"/>
    </row>
    <row r="128" spans="1:16" s="137" customFormat="1" x14ac:dyDescent="0.25">
      <c r="A128" s="139"/>
      <c r="B128" s="457"/>
      <c r="C128" s="174" t="s">
        <v>655</v>
      </c>
      <c r="D128" s="171"/>
      <c r="E128" s="171"/>
      <c r="F128" s="292"/>
      <c r="G128" s="289"/>
      <c r="H128" s="292"/>
      <c r="I128" s="171"/>
      <c r="J128" s="292"/>
      <c r="K128" s="171"/>
      <c r="L128" s="171"/>
      <c r="M128" s="172"/>
      <c r="N128" s="176"/>
      <c r="O128" s="328">
        <v>44570.39</v>
      </c>
      <c r="P128" s="138"/>
    </row>
    <row r="129" spans="1:137" s="119" customFormat="1" ht="57" x14ac:dyDescent="0.25">
      <c r="A129" s="116"/>
      <c r="B129" s="457"/>
      <c r="C129" s="367" t="s">
        <v>566</v>
      </c>
      <c r="D129" s="171"/>
      <c r="E129" s="171"/>
      <c r="F129" s="292"/>
      <c r="G129" s="289"/>
      <c r="H129" s="292"/>
      <c r="I129" s="171"/>
      <c r="J129" s="292"/>
      <c r="K129" s="171"/>
      <c r="L129" s="171"/>
      <c r="M129" s="172"/>
      <c r="N129" s="176"/>
      <c r="O129" s="321" t="s">
        <v>679</v>
      </c>
      <c r="P129" s="120"/>
    </row>
    <row r="130" spans="1:137" s="119" customFormat="1" x14ac:dyDescent="0.25">
      <c r="A130" s="116"/>
      <c r="B130" s="457"/>
      <c r="C130" s="339" t="s">
        <v>378</v>
      </c>
      <c r="D130" s="171"/>
      <c r="E130" s="171"/>
      <c r="F130" s="292"/>
      <c r="G130" s="289"/>
      <c r="H130" s="292"/>
      <c r="I130" s="171"/>
      <c r="J130" s="292"/>
      <c r="K130" s="171"/>
      <c r="L130" s="171"/>
      <c r="M130" s="172"/>
      <c r="N130" s="176"/>
      <c r="O130" s="328">
        <v>3509.14</v>
      </c>
      <c r="P130" s="120"/>
    </row>
    <row r="131" spans="1:137" s="119" customFormat="1" x14ac:dyDescent="0.25">
      <c r="A131" s="116"/>
      <c r="B131" s="457"/>
      <c r="C131" s="177" t="s">
        <v>512</v>
      </c>
      <c r="D131" s="171"/>
      <c r="E131" s="171"/>
      <c r="F131" s="292"/>
      <c r="G131" s="289"/>
      <c r="H131" s="292"/>
      <c r="I131" s="171"/>
      <c r="J131" s="292"/>
      <c r="K131" s="171"/>
      <c r="L131" s="171"/>
      <c r="M131" s="172"/>
      <c r="N131" s="176"/>
      <c r="O131" s="328">
        <v>3075.32</v>
      </c>
      <c r="P131" s="120"/>
    </row>
    <row r="132" spans="1:137" s="119" customFormat="1" x14ac:dyDescent="0.25">
      <c r="A132" s="116"/>
      <c r="B132" s="457"/>
      <c r="C132" s="177" t="s">
        <v>513</v>
      </c>
      <c r="D132" s="171"/>
      <c r="E132" s="171"/>
      <c r="F132" s="292"/>
      <c r="G132" s="289"/>
      <c r="H132" s="292"/>
      <c r="I132" s="171"/>
      <c r="J132" s="292"/>
      <c r="K132" s="171"/>
      <c r="L132" s="171"/>
      <c r="M132" s="172"/>
      <c r="N132" s="176"/>
      <c r="O132" s="328">
        <v>3641.86</v>
      </c>
      <c r="P132" s="120"/>
    </row>
    <row r="133" spans="1:137" s="119" customFormat="1" ht="30" x14ac:dyDescent="0.25">
      <c r="A133" s="124"/>
      <c r="B133" s="457"/>
      <c r="C133" s="292" t="s">
        <v>530</v>
      </c>
      <c r="D133" s="171"/>
      <c r="E133" s="171"/>
      <c r="F133" s="292"/>
      <c r="G133" s="289"/>
      <c r="H133" s="292"/>
      <c r="I133" s="171"/>
      <c r="J133" s="292"/>
      <c r="K133" s="171"/>
      <c r="L133" s="171"/>
      <c r="M133" s="172"/>
      <c r="N133" s="176"/>
      <c r="O133" s="328">
        <v>125.14</v>
      </c>
      <c r="P133" s="123"/>
    </row>
    <row r="134" spans="1:137" s="119" customFormat="1" x14ac:dyDescent="0.25">
      <c r="A134" s="124"/>
      <c r="B134" s="457"/>
      <c r="C134" s="339" t="s">
        <v>519</v>
      </c>
      <c r="D134" s="171"/>
      <c r="E134" s="171"/>
      <c r="F134" s="292"/>
      <c r="G134" s="289"/>
      <c r="H134" s="292"/>
      <c r="I134" s="171"/>
      <c r="J134" s="292"/>
      <c r="K134" s="171"/>
      <c r="L134" s="171"/>
      <c r="M134" s="172"/>
      <c r="N134" s="176"/>
      <c r="O134" s="328">
        <v>13368.7</v>
      </c>
      <c r="P134" s="123"/>
    </row>
    <row r="135" spans="1:137" s="119" customFormat="1" x14ac:dyDescent="0.25">
      <c r="A135" s="124"/>
      <c r="B135" s="457"/>
      <c r="C135" s="177" t="s">
        <v>652</v>
      </c>
      <c r="D135" s="171"/>
      <c r="E135" s="171"/>
      <c r="F135" s="292"/>
      <c r="G135" s="289"/>
      <c r="H135" s="292"/>
      <c r="I135" s="171"/>
      <c r="J135" s="292"/>
      <c r="K135" s="171"/>
      <c r="L135" s="171"/>
      <c r="M135" s="172"/>
      <c r="N135" s="176"/>
      <c r="O135" s="328">
        <v>12360.89</v>
      </c>
      <c r="P135" s="123"/>
    </row>
    <row r="136" spans="1:137" s="119" customFormat="1" x14ac:dyDescent="0.25">
      <c r="A136" s="124"/>
      <c r="B136" s="457"/>
      <c r="C136" s="177" t="s">
        <v>657</v>
      </c>
      <c r="D136" s="171"/>
      <c r="E136" s="171"/>
      <c r="F136" s="292"/>
      <c r="G136" s="289"/>
      <c r="H136" s="292"/>
      <c r="I136" s="171"/>
      <c r="J136" s="292"/>
      <c r="K136" s="171"/>
      <c r="L136" s="171"/>
      <c r="M136" s="172"/>
      <c r="N136" s="176"/>
      <c r="O136" s="328">
        <v>15325.11</v>
      </c>
      <c r="P136" s="123"/>
    </row>
    <row r="137" spans="1:137" s="119" customFormat="1" x14ac:dyDescent="0.25">
      <c r="A137" s="124"/>
      <c r="B137" s="457"/>
      <c r="C137" s="339" t="s">
        <v>517</v>
      </c>
      <c r="D137" s="171"/>
      <c r="E137" s="171"/>
      <c r="F137" s="292"/>
      <c r="G137" s="289"/>
      <c r="H137" s="292"/>
      <c r="I137" s="171"/>
      <c r="J137" s="292"/>
      <c r="K137" s="171"/>
      <c r="L137" s="171"/>
      <c r="M137" s="172"/>
      <c r="N137" s="176"/>
      <c r="O137" s="328">
        <v>50314.57</v>
      </c>
      <c r="P137" s="123"/>
    </row>
    <row r="138" spans="1:137" s="140" customFormat="1" ht="16.5" customHeight="1" x14ac:dyDescent="0.25">
      <c r="A138" s="142"/>
      <c r="B138" s="457"/>
      <c r="C138" s="177" t="s">
        <v>534</v>
      </c>
      <c r="D138" s="171"/>
      <c r="E138" s="171"/>
      <c r="F138" s="292"/>
      <c r="G138" s="289"/>
      <c r="H138" s="292"/>
      <c r="I138" s="171"/>
      <c r="J138" s="292"/>
      <c r="K138" s="171"/>
      <c r="L138" s="171"/>
      <c r="M138" s="172"/>
      <c r="N138" s="176"/>
      <c r="O138" s="328">
        <v>35220.199999999997</v>
      </c>
      <c r="P138" s="141"/>
    </row>
    <row r="139" spans="1:137" s="119" customFormat="1" ht="18.75" customHeight="1" x14ac:dyDescent="0.25">
      <c r="A139" s="124"/>
      <c r="B139" s="474"/>
      <c r="C139" s="177" t="s">
        <v>658</v>
      </c>
      <c r="D139" s="171"/>
      <c r="E139" s="171"/>
      <c r="F139" s="292"/>
      <c r="G139" s="289"/>
      <c r="H139" s="292"/>
      <c r="I139" s="171"/>
      <c r="J139" s="292"/>
      <c r="K139" s="171"/>
      <c r="L139" s="171"/>
      <c r="M139" s="172"/>
      <c r="N139" s="176"/>
      <c r="O139" s="328">
        <v>54847.85</v>
      </c>
      <c r="P139" s="123"/>
    </row>
    <row r="140" spans="1:137" s="79" customFormat="1" ht="57" x14ac:dyDescent="0.25">
      <c r="A140" s="429">
        <v>22</v>
      </c>
      <c r="B140" s="458" t="s">
        <v>412</v>
      </c>
      <c r="C140" s="171" t="s">
        <v>565</v>
      </c>
      <c r="D140" s="292">
        <v>6035.5</v>
      </c>
      <c r="E140" s="458" t="s">
        <v>107</v>
      </c>
      <c r="F140" s="174">
        <v>4797.2299999999996</v>
      </c>
      <c r="G140" s="459" t="s">
        <v>108</v>
      </c>
      <c r="H140" s="292">
        <v>6035.5</v>
      </c>
      <c r="I140" s="292"/>
      <c r="J140" s="292">
        <v>6035.5</v>
      </c>
      <c r="K140" s="292">
        <v>6035.5</v>
      </c>
      <c r="L140" s="292">
        <v>6035.5</v>
      </c>
      <c r="M140" s="178"/>
      <c r="N140" s="176">
        <v>7408.46</v>
      </c>
      <c r="O140" s="297" t="s">
        <v>626</v>
      </c>
      <c r="P140" s="50" t="e">
        <f>O140-H140</f>
        <v>#VALUE!</v>
      </c>
      <c r="Q140" s="48"/>
      <c r="R140" s="48"/>
      <c r="S140" s="48"/>
      <c r="T140" s="48"/>
      <c r="U140" s="48"/>
      <c r="V140" s="48"/>
      <c r="W140" s="48"/>
      <c r="X140" s="48"/>
      <c r="Y140" s="48"/>
      <c r="Z140" s="48"/>
      <c r="AA140" s="48"/>
      <c r="AB140" s="48"/>
      <c r="AC140" s="48"/>
      <c r="AD140" s="48"/>
      <c r="AE140" s="48"/>
      <c r="AF140" s="48"/>
      <c r="AG140" s="48"/>
      <c r="AH140" s="48"/>
      <c r="AI140" s="48"/>
      <c r="AJ140" s="48"/>
      <c r="AK140" s="48"/>
      <c r="AL140" s="48"/>
      <c r="AM140" s="48"/>
      <c r="AN140" s="48"/>
      <c r="AO140" s="48"/>
      <c r="AP140" s="48"/>
      <c r="AQ140" s="48"/>
      <c r="AR140" s="48"/>
      <c r="AS140" s="48"/>
      <c r="AT140" s="48"/>
      <c r="AU140" s="48"/>
      <c r="AV140" s="48"/>
      <c r="AW140" s="48"/>
      <c r="AX140" s="48"/>
      <c r="AY140" s="48"/>
      <c r="AZ140" s="48"/>
      <c r="BA140" s="48"/>
      <c r="BB140" s="48"/>
      <c r="BC140" s="48"/>
      <c r="BD140" s="48"/>
      <c r="BE140" s="48"/>
      <c r="BF140" s="48"/>
      <c r="BG140" s="48"/>
      <c r="BH140" s="48"/>
      <c r="BI140" s="48"/>
      <c r="BJ140" s="48"/>
      <c r="BK140" s="48"/>
      <c r="BL140" s="48"/>
      <c r="BM140" s="48"/>
      <c r="BN140" s="48"/>
      <c r="BO140" s="48"/>
      <c r="BP140" s="48"/>
      <c r="BQ140" s="48"/>
      <c r="BR140" s="48"/>
      <c r="BS140" s="48"/>
      <c r="BT140" s="48"/>
      <c r="BU140" s="48"/>
      <c r="BV140" s="48"/>
      <c r="BW140" s="48"/>
      <c r="BX140" s="48"/>
      <c r="BY140" s="48"/>
      <c r="BZ140" s="48"/>
      <c r="CA140" s="48"/>
      <c r="CB140" s="48"/>
      <c r="CC140" s="48"/>
      <c r="CD140" s="48"/>
      <c r="CE140" s="48"/>
      <c r="CF140" s="48"/>
      <c r="CG140" s="48"/>
      <c r="CH140" s="48"/>
      <c r="CI140" s="48"/>
      <c r="CJ140" s="48"/>
      <c r="CK140" s="48"/>
      <c r="CL140" s="48"/>
      <c r="CM140" s="48"/>
      <c r="CN140" s="48"/>
      <c r="CO140" s="48"/>
      <c r="CP140" s="48"/>
      <c r="CQ140" s="48"/>
      <c r="CR140" s="48"/>
      <c r="CS140" s="48"/>
      <c r="CT140" s="48"/>
      <c r="CU140" s="48"/>
      <c r="CV140" s="48"/>
      <c r="CW140" s="48"/>
      <c r="CX140" s="48"/>
      <c r="CY140" s="48"/>
      <c r="CZ140" s="48"/>
      <c r="DA140" s="48"/>
      <c r="DB140" s="48"/>
      <c r="DC140" s="48"/>
      <c r="DD140" s="48"/>
      <c r="DE140" s="48"/>
      <c r="DF140" s="48"/>
      <c r="DG140" s="48"/>
      <c r="DH140" s="48"/>
      <c r="DI140" s="48"/>
      <c r="DJ140" s="48"/>
      <c r="DK140" s="48"/>
      <c r="DL140" s="48"/>
      <c r="DM140" s="48"/>
      <c r="DN140" s="48"/>
      <c r="DO140" s="48"/>
      <c r="DP140" s="48"/>
      <c r="DQ140" s="48"/>
      <c r="DR140" s="48"/>
      <c r="DS140" s="48"/>
      <c r="DT140" s="48"/>
      <c r="DU140" s="48"/>
      <c r="DV140" s="48"/>
      <c r="DW140" s="48"/>
      <c r="DX140" s="48"/>
      <c r="DY140" s="48"/>
      <c r="DZ140" s="48"/>
      <c r="EA140" s="48"/>
      <c r="EB140" s="48"/>
      <c r="EC140" s="48"/>
      <c r="ED140" s="48"/>
      <c r="EE140" s="48"/>
      <c r="EF140" s="48"/>
      <c r="EG140" s="48"/>
    </row>
    <row r="141" spans="1:137" s="79" customFormat="1" x14ac:dyDescent="0.25">
      <c r="A141" s="429"/>
      <c r="B141" s="458"/>
      <c r="C141" s="335" t="s">
        <v>516</v>
      </c>
      <c r="D141" s="292">
        <v>139.26</v>
      </c>
      <c r="E141" s="458"/>
      <c r="F141" s="174">
        <f>139.86</f>
        <v>139.86000000000001</v>
      </c>
      <c r="G141" s="460"/>
      <c r="H141" s="292">
        <v>139.26</v>
      </c>
      <c r="I141" s="292"/>
      <c r="J141" s="292">
        <v>139.26</v>
      </c>
      <c r="K141" s="292">
        <v>139.26</v>
      </c>
      <c r="L141" s="292">
        <v>139.26</v>
      </c>
      <c r="M141" s="178"/>
      <c r="N141" s="176">
        <v>139.26</v>
      </c>
      <c r="O141" s="179">
        <v>4536.91</v>
      </c>
      <c r="P141" s="50">
        <f>O141-H141</f>
        <v>4397.6499999999996</v>
      </c>
      <c r="Q141" s="48"/>
      <c r="R141" s="48"/>
      <c r="S141" s="48"/>
      <c r="T141" s="48"/>
      <c r="U141" s="48"/>
      <c r="V141" s="48"/>
      <c r="W141" s="48"/>
      <c r="X141" s="48"/>
      <c r="Y141" s="48"/>
      <c r="Z141" s="48"/>
      <c r="AA141" s="48"/>
      <c r="AB141" s="48"/>
      <c r="AC141" s="48"/>
      <c r="AD141" s="48"/>
      <c r="AE141" s="48"/>
      <c r="AF141" s="48"/>
      <c r="AG141" s="48"/>
      <c r="AH141" s="48"/>
      <c r="AI141" s="48"/>
      <c r="AJ141" s="48"/>
      <c r="AK141" s="48"/>
      <c r="AL141" s="48"/>
      <c r="AM141" s="48"/>
      <c r="AN141" s="48"/>
      <c r="AO141" s="48"/>
      <c r="AP141" s="48"/>
      <c r="AQ141" s="48"/>
      <c r="AR141" s="48"/>
      <c r="AS141" s="48"/>
      <c r="AT141" s="48"/>
      <c r="AU141" s="48"/>
      <c r="AV141" s="48"/>
      <c r="AW141" s="48"/>
      <c r="AX141" s="48"/>
      <c r="AY141" s="48"/>
      <c r="AZ141" s="48"/>
      <c r="BA141" s="48"/>
      <c r="BB141" s="48"/>
      <c r="BC141" s="48"/>
      <c r="BD141" s="48"/>
      <c r="BE141" s="48"/>
      <c r="BF141" s="48"/>
      <c r="BG141" s="48"/>
      <c r="BH141" s="48"/>
      <c r="BI141" s="48"/>
      <c r="BJ141" s="48"/>
      <c r="BK141" s="48"/>
      <c r="BL141" s="48"/>
      <c r="BM141" s="48"/>
      <c r="BN141" s="48"/>
      <c r="BO141" s="48"/>
      <c r="BP141" s="48"/>
      <c r="BQ141" s="48"/>
      <c r="BR141" s="48"/>
      <c r="BS141" s="48"/>
      <c r="BT141" s="48"/>
      <c r="BU141" s="48"/>
      <c r="BV141" s="48"/>
      <c r="BW141" s="48"/>
      <c r="BX141" s="48"/>
      <c r="BY141" s="48"/>
      <c r="BZ141" s="48"/>
      <c r="CA141" s="48"/>
      <c r="CB141" s="48"/>
      <c r="CC141" s="48"/>
      <c r="CD141" s="48"/>
      <c r="CE141" s="48"/>
      <c r="CF141" s="48"/>
      <c r="CG141" s="48"/>
      <c r="CH141" s="48"/>
      <c r="CI141" s="48"/>
      <c r="CJ141" s="48"/>
      <c r="CK141" s="48"/>
      <c r="CL141" s="48"/>
      <c r="CM141" s="48"/>
      <c r="CN141" s="48"/>
      <c r="CO141" s="48"/>
      <c r="CP141" s="48"/>
      <c r="CQ141" s="48"/>
      <c r="CR141" s="48"/>
      <c r="CS141" s="48"/>
      <c r="CT141" s="48"/>
      <c r="CU141" s="48"/>
      <c r="CV141" s="48"/>
      <c r="CW141" s="48"/>
      <c r="CX141" s="48"/>
      <c r="CY141" s="48"/>
      <c r="CZ141" s="48"/>
      <c r="DA141" s="48"/>
      <c r="DB141" s="48"/>
      <c r="DC141" s="48"/>
      <c r="DD141" s="48"/>
      <c r="DE141" s="48"/>
      <c r="DF141" s="48"/>
      <c r="DG141" s="48"/>
      <c r="DH141" s="48"/>
      <c r="DI141" s="48"/>
      <c r="DJ141" s="48"/>
      <c r="DK141" s="48"/>
      <c r="DL141" s="48"/>
      <c r="DM141" s="48"/>
      <c r="DN141" s="48"/>
      <c r="DO141" s="48"/>
      <c r="DP141" s="48"/>
      <c r="DQ141" s="48"/>
      <c r="DR141" s="48"/>
      <c r="DS141" s="48"/>
      <c r="DT141" s="48"/>
      <c r="DU141" s="48"/>
      <c r="DV141" s="48"/>
      <c r="DW141" s="48"/>
      <c r="DX141" s="48"/>
      <c r="DY141" s="48"/>
      <c r="DZ141" s="48"/>
      <c r="EA141" s="48"/>
      <c r="EB141" s="48"/>
      <c r="EC141" s="48"/>
      <c r="ED141" s="48"/>
      <c r="EE141" s="48"/>
      <c r="EF141" s="48"/>
      <c r="EG141" s="48"/>
    </row>
    <row r="142" spans="1:137" s="79" customFormat="1" x14ac:dyDescent="0.25">
      <c r="A142" s="429"/>
      <c r="B142" s="458"/>
      <c r="C142" s="174" t="s">
        <v>512</v>
      </c>
      <c r="D142" s="292"/>
      <c r="E142" s="458"/>
      <c r="F142" s="174">
        <v>0</v>
      </c>
      <c r="G142" s="460"/>
      <c r="H142" s="292"/>
      <c r="I142" s="292"/>
      <c r="J142" s="292"/>
      <c r="K142" s="292"/>
      <c r="L142" s="292"/>
      <c r="M142" s="178"/>
      <c r="N142" s="176"/>
      <c r="O142" s="179"/>
      <c r="P142" s="50">
        <f>O142-H142</f>
        <v>0</v>
      </c>
      <c r="Q142" s="48"/>
      <c r="R142" s="48"/>
      <c r="S142" s="48"/>
      <c r="T142" s="48"/>
      <c r="U142" s="48"/>
      <c r="V142" s="48"/>
      <c r="W142" s="48"/>
      <c r="X142" s="48"/>
      <c r="Y142" s="48"/>
      <c r="Z142" s="48"/>
      <c r="AA142" s="48"/>
      <c r="AB142" s="48"/>
      <c r="AC142" s="48"/>
      <c r="AD142" s="48"/>
      <c r="AE142" s="48"/>
      <c r="AF142" s="48"/>
      <c r="AG142" s="48"/>
      <c r="AH142" s="48"/>
      <c r="AI142" s="48"/>
      <c r="AJ142" s="48"/>
      <c r="AK142" s="48"/>
      <c r="AL142" s="48"/>
      <c r="AM142" s="48"/>
      <c r="AN142" s="48"/>
      <c r="AO142" s="48"/>
      <c r="AP142" s="48"/>
      <c r="AQ142" s="48"/>
      <c r="AR142" s="48"/>
      <c r="AS142" s="48"/>
      <c r="AT142" s="48"/>
      <c r="AU142" s="48"/>
      <c r="AV142" s="48"/>
      <c r="AW142" s="48"/>
      <c r="AX142" s="48"/>
      <c r="AY142" s="48"/>
      <c r="AZ142" s="48"/>
      <c r="BA142" s="48"/>
      <c r="BB142" s="48"/>
      <c r="BC142" s="48"/>
      <c r="BD142" s="48"/>
      <c r="BE142" s="48"/>
      <c r="BF142" s="48"/>
      <c r="BG142" s="48"/>
      <c r="BH142" s="48"/>
      <c r="BI142" s="48"/>
      <c r="BJ142" s="48"/>
      <c r="BK142" s="48"/>
      <c r="BL142" s="48"/>
      <c r="BM142" s="48"/>
      <c r="BN142" s="48"/>
      <c r="BO142" s="48"/>
      <c r="BP142" s="48"/>
      <c r="BQ142" s="48"/>
      <c r="BR142" s="48"/>
      <c r="BS142" s="48"/>
      <c r="BT142" s="48"/>
      <c r="BU142" s="48"/>
      <c r="BV142" s="48"/>
      <c r="BW142" s="48"/>
      <c r="BX142" s="48"/>
      <c r="BY142" s="48"/>
      <c r="BZ142" s="48"/>
      <c r="CA142" s="48"/>
      <c r="CB142" s="48"/>
      <c r="CC142" s="48"/>
      <c r="CD142" s="48"/>
      <c r="CE142" s="48"/>
      <c r="CF142" s="48"/>
      <c r="CG142" s="48"/>
      <c r="CH142" s="48"/>
      <c r="CI142" s="48"/>
      <c r="CJ142" s="48"/>
      <c r="CK142" s="48"/>
      <c r="CL142" s="48"/>
      <c r="CM142" s="48"/>
      <c r="CN142" s="48"/>
      <c r="CO142" s="48"/>
      <c r="CP142" s="48"/>
      <c r="CQ142" s="48"/>
      <c r="CR142" s="48"/>
      <c r="CS142" s="48"/>
      <c r="CT142" s="48"/>
      <c r="CU142" s="48"/>
      <c r="CV142" s="48"/>
      <c r="CW142" s="48"/>
      <c r="CX142" s="48"/>
      <c r="CY142" s="48"/>
      <c r="CZ142" s="48"/>
      <c r="DA142" s="48"/>
      <c r="DB142" s="48"/>
      <c r="DC142" s="48"/>
      <c r="DD142" s="48"/>
      <c r="DE142" s="48"/>
      <c r="DF142" s="48"/>
      <c r="DG142" s="48"/>
      <c r="DH142" s="48"/>
      <c r="DI142" s="48"/>
      <c r="DJ142" s="48"/>
      <c r="DK142" s="48"/>
      <c r="DL142" s="48"/>
      <c r="DM142" s="48"/>
      <c r="DN142" s="48"/>
      <c r="DO142" s="48"/>
      <c r="DP142" s="48"/>
      <c r="DQ142" s="48"/>
      <c r="DR142" s="48"/>
      <c r="DS142" s="48"/>
      <c r="DT142" s="48"/>
      <c r="DU142" s="48"/>
      <c r="DV142" s="48"/>
      <c r="DW142" s="48"/>
      <c r="DX142" s="48"/>
      <c r="DY142" s="48"/>
      <c r="DZ142" s="48"/>
      <c r="EA142" s="48"/>
      <c r="EB142" s="48"/>
      <c r="EC142" s="48"/>
      <c r="ED142" s="48"/>
      <c r="EE142" s="48"/>
      <c r="EF142" s="48"/>
      <c r="EG142" s="48"/>
    </row>
    <row r="143" spans="1:137" s="79" customFormat="1" x14ac:dyDescent="0.25">
      <c r="A143" s="429"/>
      <c r="B143" s="458"/>
      <c r="C143" s="174" t="s">
        <v>659</v>
      </c>
      <c r="D143" s="292">
        <v>3830.24</v>
      </c>
      <c r="E143" s="458"/>
      <c r="F143" s="174">
        <f>3613.43</f>
        <v>3613.43</v>
      </c>
      <c r="G143" s="460"/>
      <c r="H143" s="292">
        <v>3830.24</v>
      </c>
      <c r="I143" s="175">
        <f>D143-H143</f>
        <v>0</v>
      </c>
      <c r="J143" s="292">
        <v>3830.24</v>
      </c>
      <c r="K143" s="292">
        <v>3830.24</v>
      </c>
      <c r="L143" s="292">
        <v>3830.24</v>
      </c>
      <c r="M143" s="178"/>
      <c r="N143" s="176">
        <v>4213.26</v>
      </c>
      <c r="O143" s="179">
        <v>4536.91</v>
      </c>
      <c r="P143" s="50">
        <f>O143-H143</f>
        <v>706.67000000000007</v>
      </c>
      <c r="Q143" s="48"/>
      <c r="R143" s="48"/>
      <c r="S143" s="48"/>
      <c r="T143" s="48"/>
      <c r="U143" s="48"/>
      <c r="V143" s="48"/>
      <c r="W143" s="48"/>
      <c r="X143" s="48"/>
      <c r="Y143" s="48"/>
      <c r="Z143" s="48"/>
      <c r="AA143" s="48"/>
      <c r="AB143" s="48"/>
      <c r="AC143" s="48"/>
      <c r="AD143" s="48"/>
      <c r="AE143" s="48"/>
      <c r="AF143" s="48"/>
      <c r="AG143" s="48"/>
      <c r="AH143" s="48"/>
      <c r="AI143" s="48"/>
      <c r="AJ143" s="48"/>
      <c r="AK143" s="48"/>
      <c r="AL143" s="48"/>
      <c r="AM143" s="48"/>
      <c r="AN143" s="48"/>
      <c r="AO143" s="48"/>
      <c r="AP143" s="48"/>
      <c r="AQ143" s="48"/>
      <c r="AR143" s="48"/>
      <c r="AS143" s="48"/>
      <c r="AT143" s="48"/>
      <c r="AU143" s="48"/>
      <c r="AV143" s="48"/>
      <c r="AW143" s="48"/>
      <c r="AX143" s="48"/>
      <c r="AY143" s="48"/>
      <c r="AZ143" s="48"/>
      <c r="BA143" s="48"/>
      <c r="BB143" s="48"/>
      <c r="BC143" s="48"/>
      <c r="BD143" s="48"/>
      <c r="BE143" s="48"/>
      <c r="BF143" s="48"/>
      <c r="BG143" s="48"/>
      <c r="BH143" s="48"/>
      <c r="BI143" s="48"/>
      <c r="BJ143" s="48"/>
      <c r="BK143" s="48"/>
      <c r="BL143" s="48"/>
      <c r="BM143" s="48"/>
      <c r="BN143" s="48"/>
      <c r="BO143" s="48"/>
      <c r="BP143" s="48"/>
      <c r="BQ143" s="48"/>
      <c r="BR143" s="48"/>
      <c r="BS143" s="48"/>
      <c r="BT143" s="48"/>
      <c r="BU143" s="48"/>
      <c r="BV143" s="48"/>
      <c r="BW143" s="48"/>
      <c r="BX143" s="48"/>
      <c r="BY143" s="48"/>
      <c r="BZ143" s="48"/>
      <c r="CA143" s="48"/>
      <c r="CB143" s="48"/>
      <c r="CC143" s="48"/>
      <c r="CD143" s="48"/>
      <c r="CE143" s="48"/>
      <c r="CF143" s="48"/>
      <c r="CG143" s="48"/>
      <c r="CH143" s="48"/>
      <c r="CI143" s="48"/>
      <c r="CJ143" s="48"/>
      <c r="CK143" s="48"/>
      <c r="CL143" s="48"/>
      <c r="CM143" s="48"/>
      <c r="CN143" s="48"/>
      <c r="CO143" s="48"/>
      <c r="CP143" s="48"/>
      <c r="CQ143" s="48"/>
      <c r="CR143" s="48"/>
      <c r="CS143" s="48"/>
      <c r="CT143" s="48"/>
      <c r="CU143" s="48"/>
      <c r="CV143" s="48"/>
      <c r="CW143" s="48"/>
      <c r="CX143" s="48"/>
      <c r="CY143" s="48"/>
      <c r="CZ143" s="48"/>
      <c r="DA143" s="48"/>
      <c r="DB143" s="48"/>
      <c r="DC143" s="48"/>
      <c r="DD143" s="48"/>
      <c r="DE143" s="48"/>
      <c r="DF143" s="48"/>
      <c r="DG143" s="48"/>
      <c r="DH143" s="48"/>
      <c r="DI143" s="48"/>
      <c r="DJ143" s="48"/>
      <c r="DK143" s="48"/>
      <c r="DL143" s="48"/>
      <c r="DM143" s="48"/>
      <c r="DN143" s="48"/>
      <c r="DO143" s="48"/>
      <c r="DP143" s="48"/>
      <c r="DQ143" s="48"/>
      <c r="DR143" s="48"/>
      <c r="DS143" s="48"/>
      <c r="DT143" s="48"/>
      <c r="DU143" s="48"/>
      <c r="DV143" s="48"/>
      <c r="DW143" s="48"/>
      <c r="DX143" s="48"/>
      <c r="DY143" s="48"/>
      <c r="DZ143" s="48"/>
      <c r="EA143" s="48"/>
      <c r="EB143" s="48"/>
      <c r="EC143" s="48"/>
      <c r="ED143" s="48"/>
      <c r="EE143" s="48"/>
      <c r="EF143" s="48"/>
      <c r="EG143" s="48"/>
    </row>
    <row r="144" spans="1:137" s="79" customFormat="1" ht="30" x14ac:dyDescent="0.25">
      <c r="A144" s="429"/>
      <c r="B144" s="458"/>
      <c r="C144" s="368" t="s">
        <v>514</v>
      </c>
      <c r="D144" s="292"/>
      <c r="E144" s="458"/>
      <c r="F144" s="174"/>
      <c r="G144" s="460"/>
      <c r="H144" s="292"/>
      <c r="I144" s="175"/>
      <c r="J144" s="292"/>
      <c r="K144" s="292"/>
      <c r="L144" s="292"/>
      <c r="M144" s="178"/>
      <c r="N144" s="176"/>
      <c r="O144" s="179">
        <v>175.62</v>
      </c>
      <c r="P144" s="123"/>
      <c r="Q144" s="122"/>
      <c r="R144" s="122"/>
      <c r="S144" s="122"/>
      <c r="T144" s="122"/>
      <c r="U144" s="122"/>
      <c r="V144" s="122"/>
      <c r="W144" s="122"/>
      <c r="X144" s="122"/>
      <c r="Y144" s="122"/>
      <c r="Z144" s="122"/>
      <c r="AA144" s="122"/>
      <c r="AB144" s="122"/>
      <c r="AC144" s="122"/>
      <c r="AD144" s="122"/>
      <c r="AE144" s="122"/>
      <c r="AF144" s="122"/>
      <c r="AG144" s="122"/>
      <c r="AH144" s="122"/>
      <c r="AI144" s="122"/>
      <c r="AJ144" s="122"/>
      <c r="AK144" s="122"/>
      <c r="AL144" s="122"/>
      <c r="AM144" s="122"/>
      <c r="AN144" s="122"/>
      <c r="AO144" s="122"/>
      <c r="AP144" s="122"/>
      <c r="AQ144" s="122"/>
      <c r="AR144" s="122"/>
      <c r="AS144" s="122"/>
      <c r="AT144" s="122"/>
      <c r="AU144" s="122"/>
      <c r="AV144" s="122"/>
      <c r="AW144" s="122"/>
      <c r="AX144" s="122"/>
      <c r="AY144" s="122"/>
      <c r="AZ144" s="122"/>
      <c r="BA144" s="122"/>
      <c r="BB144" s="122"/>
      <c r="BC144" s="122"/>
      <c r="BD144" s="122"/>
      <c r="BE144" s="122"/>
      <c r="BF144" s="122"/>
      <c r="BG144" s="122"/>
      <c r="BH144" s="122"/>
      <c r="BI144" s="122"/>
      <c r="BJ144" s="122"/>
      <c r="BK144" s="122"/>
      <c r="BL144" s="122"/>
      <c r="BM144" s="122"/>
      <c r="BN144" s="122"/>
      <c r="BO144" s="122"/>
      <c r="BP144" s="122"/>
      <c r="BQ144" s="122"/>
      <c r="BR144" s="122"/>
      <c r="BS144" s="122"/>
      <c r="BT144" s="122"/>
      <c r="BU144" s="122"/>
      <c r="BV144" s="122"/>
      <c r="BW144" s="122"/>
      <c r="BX144" s="122"/>
      <c r="BY144" s="122"/>
      <c r="BZ144" s="122"/>
      <c r="CA144" s="122"/>
      <c r="CB144" s="122"/>
      <c r="CC144" s="122"/>
      <c r="CD144" s="122"/>
      <c r="CE144" s="122"/>
      <c r="CF144" s="122"/>
      <c r="CG144" s="122"/>
      <c r="CH144" s="122"/>
      <c r="CI144" s="122"/>
      <c r="CJ144" s="122"/>
      <c r="CK144" s="122"/>
      <c r="CL144" s="122"/>
      <c r="CM144" s="122"/>
      <c r="CN144" s="122"/>
      <c r="CO144" s="122"/>
      <c r="CP144" s="122"/>
      <c r="CQ144" s="122"/>
      <c r="CR144" s="122"/>
      <c r="CS144" s="122"/>
      <c r="CT144" s="122"/>
      <c r="CU144" s="122"/>
      <c r="CV144" s="122"/>
      <c r="CW144" s="122"/>
      <c r="CX144" s="122"/>
      <c r="CY144" s="122"/>
      <c r="CZ144" s="122"/>
      <c r="DA144" s="122"/>
      <c r="DB144" s="122"/>
      <c r="DC144" s="122"/>
      <c r="DD144" s="122"/>
      <c r="DE144" s="122"/>
      <c r="DF144" s="122"/>
      <c r="DG144" s="122"/>
      <c r="DH144" s="122"/>
      <c r="DI144" s="122"/>
      <c r="DJ144" s="122"/>
      <c r="DK144" s="122"/>
      <c r="DL144" s="122"/>
      <c r="DM144" s="122"/>
      <c r="DN144" s="122"/>
      <c r="DO144" s="122"/>
      <c r="DP144" s="122"/>
      <c r="DQ144" s="122"/>
      <c r="DR144" s="122"/>
      <c r="DS144" s="122"/>
      <c r="DT144" s="122"/>
      <c r="DU144" s="122"/>
      <c r="DV144" s="122"/>
      <c r="DW144" s="122"/>
      <c r="DX144" s="122"/>
      <c r="DY144" s="122"/>
      <c r="DZ144" s="122"/>
      <c r="EA144" s="122"/>
      <c r="EB144" s="122"/>
      <c r="EC144" s="122"/>
      <c r="ED144" s="122"/>
      <c r="EE144" s="122"/>
      <c r="EF144" s="122"/>
      <c r="EG144" s="122"/>
    </row>
    <row r="145" spans="1:137" s="79" customFormat="1" x14ac:dyDescent="0.25">
      <c r="A145" s="429"/>
      <c r="B145" s="458"/>
      <c r="C145" s="339" t="s">
        <v>519</v>
      </c>
      <c r="D145" s="292"/>
      <c r="E145" s="458"/>
      <c r="F145" s="174"/>
      <c r="G145" s="460"/>
      <c r="H145" s="292"/>
      <c r="I145" s="175"/>
      <c r="J145" s="292"/>
      <c r="K145" s="292"/>
      <c r="L145" s="292"/>
      <c r="M145" s="178"/>
      <c r="N145" s="176"/>
      <c r="O145" s="328">
        <v>11147.91</v>
      </c>
      <c r="P145" s="120"/>
      <c r="Q145" s="118"/>
      <c r="R145" s="118"/>
      <c r="S145" s="118"/>
      <c r="T145" s="118"/>
      <c r="U145" s="118"/>
      <c r="V145" s="118"/>
      <c r="W145" s="118"/>
      <c r="X145" s="118"/>
      <c r="Y145" s="118"/>
      <c r="Z145" s="118"/>
      <c r="AA145" s="118"/>
      <c r="AB145" s="118"/>
      <c r="AC145" s="118"/>
      <c r="AD145" s="118"/>
      <c r="AE145" s="118"/>
      <c r="AF145" s="118"/>
      <c r="AG145" s="118"/>
      <c r="AH145" s="118"/>
      <c r="AI145" s="118"/>
      <c r="AJ145" s="118"/>
      <c r="AK145" s="118"/>
      <c r="AL145" s="118"/>
      <c r="AM145" s="118"/>
      <c r="AN145" s="118"/>
      <c r="AO145" s="118"/>
      <c r="AP145" s="118"/>
      <c r="AQ145" s="118"/>
      <c r="AR145" s="118"/>
      <c r="AS145" s="118"/>
      <c r="AT145" s="118"/>
      <c r="AU145" s="118"/>
      <c r="AV145" s="118"/>
      <c r="AW145" s="118"/>
      <c r="AX145" s="118"/>
      <c r="AY145" s="118"/>
      <c r="AZ145" s="118"/>
      <c r="BA145" s="118"/>
      <c r="BB145" s="118"/>
      <c r="BC145" s="118"/>
      <c r="BD145" s="118"/>
      <c r="BE145" s="118"/>
      <c r="BF145" s="118"/>
      <c r="BG145" s="118"/>
      <c r="BH145" s="118"/>
      <c r="BI145" s="118"/>
      <c r="BJ145" s="118"/>
      <c r="BK145" s="118"/>
      <c r="BL145" s="118"/>
      <c r="BM145" s="118"/>
      <c r="BN145" s="118"/>
      <c r="BO145" s="118"/>
      <c r="BP145" s="118"/>
      <c r="BQ145" s="118"/>
      <c r="BR145" s="118"/>
      <c r="BS145" s="118"/>
      <c r="BT145" s="118"/>
      <c r="BU145" s="118"/>
      <c r="BV145" s="118"/>
      <c r="BW145" s="118"/>
      <c r="BX145" s="118"/>
      <c r="BY145" s="118"/>
      <c r="BZ145" s="118"/>
      <c r="CA145" s="118"/>
      <c r="CB145" s="118"/>
      <c r="CC145" s="118"/>
      <c r="CD145" s="118"/>
      <c r="CE145" s="118"/>
      <c r="CF145" s="118"/>
      <c r="CG145" s="118"/>
      <c r="CH145" s="118"/>
      <c r="CI145" s="118"/>
      <c r="CJ145" s="118"/>
      <c r="CK145" s="118"/>
      <c r="CL145" s="118"/>
      <c r="CM145" s="118"/>
      <c r="CN145" s="118"/>
      <c r="CO145" s="118"/>
      <c r="CP145" s="118"/>
      <c r="CQ145" s="118"/>
      <c r="CR145" s="118"/>
      <c r="CS145" s="118"/>
      <c r="CT145" s="118"/>
      <c r="CU145" s="118"/>
      <c r="CV145" s="118"/>
      <c r="CW145" s="118"/>
      <c r="CX145" s="118"/>
      <c r="CY145" s="118"/>
      <c r="CZ145" s="118"/>
      <c r="DA145" s="118"/>
      <c r="DB145" s="118"/>
      <c r="DC145" s="118"/>
      <c r="DD145" s="118"/>
      <c r="DE145" s="118"/>
      <c r="DF145" s="118"/>
      <c r="DG145" s="118"/>
      <c r="DH145" s="118"/>
      <c r="DI145" s="118"/>
      <c r="DJ145" s="118"/>
      <c r="DK145" s="118"/>
      <c r="DL145" s="118"/>
      <c r="DM145" s="118"/>
      <c r="DN145" s="118"/>
      <c r="DO145" s="118"/>
      <c r="DP145" s="118"/>
      <c r="DQ145" s="118"/>
      <c r="DR145" s="118"/>
      <c r="DS145" s="118"/>
      <c r="DT145" s="118"/>
      <c r="DU145" s="118"/>
      <c r="DV145" s="118"/>
      <c r="DW145" s="118"/>
      <c r="DX145" s="118"/>
      <c r="DY145" s="118"/>
      <c r="DZ145" s="118"/>
      <c r="EA145" s="118"/>
      <c r="EB145" s="118"/>
      <c r="EC145" s="118"/>
      <c r="ED145" s="118"/>
      <c r="EE145" s="118"/>
      <c r="EF145" s="118"/>
      <c r="EG145" s="118"/>
    </row>
    <row r="146" spans="1:137" s="79" customFormat="1" x14ac:dyDescent="0.25">
      <c r="A146" s="429"/>
      <c r="B146" s="458"/>
      <c r="C146" s="177" t="s">
        <v>652</v>
      </c>
      <c r="D146" s="292"/>
      <c r="E146" s="458"/>
      <c r="F146" s="174"/>
      <c r="G146" s="460"/>
      <c r="H146" s="292"/>
      <c r="I146" s="175"/>
      <c r="J146" s="292"/>
      <c r="K146" s="292"/>
      <c r="L146" s="292"/>
      <c r="M146" s="178"/>
      <c r="N146" s="176"/>
      <c r="O146" s="328">
        <v>8726.57</v>
      </c>
      <c r="P146" s="120"/>
      <c r="Q146" s="118"/>
      <c r="R146" s="118"/>
      <c r="S146" s="118"/>
      <c r="T146" s="118"/>
      <c r="U146" s="118"/>
      <c r="V146" s="118"/>
      <c r="W146" s="118"/>
      <c r="X146" s="118"/>
      <c r="Y146" s="118"/>
      <c r="Z146" s="118"/>
      <c r="AA146" s="118"/>
      <c r="AB146" s="118"/>
      <c r="AC146" s="118"/>
      <c r="AD146" s="118"/>
      <c r="AE146" s="118"/>
      <c r="AF146" s="118"/>
      <c r="AG146" s="118"/>
      <c r="AH146" s="118"/>
      <c r="AI146" s="118"/>
      <c r="AJ146" s="118"/>
      <c r="AK146" s="118"/>
      <c r="AL146" s="118"/>
      <c r="AM146" s="118"/>
      <c r="AN146" s="118"/>
      <c r="AO146" s="118"/>
      <c r="AP146" s="118"/>
      <c r="AQ146" s="118"/>
      <c r="AR146" s="118"/>
      <c r="AS146" s="118"/>
      <c r="AT146" s="118"/>
      <c r="AU146" s="118"/>
      <c r="AV146" s="118"/>
      <c r="AW146" s="118"/>
      <c r="AX146" s="118"/>
      <c r="AY146" s="118"/>
      <c r="AZ146" s="118"/>
      <c r="BA146" s="118"/>
      <c r="BB146" s="118"/>
      <c r="BC146" s="118"/>
      <c r="BD146" s="118"/>
      <c r="BE146" s="118"/>
      <c r="BF146" s="118"/>
      <c r="BG146" s="118"/>
      <c r="BH146" s="118"/>
      <c r="BI146" s="118"/>
      <c r="BJ146" s="118"/>
      <c r="BK146" s="118"/>
      <c r="BL146" s="118"/>
      <c r="BM146" s="118"/>
      <c r="BN146" s="118"/>
      <c r="BO146" s="118"/>
      <c r="BP146" s="118"/>
      <c r="BQ146" s="118"/>
      <c r="BR146" s="118"/>
      <c r="BS146" s="118"/>
      <c r="BT146" s="118"/>
      <c r="BU146" s="118"/>
      <c r="BV146" s="118"/>
      <c r="BW146" s="118"/>
      <c r="BX146" s="118"/>
      <c r="BY146" s="118"/>
      <c r="BZ146" s="118"/>
      <c r="CA146" s="118"/>
      <c r="CB146" s="118"/>
      <c r="CC146" s="118"/>
      <c r="CD146" s="118"/>
      <c r="CE146" s="118"/>
      <c r="CF146" s="118"/>
      <c r="CG146" s="118"/>
      <c r="CH146" s="118"/>
      <c r="CI146" s="118"/>
      <c r="CJ146" s="118"/>
      <c r="CK146" s="118"/>
      <c r="CL146" s="118"/>
      <c r="CM146" s="118"/>
      <c r="CN146" s="118"/>
      <c r="CO146" s="118"/>
      <c r="CP146" s="118"/>
      <c r="CQ146" s="118"/>
      <c r="CR146" s="118"/>
      <c r="CS146" s="118"/>
      <c r="CT146" s="118"/>
      <c r="CU146" s="118"/>
      <c r="CV146" s="118"/>
      <c r="CW146" s="118"/>
      <c r="CX146" s="118"/>
      <c r="CY146" s="118"/>
      <c r="CZ146" s="118"/>
      <c r="DA146" s="118"/>
      <c r="DB146" s="118"/>
      <c r="DC146" s="118"/>
      <c r="DD146" s="118"/>
      <c r="DE146" s="118"/>
      <c r="DF146" s="118"/>
      <c r="DG146" s="118"/>
      <c r="DH146" s="118"/>
      <c r="DI146" s="118"/>
      <c r="DJ146" s="118"/>
      <c r="DK146" s="118"/>
      <c r="DL146" s="118"/>
      <c r="DM146" s="118"/>
      <c r="DN146" s="118"/>
      <c r="DO146" s="118"/>
      <c r="DP146" s="118"/>
      <c r="DQ146" s="118"/>
      <c r="DR146" s="118"/>
      <c r="DS146" s="118"/>
      <c r="DT146" s="118"/>
      <c r="DU146" s="118"/>
      <c r="DV146" s="118"/>
      <c r="DW146" s="118"/>
      <c r="DX146" s="118"/>
      <c r="DY146" s="118"/>
      <c r="DZ146" s="118"/>
      <c r="EA146" s="118"/>
      <c r="EB146" s="118"/>
      <c r="EC146" s="118"/>
      <c r="ED146" s="118"/>
      <c r="EE146" s="118"/>
      <c r="EF146" s="118"/>
      <c r="EG146" s="118"/>
    </row>
    <row r="147" spans="1:137" s="79" customFormat="1" x14ac:dyDescent="0.25">
      <c r="A147" s="429"/>
      <c r="B147" s="458"/>
      <c r="C147" s="177" t="s">
        <v>653</v>
      </c>
      <c r="D147" s="292"/>
      <c r="E147" s="458"/>
      <c r="F147" s="174"/>
      <c r="G147" s="460"/>
      <c r="H147" s="292"/>
      <c r="I147" s="175"/>
      <c r="J147" s="292"/>
      <c r="K147" s="292"/>
      <c r="L147" s="292"/>
      <c r="M147" s="178"/>
      <c r="N147" s="176"/>
      <c r="O147" s="328">
        <v>11750.31</v>
      </c>
      <c r="P147" s="120"/>
      <c r="Q147" s="118"/>
      <c r="R147" s="118"/>
      <c r="S147" s="118"/>
      <c r="T147" s="118"/>
      <c r="U147" s="118"/>
      <c r="V147" s="118"/>
      <c r="W147" s="118"/>
      <c r="X147" s="118"/>
      <c r="Y147" s="118"/>
      <c r="Z147" s="118"/>
      <c r="AA147" s="118"/>
      <c r="AB147" s="118"/>
      <c r="AC147" s="118"/>
      <c r="AD147" s="118"/>
      <c r="AE147" s="118"/>
      <c r="AF147" s="118"/>
      <c r="AG147" s="118"/>
      <c r="AH147" s="118"/>
      <c r="AI147" s="118"/>
      <c r="AJ147" s="118"/>
      <c r="AK147" s="118"/>
      <c r="AL147" s="118"/>
      <c r="AM147" s="118"/>
      <c r="AN147" s="118"/>
      <c r="AO147" s="118"/>
      <c r="AP147" s="118"/>
      <c r="AQ147" s="118"/>
      <c r="AR147" s="118"/>
      <c r="AS147" s="118"/>
      <c r="AT147" s="118"/>
      <c r="AU147" s="118"/>
      <c r="AV147" s="118"/>
      <c r="AW147" s="118"/>
      <c r="AX147" s="118"/>
      <c r="AY147" s="118"/>
      <c r="AZ147" s="118"/>
      <c r="BA147" s="118"/>
      <c r="BB147" s="118"/>
      <c r="BC147" s="118"/>
      <c r="BD147" s="118"/>
      <c r="BE147" s="118"/>
      <c r="BF147" s="118"/>
      <c r="BG147" s="118"/>
      <c r="BH147" s="118"/>
      <c r="BI147" s="118"/>
      <c r="BJ147" s="118"/>
      <c r="BK147" s="118"/>
      <c r="BL147" s="118"/>
      <c r="BM147" s="118"/>
      <c r="BN147" s="118"/>
      <c r="BO147" s="118"/>
      <c r="BP147" s="118"/>
      <c r="BQ147" s="118"/>
      <c r="BR147" s="118"/>
      <c r="BS147" s="118"/>
      <c r="BT147" s="118"/>
      <c r="BU147" s="118"/>
      <c r="BV147" s="118"/>
      <c r="BW147" s="118"/>
      <c r="BX147" s="118"/>
      <c r="BY147" s="118"/>
      <c r="BZ147" s="118"/>
      <c r="CA147" s="118"/>
      <c r="CB147" s="118"/>
      <c r="CC147" s="118"/>
      <c r="CD147" s="118"/>
      <c r="CE147" s="118"/>
      <c r="CF147" s="118"/>
      <c r="CG147" s="118"/>
      <c r="CH147" s="118"/>
      <c r="CI147" s="118"/>
      <c r="CJ147" s="118"/>
      <c r="CK147" s="118"/>
      <c r="CL147" s="118"/>
      <c r="CM147" s="118"/>
      <c r="CN147" s="118"/>
      <c r="CO147" s="118"/>
      <c r="CP147" s="118"/>
      <c r="CQ147" s="118"/>
      <c r="CR147" s="118"/>
      <c r="CS147" s="118"/>
      <c r="CT147" s="118"/>
      <c r="CU147" s="118"/>
      <c r="CV147" s="118"/>
      <c r="CW147" s="118"/>
      <c r="CX147" s="118"/>
      <c r="CY147" s="118"/>
      <c r="CZ147" s="118"/>
      <c r="DA147" s="118"/>
      <c r="DB147" s="118"/>
      <c r="DC147" s="118"/>
      <c r="DD147" s="118"/>
      <c r="DE147" s="118"/>
      <c r="DF147" s="118"/>
      <c r="DG147" s="118"/>
      <c r="DH147" s="118"/>
      <c r="DI147" s="118"/>
      <c r="DJ147" s="118"/>
      <c r="DK147" s="118"/>
      <c r="DL147" s="118"/>
      <c r="DM147" s="118"/>
      <c r="DN147" s="118"/>
      <c r="DO147" s="118"/>
      <c r="DP147" s="118"/>
      <c r="DQ147" s="118"/>
      <c r="DR147" s="118"/>
      <c r="DS147" s="118"/>
      <c r="DT147" s="118"/>
      <c r="DU147" s="118"/>
      <c r="DV147" s="118"/>
      <c r="DW147" s="118"/>
      <c r="DX147" s="118"/>
      <c r="DY147" s="118"/>
      <c r="DZ147" s="118"/>
      <c r="EA147" s="118"/>
      <c r="EB147" s="118"/>
      <c r="EC147" s="118"/>
      <c r="ED147" s="118"/>
      <c r="EE147" s="118"/>
      <c r="EF147" s="118"/>
      <c r="EG147" s="118"/>
    </row>
    <row r="148" spans="1:137" s="79" customFormat="1" x14ac:dyDescent="0.25">
      <c r="A148" s="429"/>
      <c r="B148" s="458"/>
      <c r="C148" s="339" t="s">
        <v>517</v>
      </c>
      <c r="D148" s="292"/>
      <c r="E148" s="458"/>
      <c r="F148" s="174"/>
      <c r="G148" s="460"/>
      <c r="H148" s="292"/>
      <c r="I148" s="175"/>
      <c r="J148" s="292"/>
      <c r="K148" s="292"/>
      <c r="L148" s="292"/>
      <c r="M148" s="178"/>
      <c r="N148" s="176"/>
      <c r="O148" s="328">
        <v>15423.52</v>
      </c>
      <c r="P148" s="120"/>
      <c r="Q148" s="118"/>
      <c r="R148" s="118"/>
      <c r="S148" s="118"/>
      <c r="T148" s="118"/>
      <c r="U148" s="118"/>
      <c r="V148" s="118"/>
      <c r="W148" s="118"/>
      <c r="X148" s="118"/>
      <c r="Y148" s="118"/>
      <c r="Z148" s="118"/>
      <c r="AA148" s="118"/>
      <c r="AB148" s="118"/>
      <c r="AC148" s="118"/>
      <c r="AD148" s="118"/>
      <c r="AE148" s="118"/>
      <c r="AF148" s="118"/>
      <c r="AG148" s="118"/>
      <c r="AH148" s="118"/>
      <c r="AI148" s="118"/>
      <c r="AJ148" s="118"/>
      <c r="AK148" s="118"/>
      <c r="AL148" s="118"/>
      <c r="AM148" s="118"/>
      <c r="AN148" s="118"/>
      <c r="AO148" s="118"/>
      <c r="AP148" s="118"/>
      <c r="AQ148" s="118"/>
      <c r="AR148" s="118"/>
      <c r="AS148" s="118"/>
      <c r="AT148" s="118"/>
      <c r="AU148" s="118"/>
      <c r="AV148" s="118"/>
      <c r="AW148" s="118"/>
      <c r="AX148" s="118"/>
      <c r="AY148" s="118"/>
      <c r="AZ148" s="118"/>
      <c r="BA148" s="118"/>
      <c r="BB148" s="118"/>
      <c r="BC148" s="118"/>
      <c r="BD148" s="118"/>
      <c r="BE148" s="118"/>
      <c r="BF148" s="118"/>
      <c r="BG148" s="118"/>
      <c r="BH148" s="118"/>
      <c r="BI148" s="118"/>
      <c r="BJ148" s="118"/>
      <c r="BK148" s="118"/>
      <c r="BL148" s="118"/>
      <c r="BM148" s="118"/>
      <c r="BN148" s="118"/>
      <c r="BO148" s="118"/>
      <c r="BP148" s="118"/>
      <c r="BQ148" s="118"/>
      <c r="BR148" s="118"/>
      <c r="BS148" s="118"/>
      <c r="BT148" s="118"/>
      <c r="BU148" s="118"/>
      <c r="BV148" s="118"/>
      <c r="BW148" s="118"/>
      <c r="BX148" s="118"/>
      <c r="BY148" s="118"/>
      <c r="BZ148" s="118"/>
      <c r="CA148" s="118"/>
      <c r="CB148" s="118"/>
      <c r="CC148" s="118"/>
      <c r="CD148" s="118"/>
      <c r="CE148" s="118"/>
      <c r="CF148" s="118"/>
      <c r="CG148" s="118"/>
      <c r="CH148" s="118"/>
      <c r="CI148" s="118"/>
      <c r="CJ148" s="118"/>
      <c r="CK148" s="118"/>
      <c r="CL148" s="118"/>
      <c r="CM148" s="118"/>
      <c r="CN148" s="118"/>
      <c r="CO148" s="118"/>
      <c r="CP148" s="118"/>
      <c r="CQ148" s="118"/>
      <c r="CR148" s="118"/>
      <c r="CS148" s="118"/>
      <c r="CT148" s="118"/>
      <c r="CU148" s="118"/>
      <c r="CV148" s="118"/>
      <c r="CW148" s="118"/>
      <c r="CX148" s="118"/>
      <c r="CY148" s="118"/>
      <c r="CZ148" s="118"/>
      <c r="DA148" s="118"/>
      <c r="DB148" s="118"/>
      <c r="DC148" s="118"/>
      <c r="DD148" s="118"/>
      <c r="DE148" s="118"/>
      <c r="DF148" s="118"/>
      <c r="DG148" s="118"/>
      <c r="DH148" s="118"/>
      <c r="DI148" s="118"/>
      <c r="DJ148" s="118"/>
      <c r="DK148" s="118"/>
      <c r="DL148" s="118"/>
      <c r="DM148" s="118"/>
      <c r="DN148" s="118"/>
      <c r="DO148" s="118"/>
      <c r="DP148" s="118"/>
      <c r="DQ148" s="118"/>
      <c r="DR148" s="118"/>
      <c r="DS148" s="118"/>
      <c r="DT148" s="118"/>
      <c r="DU148" s="118"/>
      <c r="DV148" s="118"/>
      <c r="DW148" s="118"/>
      <c r="DX148" s="118"/>
      <c r="DY148" s="118"/>
      <c r="DZ148" s="118"/>
      <c r="EA148" s="118"/>
      <c r="EB148" s="118"/>
      <c r="EC148" s="118"/>
      <c r="ED148" s="118"/>
      <c r="EE148" s="118"/>
      <c r="EF148" s="118"/>
      <c r="EG148" s="118"/>
    </row>
    <row r="149" spans="1:137" s="79" customFormat="1" ht="15.75" customHeight="1" x14ac:dyDescent="0.25">
      <c r="A149" s="429"/>
      <c r="B149" s="458"/>
      <c r="C149" s="177" t="s">
        <v>654</v>
      </c>
      <c r="D149" s="292"/>
      <c r="E149" s="458"/>
      <c r="F149" s="174"/>
      <c r="G149" s="460"/>
      <c r="H149" s="292"/>
      <c r="I149" s="175"/>
      <c r="J149" s="292"/>
      <c r="K149" s="292"/>
      <c r="L149" s="292"/>
      <c r="M149" s="178"/>
      <c r="N149" s="176"/>
      <c r="O149" s="328">
        <v>12072.34</v>
      </c>
      <c r="P149" s="120"/>
      <c r="Q149" s="118"/>
      <c r="R149" s="118"/>
      <c r="S149" s="118"/>
      <c r="T149" s="118"/>
      <c r="U149" s="118"/>
      <c r="V149" s="118"/>
      <c r="W149" s="118"/>
      <c r="X149" s="118"/>
      <c r="Y149" s="118"/>
      <c r="Z149" s="118"/>
      <c r="AA149" s="118"/>
      <c r="AB149" s="118"/>
      <c r="AC149" s="118"/>
      <c r="AD149" s="118"/>
      <c r="AE149" s="118"/>
      <c r="AF149" s="118"/>
      <c r="AG149" s="118"/>
      <c r="AH149" s="118"/>
      <c r="AI149" s="118"/>
      <c r="AJ149" s="118"/>
      <c r="AK149" s="118"/>
      <c r="AL149" s="118"/>
      <c r="AM149" s="118"/>
      <c r="AN149" s="118"/>
      <c r="AO149" s="118"/>
      <c r="AP149" s="118"/>
      <c r="AQ149" s="118"/>
      <c r="AR149" s="118"/>
      <c r="AS149" s="118"/>
      <c r="AT149" s="118"/>
      <c r="AU149" s="118"/>
      <c r="AV149" s="118"/>
      <c r="AW149" s="118"/>
      <c r="AX149" s="118"/>
      <c r="AY149" s="118"/>
      <c r="AZ149" s="118"/>
      <c r="BA149" s="118"/>
      <c r="BB149" s="118"/>
      <c r="BC149" s="118"/>
      <c r="BD149" s="118"/>
      <c r="BE149" s="118"/>
      <c r="BF149" s="118"/>
      <c r="BG149" s="118"/>
      <c r="BH149" s="118"/>
      <c r="BI149" s="118"/>
      <c r="BJ149" s="118"/>
      <c r="BK149" s="118"/>
      <c r="BL149" s="118"/>
      <c r="BM149" s="118"/>
      <c r="BN149" s="118"/>
      <c r="BO149" s="118"/>
      <c r="BP149" s="118"/>
      <c r="BQ149" s="118"/>
      <c r="BR149" s="118"/>
      <c r="BS149" s="118"/>
      <c r="BT149" s="118"/>
      <c r="BU149" s="118"/>
      <c r="BV149" s="118"/>
      <c r="BW149" s="118"/>
      <c r="BX149" s="118"/>
      <c r="BY149" s="118"/>
      <c r="BZ149" s="118"/>
      <c r="CA149" s="118"/>
      <c r="CB149" s="118"/>
      <c r="CC149" s="118"/>
      <c r="CD149" s="118"/>
      <c r="CE149" s="118"/>
      <c r="CF149" s="118"/>
      <c r="CG149" s="118"/>
      <c r="CH149" s="118"/>
      <c r="CI149" s="118"/>
      <c r="CJ149" s="118"/>
      <c r="CK149" s="118"/>
      <c r="CL149" s="118"/>
      <c r="CM149" s="118"/>
      <c r="CN149" s="118"/>
      <c r="CO149" s="118"/>
      <c r="CP149" s="118"/>
      <c r="CQ149" s="118"/>
      <c r="CR149" s="118"/>
      <c r="CS149" s="118"/>
      <c r="CT149" s="118"/>
      <c r="CU149" s="118"/>
      <c r="CV149" s="118"/>
      <c r="CW149" s="118"/>
      <c r="CX149" s="118"/>
      <c r="CY149" s="118"/>
      <c r="CZ149" s="118"/>
      <c r="DA149" s="118"/>
      <c r="DB149" s="118"/>
      <c r="DC149" s="118"/>
      <c r="DD149" s="118"/>
      <c r="DE149" s="118"/>
      <c r="DF149" s="118"/>
      <c r="DG149" s="118"/>
      <c r="DH149" s="118"/>
      <c r="DI149" s="118"/>
      <c r="DJ149" s="118"/>
      <c r="DK149" s="118"/>
      <c r="DL149" s="118"/>
      <c r="DM149" s="118"/>
      <c r="DN149" s="118"/>
      <c r="DO149" s="118"/>
      <c r="DP149" s="118"/>
      <c r="DQ149" s="118"/>
      <c r="DR149" s="118"/>
      <c r="DS149" s="118"/>
      <c r="DT149" s="118"/>
      <c r="DU149" s="118"/>
      <c r="DV149" s="118"/>
      <c r="DW149" s="118"/>
      <c r="DX149" s="118"/>
      <c r="DY149" s="118"/>
      <c r="DZ149" s="118"/>
      <c r="EA149" s="118"/>
      <c r="EB149" s="118"/>
      <c r="EC149" s="118"/>
      <c r="ED149" s="118"/>
      <c r="EE149" s="118"/>
      <c r="EF149" s="118"/>
      <c r="EG149" s="118"/>
    </row>
    <row r="150" spans="1:137" s="79" customFormat="1" x14ac:dyDescent="0.25">
      <c r="A150" s="429"/>
      <c r="B150" s="458"/>
      <c r="C150" s="177" t="s">
        <v>655</v>
      </c>
      <c r="D150" s="292"/>
      <c r="E150" s="458"/>
      <c r="F150" s="174"/>
      <c r="G150" s="460"/>
      <c r="H150" s="292"/>
      <c r="I150" s="175"/>
      <c r="J150" s="292"/>
      <c r="K150" s="292"/>
      <c r="L150" s="292"/>
      <c r="M150" s="178"/>
      <c r="N150" s="176"/>
      <c r="O150" s="328">
        <v>18374.54</v>
      </c>
      <c r="P150" s="120"/>
      <c r="Q150" s="118"/>
      <c r="R150" s="118"/>
      <c r="S150" s="118"/>
      <c r="T150" s="118"/>
      <c r="U150" s="118"/>
      <c r="V150" s="118"/>
      <c r="W150" s="118"/>
      <c r="X150" s="118"/>
      <c r="Y150" s="118"/>
      <c r="Z150" s="118"/>
      <c r="AA150" s="118"/>
      <c r="AB150" s="118"/>
      <c r="AC150" s="118"/>
      <c r="AD150" s="118"/>
      <c r="AE150" s="118"/>
      <c r="AF150" s="118"/>
      <c r="AG150" s="118"/>
      <c r="AH150" s="118"/>
      <c r="AI150" s="118"/>
      <c r="AJ150" s="118"/>
      <c r="AK150" s="118"/>
      <c r="AL150" s="118"/>
      <c r="AM150" s="118"/>
      <c r="AN150" s="118"/>
      <c r="AO150" s="118"/>
      <c r="AP150" s="118"/>
      <c r="AQ150" s="118"/>
      <c r="AR150" s="118"/>
      <c r="AS150" s="118"/>
      <c r="AT150" s="118"/>
      <c r="AU150" s="118"/>
      <c r="AV150" s="118"/>
      <c r="AW150" s="118"/>
      <c r="AX150" s="118"/>
      <c r="AY150" s="118"/>
      <c r="AZ150" s="118"/>
      <c r="BA150" s="118"/>
      <c r="BB150" s="118"/>
      <c r="BC150" s="118"/>
      <c r="BD150" s="118"/>
      <c r="BE150" s="118"/>
      <c r="BF150" s="118"/>
      <c r="BG150" s="118"/>
      <c r="BH150" s="118"/>
      <c r="BI150" s="118"/>
      <c r="BJ150" s="118"/>
      <c r="BK150" s="118"/>
      <c r="BL150" s="118"/>
      <c r="BM150" s="118"/>
      <c r="BN150" s="118"/>
      <c r="BO150" s="118"/>
      <c r="BP150" s="118"/>
      <c r="BQ150" s="118"/>
      <c r="BR150" s="118"/>
      <c r="BS150" s="118"/>
      <c r="BT150" s="118"/>
      <c r="BU150" s="118"/>
      <c r="BV150" s="118"/>
      <c r="BW150" s="118"/>
      <c r="BX150" s="118"/>
      <c r="BY150" s="118"/>
      <c r="BZ150" s="118"/>
      <c r="CA150" s="118"/>
      <c r="CB150" s="118"/>
      <c r="CC150" s="118"/>
      <c r="CD150" s="118"/>
      <c r="CE150" s="118"/>
      <c r="CF150" s="118"/>
      <c r="CG150" s="118"/>
      <c r="CH150" s="118"/>
      <c r="CI150" s="118"/>
      <c r="CJ150" s="118"/>
      <c r="CK150" s="118"/>
      <c r="CL150" s="118"/>
      <c r="CM150" s="118"/>
      <c r="CN150" s="118"/>
      <c r="CO150" s="118"/>
      <c r="CP150" s="118"/>
      <c r="CQ150" s="118"/>
      <c r="CR150" s="118"/>
      <c r="CS150" s="118"/>
      <c r="CT150" s="118"/>
      <c r="CU150" s="118"/>
      <c r="CV150" s="118"/>
      <c r="CW150" s="118"/>
      <c r="CX150" s="118"/>
      <c r="CY150" s="118"/>
      <c r="CZ150" s="118"/>
      <c r="DA150" s="118"/>
      <c r="DB150" s="118"/>
      <c r="DC150" s="118"/>
      <c r="DD150" s="118"/>
      <c r="DE150" s="118"/>
      <c r="DF150" s="118"/>
      <c r="DG150" s="118"/>
      <c r="DH150" s="118"/>
      <c r="DI150" s="118"/>
      <c r="DJ150" s="118"/>
      <c r="DK150" s="118"/>
      <c r="DL150" s="118"/>
      <c r="DM150" s="118"/>
      <c r="DN150" s="118"/>
      <c r="DO150" s="118"/>
      <c r="DP150" s="118"/>
      <c r="DQ150" s="118"/>
      <c r="DR150" s="118"/>
      <c r="DS150" s="118"/>
      <c r="DT150" s="118"/>
      <c r="DU150" s="118"/>
      <c r="DV150" s="118"/>
      <c r="DW150" s="118"/>
      <c r="DX150" s="118"/>
      <c r="DY150" s="118"/>
      <c r="DZ150" s="118"/>
      <c r="EA150" s="118"/>
      <c r="EB150" s="118"/>
      <c r="EC150" s="118"/>
      <c r="ED150" s="118"/>
      <c r="EE150" s="118"/>
      <c r="EF150" s="118"/>
      <c r="EG150" s="118"/>
    </row>
    <row r="151" spans="1:137" s="79" customFormat="1" ht="42.75" x14ac:dyDescent="0.25">
      <c r="A151" s="429"/>
      <c r="B151" s="458"/>
      <c r="C151" s="367" t="s">
        <v>564</v>
      </c>
      <c r="D151" s="292"/>
      <c r="E151" s="458"/>
      <c r="F151" s="174"/>
      <c r="G151" s="460"/>
      <c r="H151" s="292"/>
      <c r="I151" s="175"/>
      <c r="J151" s="292"/>
      <c r="K151" s="292"/>
      <c r="L151" s="292"/>
      <c r="M151" s="178"/>
      <c r="N151" s="176"/>
      <c r="O151" s="321" t="s">
        <v>616</v>
      </c>
      <c r="P151" s="120"/>
      <c r="Q151" s="118"/>
      <c r="R151" s="118"/>
      <c r="S151" s="118"/>
      <c r="T151" s="118"/>
      <c r="U151" s="118"/>
      <c r="V151" s="118"/>
      <c r="W151" s="118"/>
      <c r="X151" s="118"/>
      <c r="Y151" s="118"/>
      <c r="Z151" s="118"/>
      <c r="AA151" s="118"/>
      <c r="AB151" s="118"/>
      <c r="AC151" s="118"/>
      <c r="AD151" s="118"/>
      <c r="AE151" s="118"/>
      <c r="AF151" s="118"/>
      <c r="AG151" s="118"/>
      <c r="AH151" s="118"/>
      <c r="AI151" s="118"/>
      <c r="AJ151" s="118"/>
      <c r="AK151" s="118"/>
      <c r="AL151" s="118"/>
      <c r="AM151" s="118"/>
      <c r="AN151" s="118"/>
      <c r="AO151" s="118"/>
      <c r="AP151" s="118"/>
      <c r="AQ151" s="118"/>
      <c r="AR151" s="118"/>
      <c r="AS151" s="118"/>
      <c r="AT151" s="118"/>
      <c r="AU151" s="118"/>
      <c r="AV151" s="118"/>
      <c r="AW151" s="118"/>
      <c r="AX151" s="118"/>
      <c r="AY151" s="118"/>
      <c r="AZ151" s="118"/>
      <c r="BA151" s="118"/>
      <c r="BB151" s="118"/>
      <c r="BC151" s="118"/>
      <c r="BD151" s="118"/>
      <c r="BE151" s="118"/>
      <c r="BF151" s="118"/>
      <c r="BG151" s="118"/>
      <c r="BH151" s="118"/>
      <c r="BI151" s="118"/>
      <c r="BJ151" s="118"/>
      <c r="BK151" s="118"/>
      <c r="BL151" s="118"/>
      <c r="BM151" s="118"/>
      <c r="BN151" s="118"/>
      <c r="BO151" s="118"/>
      <c r="BP151" s="118"/>
      <c r="BQ151" s="118"/>
      <c r="BR151" s="118"/>
      <c r="BS151" s="118"/>
      <c r="BT151" s="118"/>
      <c r="BU151" s="118"/>
      <c r="BV151" s="118"/>
      <c r="BW151" s="118"/>
      <c r="BX151" s="118"/>
      <c r="BY151" s="118"/>
      <c r="BZ151" s="118"/>
      <c r="CA151" s="118"/>
      <c r="CB151" s="118"/>
      <c r="CC151" s="118"/>
      <c r="CD151" s="118"/>
      <c r="CE151" s="118"/>
      <c r="CF151" s="118"/>
      <c r="CG151" s="118"/>
      <c r="CH151" s="118"/>
      <c r="CI151" s="118"/>
      <c r="CJ151" s="118"/>
      <c r="CK151" s="118"/>
      <c r="CL151" s="118"/>
      <c r="CM151" s="118"/>
      <c r="CN151" s="118"/>
      <c r="CO151" s="118"/>
      <c r="CP151" s="118"/>
      <c r="CQ151" s="118"/>
      <c r="CR151" s="118"/>
      <c r="CS151" s="118"/>
      <c r="CT151" s="118"/>
      <c r="CU151" s="118"/>
      <c r="CV151" s="118"/>
      <c r="CW151" s="118"/>
      <c r="CX151" s="118"/>
      <c r="CY151" s="118"/>
      <c r="CZ151" s="118"/>
      <c r="DA151" s="118"/>
      <c r="DB151" s="118"/>
      <c r="DC151" s="118"/>
      <c r="DD151" s="118"/>
      <c r="DE151" s="118"/>
      <c r="DF151" s="118"/>
      <c r="DG151" s="118"/>
      <c r="DH151" s="118"/>
      <c r="DI151" s="118"/>
      <c r="DJ151" s="118"/>
      <c r="DK151" s="118"/>
      <c r="DL151" s="118"/>
      <c r="DM151" s="118"/>
      <c r="DN151" s="118"/>
      <c r="DO151" s="118"/>
      <c r="DP151" s="118"/>
      <c r="DQ151" s="118"/>
      <c r="DR151" s="118"/>
      <c r="DS151" s="118"/>
      <c r="DT151" s="118"/>
      <c r="DU151" s="118"/>
      <c r="DV151" s="118"/>
      <c r="DW151" s="118"/>
      <c r="DX151" s="118"/>
      <c r="DY151" s="118"/>
      <c r="DZ151" s="118"/>
      <c r="EA151" s="118"/>
      <c r="EB151" s="118"/>
      <c r="EC151" s="118"/>
      <c r="ED151" s="118"/>
      <c r="EE151" s="118"/>
      <c r="EF151" s="118"/>
      <c r="EG151" s="118"/>
    </row>
    <row r="152" spans="1:137" s="79" customFormat="1" x14ac:dyDescent="0.25">
      <c r="A152" s="429"/>
      <c r="B152" s="458"/>
      <c r="C152" s="335" t="s">
        <v>516</v>
      </c>
      <c r="D152" s="292"/>
      <c r="E152" s="458"/>
      <c r="F152" s="174"/>
      <c r="G152" s="460"/>
      <c r="H152" s="292"/>
      <c r="I152" s="175"/>
      <c r="J152" s="292"/>
      <c r="K152" s="292"/>
      <c r="L152" s="292"/>
      <c r="M152" s="178"/>
      <c r="N152" s="176"/>
      <c r="O152" s="328">
        <v>3191.74</v>
      </c>
      <c r="P152" s="120"/>
      <c r="Q152" s="118"/>
      <c r="R152" s="118"/>
      <c r="S152" s="118"/>
      <c r="T152" s="118"/>
      <c r="U152" s="118"/>
      <c r="V152" s="118"/>
      <c r="W152" s="118"/>
      <c r="X152" s="118"/>
      <c r="Y152" s="118"/>
      <c r="Z152" s="118"/>
      <c r="AA152" s="118"/>
      <c r="AB152" s="118"/>
      <c r="AC152" s="118"/>
      <c r="AD152" s="118"/>
      <c r="AE152" s="118"/>
      <c r="AF152" s="118"/>
      <c r="AG152" s="118"/>
      <c r="AH152" s="118"/>
      <c r="AI152" s="118"/>
      <c r="AJ152" s="118"/>
      <c r="AK152" s="118"/>
      <c r="AL152" s="118"/>
      <c r="AM152" s="118"/>
      <c r="AN152" s="118"/>
      <c r="AO152" s="118"/>
      <c r="AP152" s="118"/>
      <c r="AQ152" s="118"/>
      <c r="AR152" s="118"/>
      <c r="AS152" s="118"/>
      <c r="AT152" s="118"/>
      <c r="AU152" s="118"/>
      <c r="AV152" s="118"/>
      <c r="AW152" s="118"/>
      <c r="AX152" s="118"/>
      <c r="AY152" s="118"/>
      <c r="AZ152" s="118"/>
      <c r="BA152" s="118"/>
      <c r="BB152" s="118"/>
      <c r="BC152" s="118"/>
      <c r="BD152" s="118"/>
      <c r="BE152" s="118"/>
      <c r="BF152" s="118"/>
      <c r="BG152" s="118"/>
      <c r="BH152" s="118"/>
      <c r="BI152" s="118"/>
      <c r="BJ152" s="118"/>
      <c r="BK152" s="118"/>
      <c r="BL152" s="118"/>
      <c r="BM152" s="118"/>
      <c r="BN152" s="118"/>
      <c r="BO152" s="118"/>
      <c r="BP152" s="118"/>
      <c r="BQ152" s="118"/>
      <c r="BR152" s="118"/>
      <c r="BS152" s="118"/>
      <c r="BT152" s="118"/>
      <c r="BU152" s="118"/>
      <c r="BV152" s="118"/>
      <c r="BW152" s="118"/>
      <c r="BX152" s="118"/>
      <c r="BY152" s="118"/>
      <c r="BZ152" s="118"/>
      <c r="CA152" s="118"/>
      <c r="CB152" s="118"/>
      <c r="CC152" s="118"/>
      <c r="CD152" s="118"/>
      <c r="CE152" s="118"/>
      <c r="CF152" s="118"/>
      <c r="CG152" s="118"/>
      <c r="CH152" s="118"/>
      <c r="CI152" s="118"/>
      <c r="CJ152" s="118"/>
      <c r="CK152" s="118"/>
      <c r="CL152" s="118"/>
      <c r="CM152" s="118"/>
      <c r="CN152" s="118"/>
      <c r="CO152" s="118"/>
      <c r="CP152" s="118"/>
      <c r="CQ152" s="118"/>
      <c r="CR152" s="118"/>
      <c r="CS152" s="118"/>
      <c r="CT152" s="118"/>
      <c r="CU152" s="118"/>
      <c r="CV152" s="118"/>
      <c r="CW152" s="118"/>
      <c r="CX152" s="118"/>
      <c r="CY152" s="118"/>
      <c r="CZ152" s="118"/>
      <c r="DA152" s="118"/>
      <c r="DB152" s="118"/>
      <c r="DC152" s="118"/>
      <c r="DD152" s="118"/>
      <c r="DE152" s="118"/>
      <c r="DF152" s="118"/>
      <c r="DG152" s="118"/>
      <c r="DH152" s="118"/>
      <c r="DI152" s="118"/>
      <c r="DJ152" s="118"/>
      <c r="DK152" s="118"/>
      <c r="DL152" s="118"/>
      <c r="DM152" s="118"/>
      <c r="DN152" s="118"/>
      <c r="DO152" s="118"/>
      <c r="DP152" s="118"/>
      <c r="DQ152" s="118"/>
      <c r="DR152" s="118"/>
      <c r="DS152" s="118"/>
      <c r="DT152" s="118"/>
      <c r="DU152" s="118"/>
      <c r="DV152" s="118"/>
      <c r="DW152" s="118"/>
      <c r="DX152" s="118"/>
      <c r="DY152" s="118"/>
      <c r="DZ152" s="118"/>
      <c r="EA152" s="118"/>
      <c r="EB152" s="118"/>
      <c r="EC152" s="118"/>
      <c r="ED152" s="118"/>
      <c r="EE152" s="118"/>
      <c r="EF152" s="118"/>
      <c r="EG152" s="118"/>
    </row>
    <row r="153" spans="1:137" s="79" customFormat="1" x14ac:dyDescent="0.25">
      <c r="A153" s="429"/>
      <c r="B153" s="458"/>
      <c r="C153" s="174" t="s">
        <v>512</v>
      </c>
      <c r="D153" s="292"/>
      <c r="E153" s="458"/>
      <c r="F153" s="174"/>
      <c r="G153" s="460"/>
      <c r="H153" s="292"/>
      <c r="I153" s="175"/>
      <c r="J153" s="292"/>
      <c r="K153" s="292"/>
      <c r="L153" s="292"/>
      <c r="M153" s="178"/>
      <c r="N153" s="176"/>
      <c r="O153" s="328">
        <v>2358.36</v>
      </c>
      <c r="P153" s="120"/>
      <c r="Q153" s="118"/>
      <c r="R153" s="118"/>
      <c r="S153" s="118"/>
      <c r="T153" s="118"/>
      <c r="U153" s="118"/>
      <c r="V153" s="118"/>
      <c r="W153" s="118"/>
      <c r="X153" s="118"/>
      <c r="Y153" s="118"/>
      <c r="Z153" s="118"/>
      <c r="AA153" s="118"/>
      <c r="AB153" s="118"/>
      <c r="AC153" s="118"/>
      <c r="AD153" s="118"/>
      <c r="AE153" s="118"/>
      <c r="AF153" s="118"/>
      <c r="AG153" s="118"/>
      <c r="AH153" s="118"/>
      <c r="AI153" s="118"/>
      <c r="AJ153" s="118"/>
      <c r="AK153" s="118"/>
      <c r="AL153" s="118"/>
      <c r="AM153" s="118"/>
      <c r="AN153" s="118"/>
      <c r="AO153" s="118"/>
      <c r="AP153" s="118"/>
      <c r="AQ153" s="118"/>
      <c r="AR153" s="118"/>
      <c r="AS153" s="118"/>
      <c r="AT153" s="118"/>
      <c r="AU153" s="118"/>
      <c r="AV153" s="118"/>
      <c r="AW153" s="118"/>
      <c r="AX153" s="118"/>
      <c r="AY153" s="118"/>
      <c r="AZ153" s="118"/>
      <c r="BA153" s="118"/>
      <c r="BB153" s="118"/>
      <c r="BC153" s="118"/>
      <c r="BD153" s="118"/>
      <c r="BE153" s="118"/>
      <c r="BF153" s="118"/>
      <c r="BG153" s="118"/>
      <c r="BH153" s="118"/>
      <c r="BI153" s="118"/>
      <c r="BJ153" s="118"/>
      <c r="BK153" s="118"/>
      <c r="BL153" s="118"/>
      <c r="BM153" s="118"/>
      <c r="BN153" s="118"/>
      <c r="BO153" s="118"/>
      <c r="BP153" s="118"/>
      <c r="BQ153" s="118"/>
      <c r="BR153" s="118"/>
      <c r="BS153" s="118"/>
      <c r="BT153" s="118"/>
      <c r="BU153" s="118"/>
      <c r="BV153" s="118"/>
      <c r="BW153" s="118"/>
      <c r="BX153" s="118"/>
      <c r="BY153" s="118"/>
      <c r="BZ153" s="118"/>
      <c r="CA153" s="118"/>
      <c r="CB153" s="118"/>
      <c r="CC153" s="118"/>
      <c r="CD153" s="118"/>
      <c r="CE153" s="118"/>
      <c r="CF153" s="118"/>
      <c r="CG153" s="118"/>
      <c r="CH153" s="118"/>
      <c r="CI153" s="118"/>
      <c r="CJ153" s="118"/>
      <c r="CK153" s="118"/>
      <c r="CL153" s="118"/>
      <c r="CM153" s="118"/>
      <c r="CN153" s="118"/>
      <c r="CO153" s="118"/>
      <c r="CP153" s="118"/>
      <c r="CQ153" s="118"/>
      <c r="CR153" s="118"/>
      <c r="CS153" s="118"/>
      <c r="CT153" s="118"/>
      <c r="CU153" s="118"/>
      <c r="CV153" s="118"/>
      <c r="CW153" s="118"/>
      <c r="CX153" s="118"/>
      <c r="CY153" s="118"/>
      <c r="CZ153" s="118"/>
      <c r="DA153" s="118"/>
      <c r="DB153" s="118"/>
      <c r="DC153" s="118"/>
      <c r="DD153" s="118"/>
      <c r="DE153" s="118"/>
      <c r="DF153" s="118"/>
      <c r="DG153" s="118"/>
      <c r="DH153" s="118"/>
      <c r="DI153" s="118"/>
      <c r="DJ153" s="118"/>
      <c r="DK153" s="118"/>
      <c r="DL153" s="118"/>
      <c r="DM153" s="118"/>
      <c r="DN153" s="118"/>
      <c r="DO153" s="118"/>
      <c r="DP153" s="118"/>
      <c r="DQ153" s="118"/>
      <c r="DR153" s="118"/>
      <c r="DS153" s="118"/>
      <c r="DT153" s="118"/>
      <c r="DU153" s="118"/>
      <c r="DV153" s="118"/>
      <c r="DW153" s="118"/>
      <c r="DX153" s="118"/>
      <c r="DY153" s="118"/>
      <c r="DZ153" s="118"/>
      <c r="EA153" s="118"/>
      <c r="EB153" s="118"/>
      <c r="EC153" s="118"/>
      <c r="ED153" s="118"/>
      <c r="EE153" s="118"/>
      <c r="EF153" s="118"/>
      <c r="EG153" s="118"/>
    </row>
    <row r="154" spans="1:137" s="79" customFormat="1" ht="30" x14ac:dyDescent="0.25">
      <c r="A154" s="429"/>
      <c r="B154" s="458"/>
      <c r="C154" s="174" t="s">
        <v>514</v>
      </c>
      <c r="D154" s="292"/>
      <c r="E154" s="458"/>
      <c r="F154" s="174"/>
      <c r="G154" s="460"/>
      <c r="H154" s="292"/>
      <c r="I154" s="175"/>
      <c r="J154" s="292"/>
      <c r="K154" s="292"/>
      <c r="L154" s="292"/>
      <c r="M154" s="178"/>
      <c r="N154" s="176"/>
      <c r="O154" s="328">
        <v>148.27000000000001</v>
      </c>
      <c r="P154" s="120"/>
      <c r="Q154" s="118"/>
      <c r="R154" s="118"/>
      <c r="S154" s="118"/>
      <c r="T154" s="118"/>
      <c r="U154" s="118"/>
      <c r="V154" s="118"/>
      <c r="W154" s="118"/>
      <c r="X154" s="118"/>
      <c r="Y154" s="118"/>
      <c r="Z154" s="118"/>
      <c r="AA154" s="118"/>
      <c r="AB154" s="118"/>
      <c r="AC154" s="118"/>
      <c r="AD154" s="118"/>
      <c r="AE154" s="118"/>
      <c r="AF154" s="118"/>
      <c r="AG154" s="118"/>
      <c r="AH154" s="118"/>
      <c r="AI154" s="118"/>
      <c r="AJ154" s="118"/>
      <c r="AK154" s="118"/>
      <c r="AL154" s="118"/>
      <c r="AM154" s="118"/>
      <c r="AN154" s="118"/>
      <c r="AO154" s="118"/>
      <c r="AP154" s="118"/>
      <c r="AQ154" s="118"/>
      <c r="AR154" s="118"/>
      <c r="AS154" s="118"/>
      <c r="AT154" s="118"/>
      <c r="AU154" s="118"/>
      <c r="AV154" s="118"/>
      <c r="AW154" s="118"/>
      <c r="AX154" s="118"/>
      <c r="AY154" s="118"/>
      <c r="AZ154" s="118"/>
      <c r="BA154" s="118"/>
      <c r="BB154" s="118"/>
      <c r="BC154" s="118"/>
      <c r="BD154" s="118"/>
      <c r="BE154" s="118"/>
      <c r="BF154" s="118"/>
      <c r="BG154" s="118"/>
      <c r="BH154" s="118"/>
      <c r="BI154" s="118"/>
      <c r="BJ154" s="118"/>
      <c r="BK154" s="118"/>
      <c r="BL154" s="118"/>
      <c r="BM154" s="118"/>
      <c r="BN154" s="118"/>
      <c r="BO154" s="118"/>
      <c r="BP154" s="118"/>
      <c r="BQ154" s="118"/>
      <c r="BR154" s="118"/>
      <c r="BS154" s="118"/>
      <c r="BT154" s="118"/>
      <c r="BU154" s="118"/>
      <c r="BV154" s="118"/>
      <c r="BW154" s="118"/>
      <c r="BX154" s="118"/>
      <c r="BY154" s="118"/>
      <c r="BZ154" s="118"/>
      <c r="CA154" s="118"/>
      <c r="CB154" s="118"/>
      <c r="CC154" s="118"/>
      <c r="CD154" s="118"/>
      <c r="CE154" s="118"/>
      <c r="CF154" s="118"/>
      <c r="CG154" s="118"/>
      <c r="CH154" s="118"/>
      <c r="CI154" s="118"/>
      <c r="CJ154" s="118"/>
      <c r="CK154" s="118"/>
      <c r="CL154" s="118"/>
      <c r="CM154" s="118"/>
      <c r="CN154" s="118"/>
      <c r="CO154" s="118"/>
      <c r="CP154" s="118"/>
      <c r="CQ154" s="118"/>
      <c r="CR154" s="118"/>
      <c r="CS154" s="118"/>
      <c r="CT154" s="118"/>
      <c r="CU154" s="118"/>
      <c r="CV154" s="118"/>
      <c r="CW154" s="118"/>
      <c r="CX154" s="118"/>
      <c r="CY154" s="118"/>
      <c r="CZ154" s="118"/>
      <c r="DA154" s="118"/>
      <c r="DB154" s="118"/>
      <c r="DC154" s="118"/>
      <c r="DD154" s="118"/>
      <c r="DE154" s="118"/>
      <c r="DF154" s="118"/>
      <c r="DG154" s="118"/>
      <c r="DH154" s="118"/>
      <c r="DI154" s="118"/>
      <c r="DJ154" s="118"/>
      <c r="DK154" s="118"/>
      <c r="DL154" s="118"/>
      <c r="DM154" s="118"/>
      <c r="DN154" s="118"/>
      <c r="DO154" s="118"/>
      <c r="DP154" s="118"/>
      <c r="DQ154" s="118"/>
      <c r="DR154" s="118"/>
      <c r="DS154" s="118"/>
      <c r="DT154" s="118"/>
      <c r="DU154" s="118"/>
      <c r="DV154" s="118"/>
      <c r="DW154" s="118"/>
      <c r="DX154" s="118"/>
      <c r="DY154" s="118"/>
      <c r="DZ154" s="118"/>
      <c r="EA154" s="118"/>
      <c r="EB154" s="118"/>
      <c r="EC154" s="118"/>
      <c r="ED154" s="118"/>
      <c r="EE154" s="118"/>
      <c r="EF154" s="118"/>
      <c r="EG154" s="118"/>
    </row>
    <row r="155" spans="1:137" s="79" customFormat="1" x14ac:dyDescent="0.25">
      <c r="A155" s="429"/>
      <c r="B155" s="458"/>
      <c r="C155" s="368" t="s">
        <v>660</v>
      </c>
      <c r="D155" s="292"/>
      <c r="E155" s="458"/>
      <c r="F155" s="174"/>
      <c r="G155" s="460"/>
      <c r="H155" s="292"/>
      <c r="I155" s="175"/>
      <c r="J155" s="292"/>
      <c r="K155" s="292"/>
      <c r="L155" s="292"/>
      <c r="M155" s="178"/>
      <c r="N155" s="176"/>
      <c r="O155" s="328">
        <v>3830.24</v>
      </c>
      <c r="P155" s="120"/>
      <c r="Q155" s="118"/>
      <c r="R155" s="118"/>
      <c r="S155" s="118"/>
      <c r="T155" s="118"/>
      <c r="U155" s="118"/>
      <c r="V155" s="118"/>
      <c r="W155" s="118"/>
      <c r="X155" s="118"/>
      <c r="Y155" s="118"/>
      <c r="Z155" s="118"/>
      <c r="AA155" s="118"/>
      <c r="AB155" s="118"/>
      <c r="AC155" s="118"/>
      <c r="AD155" s="118"/>
      <c r="AE155" s="118"/>
      <c r="AF155" s="118"/>
      <c r="AG155" s="118"/>
      <c r="AH155" s="118"/>
      <c r="AI155" s="118"/>
      <c r="AJ155" s="118"/>
      <c r="AK155" s="118"/>
      <c r="AL155" s="118"/>
      <c r="AM155" s="118"/>
      <c r="AN155" s="118"/>
      <c r="AO155" s="118"/>
      <c r="AP155" s="118"/>
      <c r="AQ155" s="118"/>
      <c r="AR155" s="118"/>
      <c r="AS155" s="118"/>
      <c r="AT155" s="118"/>
      <c r="AU155" s="118"/>
      <c r="AV155" s="118"/>
      <c r="AW155" s="118"/>
      <c r="AX155" s="118"/>
      <c r="AY155" s="118"/>
      <c r="AZ155" s="118"/>
      <c r="BA155" s="118"/>
      <c r="BB155" s="118"/>
      <c r="BC155" s="118"/>
      <c r="BD155" s="118"/>
      <c r="BE155" s="118"/>
      <c r="BF155" s="118"/>
      <c r="BG155" s="118"/>
      <c r="BH155" s="118"/>
      <c r="BI155" s="118"/>
      <c r="BJ155" s="118"/>
      <c r="BK155" s="118"/>
      <c r="BL155" s="118"/>
      <c r="BM155" s="118"/>
      <c r="BN155" s="118"/>
      <c r="BO155" s="118"/>
      <c r="BP155" s="118"/>
      <c r="BQ155" s="118"/>
      <c r="BR155" s="118"/>
      <c r="BS155" s="118"/>
      <c r="BT155" s="118"/>
      <c r="BU155" s="118"/>
      <c r="BV155" s="118"/>
      <c r="BW155" s="118"/>
      <c r="BX155" s="118"/>
      <c r="BY155" s="118"/>
      <c r="BZ155" s="118"/>
      <c r="CA155" s="118"/>
      <c r="CB155" s="118"/>
      <c r="CC155" s="118"/>
      <c r="CD155" s="118"/>
      <c r="CE155" s="118"/>
      <c r="CF155" s="118"/>
      <c r="CG155" s="118"/>
      <c r="CH155" s="118"/>
      <c r="CI155" s="118"/>
      <c r="CJ155" s="118"/>
      <c r="CK155" s="118"/>
      <c r="CL155" s="118"/>
      <c r="CM155" s="118"/>
      <c r="CN155" s="118"/>
      <c r="CO155" s="118"/>
      <c r="CP155" s="118"/>
      <c r="CQ155" s="118"/>
      <c r="CR155" s="118"/>
      <c r="CS155" s="118"/>
      <c r="CT155" s="118"/>
      <c r="CU155" s="118"/>
      <c r="CV155" s="118"/>
      <c r="CW155" s="118"/>
      <c r="CX155" s="118"/>
      <c r="CY155" s="118"/>
      <c r="CZ155" s="118"/>
      <c r="DA155" s="118"/>
      <c r="DB155" s="118"/>
      <c r="DC155" s="118"/>
      <c r="DD155" s="118"/>
      <c r="DE155" s="118"/>
      <c r="DF155" s="118"/>
      <c r="DG155" s="118"/>
      <c r="DH155" s="118"/>
      <c r="DI155" s="118"/>
      <c r="DJ155" s="118"/>
      <c r="DK155" s="118"/>
      <c r="DL155" s="118"/>
      <c r="DM155" s="118"/>
      <c r="DN155" s="118"/>
      <c r="DO155" s="118"/>
      <c r="DP155" s="118"/>
      <c r="DQ155" s="118"/>
      <c r="DR155" s="118"/>
      <c r="DS155" s="118"/>
      <c r="DT155" s="118"/>
      <c r="DU155" s="118"/>
      <c r="DV155" s="118"/>
      <c r="DW155" s="118"/>
      <c r="DX155" s="118"/>
      <c r="DY155" s="118"/>
      <c r="DZ155" s="118"/>
      <c r="EA155" s="118"/>
      <c r="EB155" s="118"/>
      <c r="EC155" s="118"/>
      <c r="ED155" s="118"/>
      <c r="EE155" s="118"/>
      <c r="EF155" s="118"/>
      <c r="EG155" s="118"/>
    </row>
    <row r="156" spans="1:137" s="79" customFormat="1" x14ac:dyDescent="0.25">
      <c r="A156" s="429"/>
      <c r="B156" s="458"/>
      <c r="C156" s="339" t="s">
        <v>519</v>
      </c>
      <c r="D156" s="292"/>
      <c r="E156" s="458"/>
      <c r="F156" s="174"/>
      <c r="G156" s="460"/>
      <c r="H156" s="292"/>
      <c r="I156" s="175"/>
      <c r="J156" s="292"/>
      <c r="K156" s="292"/>
      <c r="L156" s="292"/>
      <c r="M156" s="178"/>
      <c r="N156" s="176"/>
      <c r="O156" s="328">
        <v>8138.88</v>
      </c>
      <c r="P156" s="120"/>
      <c r="Q156" s="118"/>
      <c r="R156" s="118"/>
      <c r="S156" s="118"/>
      <c r="T156" s="118"/>
      <c r="U156" s="118"/>
      <c r="V156" s="118"/>
      <c r="W156" s="118"/>
      <c r="X156" s="118"/>
      <c r="Y156" s="118"/>
      <c r="Z156" s="118"/>
      <c r="AA156" s="118"/>
      <c r="AB156" s="118"/>
      <c r="AC156" s="118"/>
      <c r="AD156" s="118"/>
      <c r="AE156" s="118"/>
      <c r="AF156" s="118"/>
      <c r="AG156" s="118"/>
      <c r="AH156" s="118"/>
      <c r="AI156" s="118"/>
      <c r="AJ156" s="118"/>
      <c r="AK156" s="118"/>
      <c r="AL156" s="118"/>
      <c r="AM156" s="118"/>
      <c r="AN156" s="118"/>
      <c r="AO156" s="118"/>
      <c r="AP156" s="118"/>
      <c r="AQ156" s="118"/>
      <c r="AR156" s="118"/>
      <c r="AS156" s="118"/>
      <c r="AT156" s="118"/>
      <c r="AU156" s="118"/>
      <c r="AV156" s="118"/>
      <c r="AW156" s="118"/>
      <c r="AX156" s="118"/>
      <c r="AY156" s="118"/>
      <c r="AZ156" s="118"/>
      <c r="BA156" s="118"/>
      <c r="BB156" s="118"/>
      <c r="BC156" s="118"/>
      <c r="BD156" s="118"/>
      <c r="BE156" s="118"/>
      <c r="BF156" s="118"/>
      <c r="BG156" s="118"/>
      <c r="BH156" s="118"/>
      <c r="BI156" s="118"/>
      <c r="BJ156" s="118"/>
      <c r="BK156" s="118"/>
      <c r="BL156" s="118"/>
      <c r="BM156" s="118"/>
      <c r="BN156" s="118"/>
      <c r="BO156" s="118"/>
      <c r="BP156" s="118"/>
      <c r="BQ156" s="118"/>
      <c r="BR156" s="118"/>
      <c r="BS156" s="118"/>
      <c r="BT156" s="118"/>
      <c r="BU156" s="118"/>
      <c r="BV156" s="118"/>
      <c r="BW156" s="118"/>
      <c r="BX156" s="118"/>
      <c r="BY156" s="118"/>
      <c r="BZ156" s="118"/>
      <c r="CA156" s="118"/>
      <c r="CB156" s="118"/>
      <c r="CC156" s="118"/>
      <c r="CD156" s="118"/>
      <c r="CE156" s="118"/>
      <c r="CF156" s="118"/>
      <c r="CG156" s="118"/>
      <c r="CH156" s="118"/>
      <c r="CI156" s="118"/>
      <c r="CJ156" s="118"/>
      <c r="CK156" s="118"/>
      <c r="CL156" s="118"/>
      <c r="CM156" s="118"/>
      <c r="CN156" s="118"/>
      <c r="CO156" s="118"/>
      <c r="CP156" s="118"/>
      <c r="CQ156" s="118"/>
      <c r="CR156" s="118"/>
      <c r="CS156" s="118"/>
      <c r="CT156" s="118"/>
      <c r="CU156" s="118"/>
      <c r="CV156" s="118"/>
      <c r="CW156" s="118"/>
      <c r="CX156" s="118"/>
      <c r="CY156" s="118"/>
      <c r="CZ156" s="118"/>
      <c r="DA156" s="118"/>
      <c r="DB156" s="118"/>
      <c r="DC156" s="118"/>
      <c r="DD156" s="118"/>
      <c r="DE156" s="118"/>
      <c r="DF156" s="118"/>
      <c r="DG156" s="118"/>
      <c r="DH156" s="118"/>
      <c r="DI156" s="118"/>
      <c r="DJ156" s="118"/>
      <c r="DK156" s="118"/>
      <c r="DL156" s="118"/>
      <c r="DM156" s="118"/>
      <c r="DN156" s="118"/>
      <c r="DO156" s="118"/>
      <c r="DP156" s="118"/>
      <c r="DQ156" s="118"/>
      <c r="DR156" s="118"/>
      <c r="DS156" s="118"/>
      <c r="DT156" s="118"/>
      <c r="DU156" s="118"/>
      <c r="DV156" s="118"/>
      <c r="DW156" s="118"/>
      <c r="DX156" s="118"/>
      <c r="DY156" s="118"/>
      <c r="DZ156" s="118"/>
      <c r="EA156" s="118"/>
      <c r="EB156" s="118"/>
      <c r="EC156" s="118"/>
      <c r="ED156" s="118"/>
      <c r="EE156" s="118"/>
      <c r="EF156" s="118"/>
      <c r="EG156" s="118"/>
    </row>
    <row r="157" spans="1:137" s="79" customFormat="1" x14ac:dyDescent="0.25">
      <c r="A157" s="429"/>
      <c r="B157" s="458"/>
      <c r="C157" s="177" t="s">
        <v>652</v>
      </c>
      <c r="D157" s="292"/>
      <c r="E157" s="458"/>
      <c r="F157" s="174"/>
      <c r="G157" s="460"/>
      <c r="H157" s="292"/>
      <c r="I157" s="175"/>
      <c r="J157" s="292"/>
      <c r="K157" s="292"/>
      <c r="L157" s="292"/>
      <c r="M157" s="178"/>
      <c r="N157" s="176"/>
      <c r="O157" s="328">
        <v>6800</v>
      </c>
      <c r="P157" s="120"/>
      <c r="Q157" s="118"/>
      <c r="R157" s="118"/>
      <c r="S157" s="118"/>
      <c r="T157" s="118"/>
      <c r="U157" s="118"/>
      <c r="V157" s="118"/>
      <c r="W157" s="118"/>
      <c r="X157" s="118"/>
      <c r="Y157" s="118"/>
      <c r="Z157" s="118"/>
      <c r="AA157" s="118"/>
      <c r="AB157" s="118"/>
      <c r="AC157" s="118"/>
      <c r="AD157" s="118"/>
      <c r="AE157" s="118"/>
      <c r="AF157" s="118"/>
      <c r="AG157" s="118"/>
      <c r="AH157" s="118"/>
      <c r="AI157" s="118"/>
      <c r="AJ157" s="118"/>
      <c r="AK157" s="118"/>
      <c r="AL157" s="118"/>
      <c r="AM157" s="118"/>
      <c r="AN157" s="118"/>
      <c r="AO157" s="118"/>
      <c r="AP157" s="118"/>
      <c r="AQ157" s="118"/>
      <c r="AR157" s="118"/>
      <c r="AS157" s="118"/>
      <c r="AT157" s="118"/>
      <c r="AU157" s="118"/>
      <c r="AV157" s="118"/>
      <c r="AW157" s="118"/>
      <c r="AX157" s="118"/>
      <c r="AY157" s="118"/>
      <c r="AZ157" s="118"/>
      <c r="BA157" s="118"/>
      <c r="BB157" s="118"/>
      <c r="BC157" s="118"/>
      <c r="BD157" s="118"/>
      <c r="BE157" s="118"/>
      <c r="BF157" s="118"/>
      <c r="BG157" s="118"/>
      <c r="BH157" s="118"/>
      <c r="BI157" s="118"/>
      <c r="BJ157" s="118"/>
      <c r="BK157" s="118"/>
      <c r="BL157" s="118"/>
      <c r="BM157" s="118"/>
      <c r="BN157" s="118"/>
      <c r="BO157" s="118"/>
      <c r="BP157" s="118"/>
      <c r="BQ157" s="118"/>
      <c r="BR157" s="118"/>
      <c r="BS157" s="118"/>
      <c r="BT157" s="118"/>
      <c r="BU157" s="118"/>
      <c r="BV157" s="118"/>
      <c r="BW157" s="118"/>
      <c r="BX157" s="118"/>
      <c r="BY157" s="118"/>
      <c r="BZ157" s="118"/>
      <c r="CA157" s="118"/>
      <c r="CB157" s="118"/>
      <c r="CC157" s="118"/>
      <c r="CD157" s="118"/>
      <c r="CE157" s="118"/>
      <c r="CF157" s="118"/>
      <c r="CG157" s="118"/>
      <c r="CH157" s="118"/>
      <c r="CI157" s="118"/>
      <c r="CJ157" s="118"/>
      <c r="CK157" s="118"/>
      <c r="CL157" s="118"/>
      <c r="CM157" s="118"/>
      <c r="CN157" s="118"/>
      <c r="CO157" s="118"/>
      <c r="CP157" s="118"/>
      <c r="CQ157" s="118"/>
      <c r="CR157" s="118"/>
      <c r="CS157" s="118"/>
      <c r="CT157" s="118"/>
      <c r="CU157" s="118"/>
      <c r="CV157" s="118"/>
      <c r="CW157" s="118"/>
      <c r="CX157" s="118"/>
      <c r="CY157" s="118"/>
      <c r="CZ157" s="118"/>
      <c r="DA157" s="118"/>
      <c r="DB157" s="118"/>
      <c r="DC157" s="118"/>
      <c r="DD157" s="118"/>
      <c r="DE157" s="118"/>
      <c r="DF157" s="118"/>
      <c r="DG157" s="118"/>
      <c r="DH157" s="118"/>
      <c r="DI157" s="118"/>
      <c r="DJ157" s="118"/>
      <c r="DK157" s="118"/>
      <c r="DL157" s="118"/>
      <c r="DM157" s="118"/>
      <c r="DN157" s="118"/>
      <c r="DO157" s="118"/>
      <c r="DP157" s="118"/>
      <c r="DQ157" s="118"/>
      <c r="DR157" s="118"/>
      <c r="DS157" s="118"/>
      <c r="DT157" s="118"/>
      <c r="DU157" s="118"/>
      <c r="DV157" s="118"/>
      <c r="DW157" s="118"/>
      <c r="DX157" s="118"/>
      <c r="DY157" s="118"/>
      <c r="DZ157" s="118"/>
      <c r="EA157" s="118"/>
      <c r="EB157" s="118"/>
      <c r="EC157" s="118"/>
      <c r="ED157" s="118"/>
      <c r="EE157" s="118"/>
      <c r="EF157" s="118"/>
      <c r="EG157" s="118"/>
    </row>
    <row r="158" spans="1:137" s="79" customFormat="1" x14ac:dyDescent="0.25">
      <c r="A158" s="429"/>
      <c r="B158" s="458"/>
      <c r="C158" s="177" t="s">
        <v>653</v>
      </c>
      <c r="D158" s="292"/>
      <c r="E158" s="458"/>
      <c r="F158" s="174"/>
      <c r="G158" s="460"/>
      <c r="H158" s="292"/>
      <c r="I158" s="175"/>
      <c r="J158" s="292"/>
      <c r="K158" s="292"/>
      <c r="L158" s="292"/>
      <c r="M158" s="178"/>
      <c r="N158" s="176"/>
      <c r="O158" s="328">
        <v>9239.7900000000009</v>
      </c>
      <c r="P158" s="120"/>
      <c r="Q158" s="118"/>
      <c r="R158" s="118"/>
      <c r="S158" s="118"/>
      <c r="T158" s="118"/>
      <c r="U158" s="118"/>
      <c r="V158" s="118"/>
      <c r="W158" s="118"/>
      <c r="X158" s="118"/>
      <c r="Y158" s="118"/>
      <c r="Z158" s="118"/>
      <c r="AA158" s="118"/>
      <c r="AB158" s="118"/>
      <c r="AC158" s="118"/>
      <c r="AD158" s="118"/>
      <c r="AE158" s="118"/>
      <c r="AF158" s="118"/>
      <c r="AG158" s="118"/>
      <c r="AH158" s="118"/>
      <c r="AI158" s="118"/>
      <c r="AJ158" s="118"/>
      <c r="AK158" s="118"/>
      <c r="AL158" s="118"/>
      <c r="AM158" s="118"/>
      <c r="AN158" s="118"/>
      <c r="AO158" s="118"/>
      <c r="AP158" s="118"/>
      <c r="AQ158" s="118"/>
      <c r="AR158" s="118"/>
      <c r="AS158" s="118"/>
      <c r="AT158" s="118"/>
      <c r="AU158" s="118"/>
      <c r="AV158" s="118"/>
      <c r="AW158" s="118"/>
      <c r="AX158" s="118"/>
      <c r="AY158" s="118"/>
      <c r="AZ158" s="118"/>
      <c r="BA158" s="118"/>
      <c r="BB158" s="118"/>
      <c r="BC158" s="118"/>
      <c r="BD158" s="118"/>
      <c r="BE158" s="118"/>
      <c r="BF158" s="118"/>
      <c r="BG158" s="118"/>
      <c r="BH158" s="118"/>
      <c r="BI158" s="118"/>
      <c r="BJ158" s="118"/>
      <c r="BK158" s="118"/>
      <c r="BL158" s="118"/>
      <c r="BM158" s="118"/>
      <c r="BN158" s="118"/>
      <c r="BO158" s="118"/>
      <c r="BP158" s="118"/>
      <c r="BQ158" s="118"/>
      <c r="BR158" s="118"/>
      <c r="BS158" s="118"/>
      <c r="BT158" s="118"/>
      <c r="BU158" s="118"/>
      <c r="BV158" s="118"/>
      <c r="BW158" s="118"/>
      <c r="BX158" s="118"/>
      <c r="BY158" s="118"/>
      <c r="BZ158" s="118"/>
      <c r="CA158" s="118"/>
      <c r="CB158" s="118"/>
      <c r="CC158" s="118"/>
      <c r="CD158" s="118"/>
      <c r="CE158" s="118"/>
      <c r="CF158" s="118"/>
      <c r="CG158" s="118"/>
      <c r="CH158" s="118"/>
      <c r="CI158" s="118"/>
      <c r="CJ158" s="118"/>
      <c r="CK158" s="118"/>
      <c r="CL158" s="118"/>
      <c r="CM158" s="118"/>
      <c r="CN158" s="118"/>
      <c r="CO158" s="118"/>
      <c r="CP158" s="118"/>
      <c r="CQ158" s="118"/>
      <c r="CR158" s="118"/>
      <c r="CS158" s="118"/>
      <c r="CT158" s="118"/>
      <c r="CU158" s="118"/>
      <c r="CV158" s="118"/>
      <c r="CW158" s="118"/>
      <c r="CX158" s="118"/>
      <c r="CY158" s="118"/>
      <c r="CZ158" s="118"/>
      <c r="DA158" s="118"/>
      <c r="DB158" s="118"/>
      <c r="DC158" s="118"/>
      <c r="DD158" s="118"/>
      <c r="DE158" s="118"/>
      <c r="DF158" s="118"/>
      <c r="DG158" s="118"/>
      <c r="DH158" s="118"/>
      <c r="DI158" s="118"/>
      <c r="DJ158" s="118"/>
      <c r="DK158" s="118"/>
      <c r="DL158" s="118"/>
      <c r="DM158" s="118"/>
      <c r="DN158" s="118"/>
      <c r="DO158" s="118"/>
      <c r="DP158" s="118"/>
      <c r="DQ158" s="118"/>
      <c r="DR158" s="118"/>
      <c r="DS158" s="118"/>
      <c r="DT158" s="118"/>
      <c r="DU158" s="118"/>
      <c r="DV158" s="118"/>
      <c r="DW158" s="118"/>
      <c r="DX158" s="118"/>
      <c r="DY158" s="118"/>
      <c r="DZ158" s="118"/>
      <c r="EA158" s="118"/>
      <c r="EB158" s="118"/>
      <c r="EC158" s="118"/>
      <c r="ED158" s="118"/>
      <c r="EE158" s="118"/>
      <c r="EF158" s="118"/>
      <c r="EG158" s="118"/>
    </row>
    <row r="159" spans="1:137" s="79" customFormat="1" x14ac:dyDescent="0.25">
      <c r="A159" s="429"/>
      <c r="B159" s="458"/>
      <c r="C159" s="339" t="s">
        <v>517</v>
      </c>
      <c r="D159" s="292"/>
      <c r="E159" s="458"/>
      <c r="F159" s="174"/>
      <c r="G159" s="460"/>
      <c r="H159" s="292"/>
      <c r="I159" s="175"/>
      <c r="J159" s="292"/>
      <c r="K159" s="292"/>
      <c r="L159" s="292"/>
      <c r="M159" s="178"/>
      <c r="N159" s="176"/>
      <c r="O159" s="328">
        <v>19542.580000000002</v>
      </c>
      <c r="P159" s="120"/>
      <c r="Q159" s="118"/>
      <c r="R159" s="118"/>
      <c r="S159" s="118"/>
      <c r="T159" s="118"/>
      <c r="U159" s="118"/>
      <c r="V159" s="118"/>
      <c r="W159" s="118"/>
      <c r="X159" s="118"/>
      <c r="Y159" s="118"/>
      <c r="Z159" s="118"/>
      <c r="AA159" s="118"/>
      <c r="AB159" s="118"/>
      <c r="AC159" s="118"/>
      <c r="AD159" s="118"/>
      <c r="AE159" s="118"/>
      <c r="AF159" s="118"/>
      <c r="AG159" s="118"/>
      <c r="AH159" s="118"/>
      <c r="AI159" s="118"/>
      <c r="AJ159" s="118"/>
      <c r="AK159" s="118"/>
      <c r="AL159" s="118"/>
      <c r="AM159" s="118"/>
      <c r="AN159" s="118"/>
      <c r="AO159" s="118"/>
      <c r="AP159" s="118"/>
      <c r="AQ159" s="118"/>
      <c r="AR159" s="118"/>
      <c r="AS159" s="118"/>
      <c r="AT159" s="118"/>
      <c r="AU159" s="118"/>
      <c r="AV159" s="118"/>
      <c r="AW159" s="118"/>
      <c r="AX159" s="118"/>
      <c r="AY159" s="118"/>
      <c r="AZ159" s="118"/>
      <c r="BA159" s="118"/>
      <c r="BB159" s="118"/>
      <c r="BC159" s="118"/>
      <c r="BD159" s="118"/>
      <c r="BE159" s="118"/>
      <c r="BF159" s="118"/>
      <c r="BG159" s="118"/>
      <c r="BH159" s="118"/>
      <c r="BI159" s="118"/>
      <c r="BJ159" s="118"/>
      <c r="BK159" s="118"/>
      <c r="BL159" s="118"/>
      <c r="BM159" s="118"/>
      <c r="BN159" s="118"/>
      <c r="BO159" s="118"/>
      <c r="BP159" s="118"/>
      <c r="BQ159" s="118"/>
      <c r="BR159" s="118"/>
      <c r="BS159" s="118"/>
      <c r="BT159" s="118"/>
      <c r="BU159" s="118"/>
      <c r="BV159" s="118"/>
      <c r="BW159" s="118"/>
      <c r="BX159" s="118"/>
      <c r="BY159" s="118"/>
      <c r="BZ159" s="118"/>
      <c r="CA159" s="118"/>
      <c r="CB159" s="118"/>
      <c r="CC159" s="118"/>
      <c r="CD159" s="118"/>
      <c r="CE159" s="118"/>
      <c r="CF159" s="118"/>
      <c r="CG159" s="118"/>
      <c r="CH159" s="118"/>
      <c r="CI159" s="118"/>
      <c r="CJ159" s="118"/>
      <c r="CK159" s="118"/>
      <c r="CL159" s="118"/>
      <c r="CM159" s="118"/>
      <c r="CN159" s="118"/>
      <c r="CO159" s="118"/>
      <c r="CP159" s="118"/>
      <c r="CQ159" s="118"/>
      <c r="CR159" s="118"/>
      <c r="CS159" s="118"/>
      <c r="CT159" s="118"/>
      <c r="CU159" s="118"/>
      <c r="CV159" s="118"/>
      <c r="CW159" s="118"/>
      <c r="CX159" s="118"/>
      <c r="CY159" s="118"/>
      <c r="CZ159" s="118"/>
      <c r="DA159" s="118"/>
      <c r="DB159" s="118"/>
      <c r="DC159" s="118"/>
      <c r="DD159" s="118"/>
      <c r="DE159" s="118"/>
      <c r="DF159" s="118"/>
      <c r="DG159" s="118"/>
      <c r="DH159" s="118"/>
      <c r="DI159" s="118"/>
      <c r="DJ159" s="118"/>
      <c r="DK159" s="118"/>
      <c r="DL159" s="118"/>
      <c r="DM159" s="118"/>
      <c r="DN159" s="118"/>
      <c r="DO159" s="118"/>
      <c r="DP159" s="118"/>
      <c r="DQ159" s="118"/>
      <c r="DR159" s="118"/>
      <c r="DS159" s="118"/>
      <c r="DT159" s="118"/>
      <c r="DU159" s="118"/>
      <c r="DV159" s="118"/>
      <c r="DW159" s="118"/>
      <c r="DX159" s="118"/>
      <c r="DY159" s="118"/>
      <c r="DZ159" s="118"/>
      <c r="EA159" s="118"/>
      <c r="EB159" s="118"/>
      <c r="EC159" s="118"/>
      <c r="ED159" s="118"/>
      <c r="EE159" s="118"/>
      <c r="EF159" s="118"/>
      <c r="EG159" s="118"/>
    </row>
    <row r="160" spans="1:137" s="79" customFormat="1" ht="16.5" customHeight="1" x14ac:dyDescent="0.25">
      <c r="A160" s="429"/>
      <c r="B160" s="458"/>
      <c r="C160" s="177" t="s">
        <v>654</v>
      </c>
      <c r="D160" s="292"/>
      <c r="E160" s="458"/>
      <c r="F160" s="174"/>
      <c r="G160" s="460"/>
      <c r="H160" s="292"/>
      <c r="I160" s="175"/>
      <c r="J160" s="292"/>
      <c r="K160" s="292"/>
      <c r="L160" s="292"/>
      <c r="M160" s="178"/>
      <c r="N160" s="176"/>
      <c r="O160" s="380">
        <v>21082.13</v>
      </c>
      <c r="P160" s="120"/>
      <c r="Q160" s="118"/>
      <c r="R160" s="118"/>
      <c r="S160" s="118"/>
      <c r="T160" s="118"/>
      <c r="U160" s="118"/>
      <c r="V160" s="118"/>
      <c r="W160" s="118"/>
      <c r="X160" s="118"/>
      <c r="Y160" s="118"/>
      <c r="Z160" s="118"/>
      <c r="AA160" s="118"/>
      <c r="AB160" s="118"/>
      <c r="AC160" s="118"/>
      <c r="AD160" s="118"/>
      <c r="AE160" s="118"/>
      <c r="AF160" s="118"/>
      <c r="AG160" s="118"/>
      <c r="AH160" s="118"/>
      <c r="AI160" s="118"/>
      <c r="AJ160" s="118"/>
      <c r="AK160" s="118"/>
      <c r="AL160" s="118"/>
      <c r="AM160" s="118"/>
      <c r="AN160" s="118"/>
      <c r="AO160" s="118"/>
      <c r="AP160" s="118"/>
      <c r="AQ160" s="118"/>
      <c r="AR160" s="118"/>
      <c r="AS160" s="118"/>
      <c r="AT160" s="118"/>
      <c r="AU160" s="118"/>
      <c r="AV160" s="118"/>
      <c r="AW160" s="118"/>
      <c r="AX160" s="118"/>
      <c r="AY160" s="118"/>
      <c r="AZ160" s="118"/>
      <c r="BA160" s="118"/>
      <c r="BB160" s="118"/>
      <c r="BC160" s="118"/>
      <c r="BD160" s="118"/>
      <c r="BE160" s="118"/>
      <c r="BF160" s="118"/>
      <c r="BG160" s="118"/>
      <c r="BH160" s="118"/>
      <c r="BI160" s="118"/>
      <c r="BJ160" s="118"/>
      <c r="BK160" s="118"/>
      <c r="BL160" s="118"/>
      <c r="BM160" s="118"/>
      <c r="BN160" s="118"/>
      <c r="BO160" s="118"/>
      <c r="BP160" s="118"/>
      <c r="BQ160" s="118"/>
      <c r="BR160" s="118"/>
      <c r="BS160" s="118"/>
      <c r="BT160" s="118"/>
      <c r="BU160" s="118"/>
      <c r="BV160" s="118"/>
      <c r="BW160" s="118"/>
      <c r="BX160" s="118"/>
      <c r="BY160" s="118"/>
      <c r="BZ160" s="118"/>
      <c r="CA160" s="118"/>
      <c r="CB160" s="118"/>
      <c r="CC160" s="118"/>
      <c r="CD160" s="118"/>
      <c r="CE160" s="118"/>
      <c r="CF160" s="118"/>
      <c r="CG160" s="118"/>
      <c r="CH160" s="118"/>
      <c r="CI160" s="118"/>
      <c r="CJ160" s="118"/>
      <c r="CK160" s="118"/>
      <c r="CL160" s="118"/>
      <c r="CM160" s="118"/>
      <c r="CN160" s="118"/>
      <c r="CO160" s="118"/>
      <c r="CP160" s="118"/>
      <c r="CQ160" s="118"/>
      <c r="CR160" s="118"/>
      <c r="CS160" s="118"/>
      <c r="CT160" s="118"/>
      <c r="CU160" s="118"/>
      <c r="CV160" s="118"/>
      <c r="CW160" s="118"/>
      <c r="CX160" s="118"/>
      <c r="CY160" s="118"/>
      <c r="CZ160" s="118"/>
      <c r="DA160" s="118"/>
      <c r="DB160" s="118"/>
      <c r="DC160" s="118"/>
      <c r="DD160" s="118"/>
      <c r="DE160" s="118"/>
      <c r="DF160" s="118"/>
      <c r="DG160" s="118"/>
      <c r="DH160" s="118"/>
      <c r="DI160" s="118"/>
      <c r="DJ160" s="118"/>
      <c r="DK160" s="118"/>
      <c r="DL160" s="118"/>
      <c r="DM160" s="118"/>
      <c r="DN160" s="118"/>
      <c r="DO160" s="118"/>
      <c r="DP160" s="118"/>
      <c r="DQ160" s="118"/>
      <c r="DR160" s="118"/>
      <c r="DS160" s="118"/>
      <c r="DT160" s="118"/>
      <c r="DU160" s="118"/>
      <c r="DV160" s="118"/>
      <c r="DW160" s="118"/>
      <c r="DX160" s="118"/>
      <c r="DY160" s="118"/>
      <c r="DZ160" s="118"/>
      <c r="EA160" s="118"/>
      <c r="EB160" s="118"/>
      <c r="EC160" s="118"/>
      <c r="ED160" s="118"/>
      <c r="EE160" s="118"/>
      <c r="EF160" s="118"/>
      <c r="EG160" s="118"/>
    </row>
    <row r="161" spans="1:137" s="79" customFormat="1" ht="15" hidden="1" customHeight="1" x14ac:dyDescent="0.25">
      <c r="A161" s="429"/>
      <c r="B161" s="458"/>
      <c r="C161" s="177" t="s">
        <v>655</v>
      </c>
      <c r="D161" s="292">
        <v>8916.5400000000009</v>
      </c>
      <c r="E161" s="458"/>
      <c r="F161" s="174">
        <v>8411.83</v>
      </c>
      <c r="G161" s="460"/>
      <c r="H161" s="292">
        <v>8916.5400000000009</v>
      </c>
      <c r="I161" s="292"/>
      <c r="J161" s="292">
        <v>8916.5400000000009</v>
      </c>
      <c r="K161" s="292">
        <v>8916.5400000000009</v>
      </c>
      <c r="L161" s="292">
        <v>8916.5400000000009</v>
      </c>
      <c r="M161" s="178"/>
      <c r="N161" s="176">
        <v>10352.65</v>
      </c>
      <c r="O161" s="179">
        <v>9771.23</v>
      </c>
      <c r="P161" s="50">
        <f t="shared" ref="P161:P166" si="3">O161-H161</f>
        <v>854.68999999999869</v>
      </c>
      <c r="Q161" s="48"/>
      <c r="R161" s="48"/>
      <c r="S161" s="48"/>
      <c r="T161" s="48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48"/>
      <c r="AH161" s="48"/>
      <c r="AI161" s="48"/>
      <c r="AJ161" s="48"/>
      <c r="AK161" s="48"/>
      <c r="AL161" s="48"/>
      <c r="AM161" s="48"/>
      <c r="AN161" s="48"/>
      <c r="AO161" s="48"/>
      <c r="AP161" s="48"/>
      <c r="AQ161" s="48"/>
      <c r="AR161" s="48"/>
      <c r="AS161" s="48"/>
      <c r="AT161" s="48"/>
      <c r="AU161" s="48"/>
      <c r="AV161" s="48"/>
      <c r="AW161" s="48"/>
      <c r="AX161" s="48"/>
      <c r="AY161" s="48"/>
      <c r="AZ161" s="48"/>
      <c r="BA161" s="48"/>
      <c r="BB161" s="48"/>
      <c r="BC161" s="48"/>
      <c r="BD161" s="48"/>
      <c r="BE161" s="48"/>
      <c r="BF161" s="48"/>
      <c r="BG161" s="48"/>
      <c r="BH161" s="48"/>
      <c r="BI161" s="48"/>
      <c r="BJ161" s="48"/>
      <c r="BK161" s="48"/>
      <c r="BL161" s="48"/>
      <c r="BM161" s="48"/>
      <c r="BN161" s="48"/>
      <c r="BO161" s="48"/>
      <c r="BP161" s="48"/>
      <c r="BQ161" s="48"/>
      <c r="BR161" s="48"/>
      <c r="BS161" s="48"/>
      <c r="BT161" s="48"/>
      <c r="BU161" s="48"/>
      <c r="BV161" s="48"/>
      <c r="BW161" s="48"/>
      <c r="BX161" s="48"/>
      <c r="BY161" s="48"/>
      <c r="BZ161" s="48"/>
      <c r="CA161" s="48"/>
      <c r="CB161" s="48"/>
      <c r="CC161" s="48"/>
      <c r="CD161" s="48"/>
      <c r="CE161" s="48"/>
      <c r="CF161" s="48"/>
      <c r="CG161" s="48"/>
      <c r="CH161" s="48"/>
      <c r="CI161" s="48"/>
      <c r="CJ161" s="48"/>
      <c r="CK161" s="48"/>
      <c r="CL161" s="48"/>
      <c r="CM161" s="48"/>
      <c r="CN161" s="48"/>
      <c r="CO161" s="48"/>
      <c r="CP161" s="48"/>
      <c r="CQ161" s="48"/>
      <c r="CR161" s="48"/>
      <c r="CS161" s="48"/>
      <c r="CT161" s="48"/>
      <c r="CU161" s="48"/>
      <c r="CV161" s="48"/>
      <c r="CW161" s="48"/>
      <c r="CX161" s="48"/>
      <c r="CY161" s="48"/>
      <c r="CZ161" s="48"/>
      <c r="DA161" s="48"/>
      <c r="DB161" s="48"/>
      <c r="DC161" s="48"/>
      <c r="DD161" s="48"/>
      <c r="DE161" s="48"/>
      <c r="DF161" s="48"/>
      <c r="DG161" s="48"/>
      <c r="DH161" s="48"/>
      <c r="DI161" s="48"/>
      <c r="DJ161" s="48"/>
      <c r="DK161" s="48"/>
      <c r="DL161" s="48"/>
      <c r="DM161" s="48"/>
      <c r="DN161" s="48"/>
      <c r="DO161" s="48"/>
      <c r="DP161" s="48"/>
      <c r="DQ161" s="48"/>
      <c r="DR161" s="48"/>
      <c r="DS161" s="48"/>
      <c r="DT161" s="48"/>
      <c r="DU161" s="48"/>
      <c r="DV161" s="48"/>
      <c r="DW161" s="48"/>
      <c r="DX161" s="48"/>
      <c r="DY161" s="48"/>
      <c r="DZ161" s="48"/>
      <c r="EA161" s="48"/>
      <c r="EB161" s="48"/>
      <c r="EC161" s="48"/>
      <c r="ED161" s="48"/>
      <c r="EE161" s="48"/>
      <c r="EF161" s="48"/>
      <c r="EG161" s="48"/>
    </row>
    <row r="162" spans="1:137" s="79" customFormat="1" ht="15" hidden="1" customHeight="1" x14ac:dyDescent="0.25">
      <c r="A162" s="429"/>
      <c r="B162" s="458"/>
      <c r="C162" s="174"/>
      <c r="D162" s="292">
        <v>7133.23</v>
      </c>
      <c r="E162" s="458"/>
      <c r="F162" s="174">
        <v>6729.46</v>
      </c>
      <c r="G162" s="460"/>
      <c r="H162" s="292">
        <v>7133.23</v>
      </c>
      <c r="I162" s="292"/>
      <c r="J162" s="292">
        <v>7133.23</v>
      </c>
      <c r="K162" s="292">
        <v>7133.23</v>
      </c>
      <c r="L162" s="292">
        <v>7133.23</v>
      </c>
      <c r="M162" s="178"/>
      <c r="N162" s="176">
        <v>8203.2099999999991</v>
      </c>
      <c r="O162" s="179">
        <v>21082.13</v>
      </c>
      <c r="P162" s="50">
        <f t="shared" si="3"/>
        <v>13948.900000000001</v>
      </c>
      <c r="Q162" s="48"/>
      <c r="R162" s="48"/>
      <c r="S162" s="48"/>
      <c r="T162" s="48"/>
      <c r="U162" s="48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  <c r="AG162" s="48"/>
      <c r="AH162" s="48"/>
      <c r="AI162" s="48"/>
      <c r="AJ162" s="48"/>
      <c r="AK162" s="48"/>
      <c r="AL162" s="48"/>
      <c r="AM162" s="48"/>
      <c r="AN162" s="48"/>
      <c r="AO162" s="48"/>
      <c r="AP162" s="48"/>
      <c r="AQ162" s="48"/>
      <c r="AR162" s="48"/>
      <c r="AS162" s="48"/>
      <c r="AT162" s="48"/>
      <c r="AU162" s="48"/>
      <c r="AV162" s="48"/>
      <c r="AW162" s="48"/>
      <c r="AX162" s="48"/>
      <c r="AY162" s="48"/>
      <c r="AZ162" s="48"/>
      <c r="BA162" s="48"/>
      <c r="BB162" s="48"/>
      <c r="BC162" s="48"/>
      <c r="BD162" s="48"/>
      <c r="BE162" s="48"/>
      <c r="BF162" s="48"/>
      <c r="BG162" s="48"/>
      <c r="BH162" s="48"/>
      <c r="BI162" s="48"/>
      <c r="BJ162" s="48"/>
      <c r="BK162" s="48"/>
      <c r="BL162" s="48"/>
      <c r="BM162" s="48"/>
      <c r="BN162" s="48"/>
      <c r="BO162" s="48"/>
      <c r="BP162" s="48"/>
      <c r="BQ162" s="48"/>
      <c r="BR162" s="48"/>
      <c r="BS162" s="48"/>
      <c r="BT162" s="48"/>
      <c r="BU162" s="48"/>
      <c r="BV162" s="48"/>
      <c r="BW162" s="48"/>
      <c r="BX162" s="48"/>
      <c r="BY162" s="48"/>
      <c r="BZ162" s="48"/>
      <c r="CA162" s="48"/>
      <c r="CB162" s="48"/>
      <c r="CC162" s="48"/>
      <c r="CD162" s="48"/>
      <c r="CE162" s="48"/>
      <c r="CF162" s="48"/>
      <c r="CG162" s="48"/>
      <c r="CH162" s="48"/>
      <c r="CI162" s="48"/>
      <c r="CJ162" s="48"/>
      <c r="CK162" s="48"/>
      <c r="CL162" s="48"/>
      <c r="CM162" s="48"/>
      <c r="CN162" s="48"/>
      <c r="CO162" s="48"/>
      <c r="CP162" s="48"/>
      <c r="CQ162" s="48"/>
      <c r="CR162" s="48"/>
      <c r="CS162" s="48"/>
      <c r="CT162" s="48"/>
      <c r="CU162" s="48"/>
      <c r="CV162" s="48"/>
      <c r="CW162" s="48"/>
      <c r="CX162" s="48"/>
      <c r="CY162" s="48"/>
      <c r="CZ162" s="48"/>
      <c r="DA162" s="48"/>
      <c r="DB162" s="48"/>
      <c r="DC162" s="48"/>
      <c r="DD162" s="48"/>
      <c r="DE162" s="48"/>
      <c r="DF162" s="48"/>
      <c r="DG162" s="48"/>
      <c r="DH162" s="48"/>
      <c r="DI162" s="48"/>
      <c r="DJ162" s="48"/>
      <c r="DK162" s="48"/>
      <c r="DL162" s="48"/>
      <c r="DM162" s="48"/>
      <c r="DN162" s="48"/>
      <c r="DO162" s="48"/>
      <c r="DP162" s="48"/>
      <c r="DQ162" s="48"/>
      <c r="DR162" s="48"/>
      <c r="DS162" s="48"/>
      <c r="DT162" s="48"/>
      <c r="DU162" s="48"/>
      <c r="DV162" s="48"/>
      <c r="DW162" s="48"/>
      <c r="DX162" s="48"/>
      <c r="DY162" s="48"/>
      <c r="DZ162" s="48"/>
      <c r="EA162" s="48"/>
      <c r="EB162" s="48"/>
      <c r="EC162" s="48"/>
      <c r="ED162" s="48"/>
      <c r="EE162" s="48"/>
      <c r="EF162" s="48"/>
      <c r="EG162" s="48"/>
    </row>
    <row r="163" spans="1:137" s="79" customFormat="1" ht="15" hidden="1" customHeight="1" x14ac:dyDescent="0.25">
      <c r="A163" s="429"/>
      <c r="B163" s="458"/>
      <c r="C163" s="174"/>
      <c r="D163" s="292">
        <v>9605.0499999999993</v>
      </c>
      <c r="E163" s="458"/>
      <c r="F163" s="174">
        <v>9061.36</v>
      </c>
      <c r="G163" s="460"/>
      <c r="H163" s="292">
        <v>9605.0499999999993</v>
      </c>
      <c r="I163" s="292"/>
      <c r="J163" s="292">
        <v>9605.0499999999993</v>
      </c>
      <c r="K163" s="292">
        <v>9605.0499999999993</v>
      </c>
      <c r="L163" s="292">
        <v>9605.0499999999993</v>
      </c>
      <c r="M163" s="178"/>
      <c r="N163" s="176">
        <v>11045.81</v>
      </c>
      <c r="O163" s="321" t="s">
        <v>627</v>
      </c>
      <c r="P163" s="50" t="e">
        <f t="shared" si="3"/>
        <v>#VALUE!</v>
      </c>
      <c r="Q163" s="48"/>
      <c r="R163" s="48"/>
      <c r="S163" s="48"/>
      <c r="T163" s="48"/>
      <c r="U163" s="48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8"/>
      <c r="AH163" s="48"/>
      <c r="AI163" s="48"/>
      <c r="AJ163" s="48"/>
      <c r="AK163" s="48"/>
      <c r="AL163" s="48"/>
      <c r="AM163" s="48"/>
      <c r="AN163" s="48"/>
      <c r="AO163" s="48"/>
      <c r="AP163" s="48"/>
      <c r="AQ163" s="48"/>
      <c r="AR163" s="48"/>
      <c r="AS163" s="48"/>
      <c r="AT163" s="48"/>
      <c r="AU163" s="48"/>
      <c r="AV163" s="48"/>
      <c r="AW163" s="48"/>
      <c r="AX163" s="48"/>
      <c r="AY163" s="48"/>
      <c r="AZ163" s="48"/>
      <c r="BA163" s="48"/>
      <c r="BB163" s="48"/>
      <c r="BC163" s="48"/>
      <c r="BD163" s="48"/>
      <c r="BE163" s="48"/>
      <c r="BF163" s="48"/>
      <c r="BG163" s="48"/>
      <c r="BH163" s="48"/>
      <c r="BI163" s="48"/>
      <c r="BJ163" s="48"/>
      <c r="BK163" s="48"/>
      <c r="BL163" s="48"/>
      <c r="BM163" s="48"/>
      <c r="BN163" s="48"/>
      <c r="BO163" s="48"/>
      <c r="BP163" s="48"/>
      <c r="BQ163" s="48"/>
      <c r="BR163" s="48"/>
      <c r="BS163" s="48"/>
      <c r="BT163" s="48"/>
      <c r="BU163" s="48"/>
      <c r="BV163" s="48"/>
      <c r="BW163" s="48"/>
      <c r="BX163" s="48"/>
      <c r="BY163" s="48"/>
      <c r="BZ163" s="48"/>
      <c r="CA163" s="48"/>
      <c r="CB163" s="48"/>
      <c r="CC163" s="48"/>
      <c r="CD163" s="48"/>
      <c r="CE163" s="48"/>
      <c r="CF163" s="48"/>
      <c r="CG163" s="48"/>
      <c r="CH163" s="48"/>
      <c r="CI163" s="48"/>
      <c r="CJ163" s="48"/>
      <c r="CK163" s="48"/>
      <c r="CL163" s="48"/>
      <c r="CM163" s="48"/>
      <c r="CN163" s="48"/>
      <c r="CO163" s="48"/>
      <c r="CP163" s="48"/>
      <c r="CQ163" s="48"/>
      <c r="CR163" s="48"/>
      <c r="CS163" s="48"/>
      <c r="CT163" s="48"/>
      <c r="CU163" s="48"/>
      <c r="CV163" s="48"/>
      <c r="CW163" s="48"/>
      <c r="CX163" s="48"/>
      <c r="CY163" s="48"/>
      <c r="CZ163" s="48"/>
      <c r="DA163" s="48"/>
      <c r="DB163" s="48"/>
      <c r="DC163" s="48"/>
      <c r="DD163" s="48"/>
      <c r="DE163" s="48"/>
      <c r="DF163" s="48"/>
      <c r="DG163" s="48"/>
      <c r="DH163" s="48"/>
      <c r="DI163" s="48"/>
      <c r="DJ163" s="48"/>
      <c r="DK163" s="48"/>
      <c r="DL163" s="48"/>
      <c r="DM163" s="48"/>
      <c r="DN163" s="48"/>
      <c r="DO163" s="48"/>
      <c r="DP163" s="48"/>
      <c r="DQ163" s="48"/>
      <c r="DR163" s="48"/>
      <c r="DS163" s="48"/>
      <c r="DT163" s="48"/>
      <c r="DU163" s="48"/>
      <c r="DV163" s="48"/>
      <c r="DW163" s="48"/>
      <c r="DX163" s="48"/>
      <c r="DY163" s="48"/>
      <c r="DZ163" s="48"/>
      <c r="EA163" s="48"/>
      <c r="EB163" s="48"/>
      <c r="EC163" s="48"/>
      <c r="ED163" s="48"/>
      <c r="EE163" s="48"/>
      <c r="EF163" s="48"/>
      <c r="EG163" s="48"/>
    </row>
    <row r="164" spans="1:137" s="79" customFormat="1" ht="15" hidden="1" customHeight="1" x14ac:dyDescent="0.25">
      <c r="A164" s="429"/>
      <c r="B164" s="458"/>
      <c r="C164" s="174"/>
      <c r="D164" s="292">
        <v>10358.879999999999</v>
      </c>
      <c r="E164" s="458"/>
      <c r="F164" s="174">
        <v>8723.51</v>
      </c>
      <c r="G164" s="460"/>
      <c r="H164" s="292">
        <v>10358.879999999999</v>
      </c>
      <c r="I164" s="292"/>
      <c r="J164" s="292">
        <v>10358.879999999999</v>
      </c>
      <c r="K164" s="292">
        <v>10358.879999999999</v>
      </c>
      <c r="L164" s="292">
        <v>10358.879999999999</v>
      </c>
      <c r="M164" s="178"/>
      <c r="N164" s="176">
        <v>13845.94</v>
      </c>
      <c r="O164" s="328" t="s">
        <v>115</v>
      </c>
      <c r="P164" s="50" t="e">
        <f t="shared" si="3"/>
        <v>#VALUE!</v>
      </c>
      <c r="Q164" s="48"/>
      <c r="R164" s="48"/>
      <c r="S164" s="48"/>
      <c r="T164" s="48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48"/>
      <c r="AH164" s="48"/>
      <c r="AI164" s="48"/>
      <c r="AJ164" s="48"/>
      <c r="AK164" s="48"/>
      <c r="AL164" s="48"/>
      <c r="AM164" s="48"/>
      <c r="AN164" s="48"/>
      <c r="AO164" s="48"/>
      <c r="AP164" s="48"/>
      <c r="AQ164" s="48"/>
      <c r="AR164" s="48"/>
      <c r="AS164" s="48"/>
      <c r="AT164" s="48"/>
      <c r="AU164" s="48"/>
      <c r="AV164" s="48"/>
      <c r="AW164" s="48"/>
      <c r="AX164" s="48"/>
      <c r="AY164" s="48"/>
      <c r="AZ164" s="48"/>
      <c r="BA164" s="48"/>
      <c r="BB164" s="48"/>
      <c r="BC164" s="48"/>
      <c r="BD164" s="48"/>
      <c r="BE164" s="48"/>
      <c r="BF164" s="48"/>
      <c r="BG164" s="48"/>
      <c r="BH164" s="48"/>
      <c r="BI164" s="48"/>
      <c r="BJ164" s="48"/>
      <c r="BK164" s="48"/>
      <c r="BL164" s="48"/>
      <c r="BM164" s="48"/>
      <c r="BN164" s="48"/>
      <c r="BO164" s="48"/>
      <c r="BP164" s="48"/>
      <c r="BQ164" s="48"/>
      <c r="BR164" s="48"/>
      <c r="BS164" s="48"/>
      <c r="BT164" s="48"/>
      <c r="BU164" s="48"/>
      <c r="BV164" s="48"/>
      <c r="BW164" s="48"/>
      <c r="BX164" s="48"/>
      <c r="BY164" s="48"/>
      <c r="BZ164" s="48"/>
      <c r="CA164" s="48"/>
      <c r="CB164" s="48"/>
      <c r="CC164" s="48"/>
      <c r="CD164" s="48"/>
      <c r="CE164" s="48"/>
      <c r="CF164" s="48"/>
      <c r="CG164" s="48"/>
      <c r="CH164" s="48"/>
      <c r="CI164" s="48"/>
      <c r="CJ164" s="48"/>
      <c r="CK164" s="48"/>
      <c r="CL164" s="48"/>
      <c r="CM164" s="48"/>
      <c r="CN164" s="48"/>
      <c r="CO164" s="48"/>
      <c r="CP164" s="48"/>
      <c r="CQ164" s="48"/>
      <c r="CR164" s="48"/>
      <c r="CS164" s="48"/>
      <c r="CT164" s="48"/>
      <c r="CU164" s="48"/>
      <c r="CV164" s="48"/>
      <c r="CW164" s="48"/>
      <c r="CX164" s="48"/>
      <c r="CY164" s="48"/>
      <c r="CZ164" s="48"/>
      <c r="DA164" s="48"/>
      <c r="DB164" s="48"/>
      <c r="DC164" s="48"/>
      <c r="DD164" s="48"/>
      <c r="DE164" s="48"/>
      <c r="DF164" s="48"/>
      <c r="DG164" s="48"/>
      <c r="DH164" s="48"/>
      <c r="DI164" s="48"/>
      <c r="DJ164" s="48"/>
      <c r="DK164" s="48"/>
      <c r="DL164" s="48"/>
      <c r="DM164" s="48"/>
      <c r="DN164" s="48"/>
      <c r="DO164" s="48"/>
      <c r="DP164" s="48"/>
      <c r="DQ164" s="48"/>
      <c r="DR164" s="48"/>
      <c r="DS164" s="48"/>
      <c r="DT164" s="48"/>
      <c r="DU164" s="48"/>
      <c r="DV164" s="48"/>
      <c r="DW164" s="48"/>
      <c r="DX164" s="48"/>
      <c r="DY164" s="48"/>
      <c r="DZ164" s="48"/>
      <c r="EA164" s="48"/>
      <c r="EB164" s="48"/>
      <c r="EC164" s="48"/>
      <c r="ED164" s="48"/>
      <c r="EE164" s="48"/>
      <c r="EF164" s="48"/>
      <c r="EG164" s="48"/>
    </row>
    <row r="165" spans="1:137" s="79" customFormat="1" x14ac:dyDescent="0.25">
      <c r="A165" s="429"/>
      <c r="B165" s="458"/>
      <c r="C165" s="174" t="s">
        <v>655</v>
      </c>
      <c r="D165" s="292">
        <v>8527.25</v>
      </c>
      <c r="E165" s="458"/>
      <c r="F165" s="174">
        <v>7415</v>
      </c>
      <c r="G165" s="460"/>
      <c r="H165" s="292">
        <v>8527.25</v>
      </c>
      <c r="I165" s="292"/>
      <c r="J165" s="292">
        <v>8527.25</v>
      </c>
      <c r="K165" s="292">
        <v>8527.25</v>
      </c>
      <c r="L165" s="292">
        <v>8527.25</v>
      </c>
      <c r="M165" s="178"/>
      <c r="N165" s="176">
        <v>10979.35</v>
      </c>
      <c r="O165" s="328">
        <v>9771.23</v>
      </c>
      <c r="P165" s="50">
        <f t="shared" si="3"/>
        <v>1243.9799999999996</v>
      </c>
      <c r="Q165" s="48"/>
      <c r="R165" s="48"/>
      <c r="S165" s="48"/>
      <c r="T165" s="48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48"/>
      <c r="AI165" s="48"/>
      <c r="AJ165" s="48"/>
      <c r="AK165" s="48"/>
      <c r="AL165" s="48"/>
      <c r="AM165" s="48"/>
      <c r="AN165" s="48"/>
      <c r="AO165" s="48"/>
      <c r="AP165" s="48"/>
      <c r="AQ165" s="48"/>
      <c r="AR165" s="48"/>
      <c r="AS165" s="48"/>
      <c r="AT165" s="48"/>
      <c r="AU165" s="48"/>
      <c r="AV165" s="48"/>
      <c r="AW165" s="48"/>
      <c r="AX165" s="48"/>
      <c r="AY165" s="48"/>
      <c r="AZ165" s="48"/>
      <c r="BA165" s="48"/>
      <c r="BB165" s="48"/>
      <c r="BC165" s="48"/>
      <c r="BD165" s="48"/>
      <c r="BE165" s="48"/>
      <c r="BF165" s="48"/>
      <c r="BG165" s="48"/>
      <c r="BH165" s="48"/>
      <c r="BI165" s="48"/>
      <c r="BJ165" s="48"/>
      <c r="BK165" s="48"/>
      <c r="BL165" s="48"/>
      <c r="BM165" s="48"/>
      <c r="BN165" s="48"/>
      <c r="BO165" s="48"/>
      <c r="BP165" s="48"/>
      <c r="BQ165" s="48"/>
      <c r="BR165" s="48"/>
      <c r="BS165" s="48"/>
      <c r="BT165" s="48"/>
      <c r="BU165" s="48"/>
      <c r="BV165" s="48"/>
      <c r="BW165" s="48"/>
      <c r="BX165" s="48"/>
      <c r="BY165" s="48"/>
      <c r="BZ165" s="48"/>
      <c r="CA165" s="48"/>
      <c r="CB165" s="48"/>
      <c r="CC165" s="48"/>
      <c r="CD165" s="48"/>
      <c r="CE165" s="48"/>
      <c r="CF165" s="48"/>
      <c r="CG165" s="48"/>
      <c r="CH165" s="48"/>
      <c r="CI165" s="48"/>
      <c r="CJ165" s="48"/>
      <c r="CK165" s="48"/>
      <c r="CL165" s="48"/>
      <c r="CM165" s="48"/>
      <c r="CN165" s="48"/>
      <c r="CO165" s="48"/>
      <c r="CP165" s="48"/>
      <c r="CQ165" s="48"/>
      <c r="CR165" s="48"/>
      <c r="CS165" s="48"/>
      <c r="CT165" s="48"/>
      <c r="CU165" s="48"/>
      <c r="CV165" s="48"/>
      <c r="CW165" s="48"/>
      <c r="CX165" s="48"/>
      <c r="CY165" s="48"/>
      <c r="CZ165" s="48"/>
      <c r="DA165" s="48"/>
      <c r="DB165" s="48"/>
      <c r="DC165" s="48"/>
      <c r="DD165" s="48"/>
      <c r="DE165" s="48"/>
      <c r="DF165" s="48"/>
      <c r="DG165" s="48"/>
      <c r="DH165" s="48"/>
      <c r="DI165" s="48"/>
      <c r="DJ165" s="48"/>
      <c r="DK165" s="48"/>
      <c r="DL165" s="48"/>
      <c r="DM165" s="48"/>
      <c r="DN165" s="48"/>
      <c r="DO165" s="48"/>
      <c r="DP165" s="48"/>
      <c r="DQ165" s="48"/>
      <c r="DR165" s="48"/>
      <c r="DS165" s="48"/>
      <c r="DT165" s="48"/>
      <c r="DU165" s="48"/>
      <c r="DV165" s="48"/>
      <c r="DW165" s="48"/>
      <c r="DX165" s="48"/>
      <c r="DY165" s="48"/>
      <c r="DZ165" s="48"/>
      <c r="EA165" s="48"/>
      <c r="EB165" s="48"/>
      <c r="EC165" s="48"/>
      <c r="ED165" s="48"/>
      <c r="EE165" s="48"/>
      <c r="EF165" s="48"/>
      <c r="EG165" s="48"/>
    </row>
    <row r="166" spans="1:137" s="79" customFormat="1" ht="30" hidden="1" customHeight="1" x14ac:dyDescent="0.25">
      <c r="A166" s="429"/>
      <c r="B166" s="458"/>
      <c r="C166" s="174" t="s">
        <v>534</v>
      </c>
      <c r="D166" s="292">
        <v>13045.7</v>
      </c>
      <c r="E166" s="458"/>
      <c r="F166" s="174">
        <v>9023.51</v>
      </c>
      <c r="G166" s="460"/>
      <c r="H166" s="292">
        <v>13045.7</v>
      </c>
      <c r="I166" s="292"/>
      <c r="J166" s="292">
        <v>13045.7</v>
      </c>
      <c r="K166" s="292">
        <v>13045.7</v>
      </c>
      <c r="L166" s="292">
        <v>13045.7</v>
      </c>
      <c r="M166" s="178"/>
      <c r="N166" s="176">
        <v>16796.990000000002</v>
      </c>
      <c r="O166" s="328" t="s">
        <v>56</v>
      </c>
      <c r="P166" s="50" t="e">
        <f t="shared" si="3"/>
        <v>#VALUE!</v>
      </c>
      <c r="Q166" s="48"/>
      <c r="R166" s="48"/>
      <c r="S166" s="48"/>
      <c r="T166" s="48"/>
      <c r="U166" s="48"/>
      <c r="V166" s="48"/>
      <c r="W166" s="48"/>
      <c r="X166" s="48"/>
      <c r="Y166" s="48"/>
      <c r="Z166" s="48"/>
      <c r="AA166" s="48"/>
      <c r="AB166" s="48"/>
      <c r="AC166" s="48"/>
      <c r="AD166" s="48"/>
      <c r="AE166" s="48"/>
      <c r="AF166" s="48"/>
      <c r="AG166" s="48"/>
      <c r="AH166" s="48"/>
      <c r="AI166" s="48"/>
      <c r="AJ166" s="48"/>
      <c r="AK166" s="48"/>
      <c r="AL166" s="48"/>
      <c r="AM166" s="48"/>
      <c r="AN166" s="48"/>
      <c r="AO166" s="48"/>
      <c r="AP166" s="48"/>
      <c r="AQ166" s="48"/>
      <c r="AR166" s="48"/>
      <c r="AS166" s="48"/>
      <c r="AT166" s="48"/>
      <c r="AU166" s="48"/>
      <c r="AV166" s="48"/>
      <c r="AW166" s="48"/>
      <c r="AX166" s="48"/>
      <c r="AY166" s="48"/>
      <c r="AZ166" s="48"/>
      <c r="BA166" s="48"/>
      <c r="BB166" s="48"/>
      <c r="BC166" s="48"/>
      <c r="BD166" s="48"/>
      <c r="BE166" s="48"/>
      <c r="BF166" s="48"/>
      <c r="BG166" s="48"/>
      <c r="BH166" s="48"/>
      <c r="BI166" s="48"/>
      <c r="BJ166" s="48"/>
      <c r="BK166" s="48"/>
      <c r="BL166" s="48"/>
      <c r="BM166" s="48"/>
      <c r="BN166" s="48"/>
      <c r="BO166" s="48"/>
      <c r="BP166" s="48"/>
      <c r="BQ166" s="48"/>
      <c r="BR166" s="48"/>
      <c r="BS166" s="48"/>
      <c r="BT166" s="48"/>
      <c r="BU166" s="48"/>
      <c r="BV166" s="48"/>
      <c r="BW166" s="48"/>
      <c r="BX166" s="48"/>
      <c r="BY166" s="48"/>
      <c r="BZ166" s="48"/>
      <c r="CA166" s="48"/>
      <c r="CB166" s="48"/>
      <c r="CC166" s="48"/>
      <c r="CD166" s="48"/>
      <c r="CE166" s="48"/>
      <c r="CF166" s="48"/>
      <c r="CG166" s="48"/>
      <c r="CH166" s="48"/>
      <c r="CI166" s="48"/>
      <c r="CJ166" s="48"/>
      <c r="CK166" s="48"/>
      <c r="CL166" s="48"/>
      <c r="CM166" s="48"/>
      <c r="CN166" s="48"/>
      <c r="CO166" s="48"/>
      <c r="CP166" s="48"/>
      <c r="CQ166" s="48"/>
      <c r="CR166" s="48"/>
      <c r="CS166" s="48"/>
      <c r="CT166" s="48"/>
      <c r="CU166" s="48"/>
      <c r="CV166" s="48"/>
      <c r="CW166" s="48"/>
      <c r="CX166" s="48"/>
      <c r="CY166" s="48"/>
      <c r="CZ166" s="48"/>
      <c r="DA166" s="48"/>
      <c r="DB166" s="48"/>
      <c r="DC166" s="48"/>
      <c r="DD166" s="48"/>
      <c r="DE166" s="48"/>
      <c r="DF166" s="48"/>
      <c r="DG166" s="48"/>
      <c r="DH166" s="48"/>
      <c r="DI166" s="48"/>
      <c r="DJ166" s="48"/>
      <c r="DK166" s="48"/>
      <c r="DL166" s="48"/>
      <c r="DM166" s="48"/>
      <c r="DN166" s="48"/>
      <c r="DO166" s="48"/>
      <c r="DP166" s="48"/>
      <c r="DQ166" s="48"/>
      <c r="DR166" s="48"/>
      <c r="DS166" s="48"/>
      <c r="DT166" s="48"/>
      <c r="DU166" s="48"/>
      <c r="DV166" s="48"/>
      <c r="DW166" s="48"/>
      <c r="DX166" s="48"/>
      <c r="DY166" s="48"/>
      <c r="DZ166" s="48"/>
      <c r="EA166" s="48"/>
      <c r="EB166" s="48"/>
      <c r="EC166" s="48"/>
      <c r="ED166" s="48"/>
      <c r="EE166" s="48"/>
      <c r="EF166" s="48"/>
      <c r="EG166" s="48"/>
    </row>
    <row r="167" spans="1:137" ht="50.25" customHeight="1" x14ac:dyDescent="0.25">
      <c r="A167" s="429">
        <v>25</v>
      </c>
      <c r="B167" s="402" t="s">
        <v>418</v>
      </c>
      <c r="C167" s="367" t="s">
        <v>511</v>
      </c>
      <c r="D167" s="368" t="s">
        <v>111</v>
      </c>
      <c r="E167" s="368" t="s">
        <v>112</v>
      </c>
      <c r="F167" s="367" t="s">
        <v>113</v>
      </c>
      <c r="G167" s="453" t="s">
        <v>114</v>
      </c>
      <c r="H167" s="368" t="s">
        <v>111</v>
      </c>
      <c r="I167" s="368"/>
      <c r="J167" s="368" t="s">
        <v>573</v>
      </c>
      <c r="K167" s="368" t="s">
        <v>111</v>
      </c>
      <c r="L167" s="368" t="s">
        <v>111</v>
      </c>
      <c r="M167" s="180"/>
      <c r="N167" s="371" t="s">
        <v>574</v>
      </c>
      <c r="O167" s="321" t="s">
        <v>680</v>
      </c>
      <c r="P167" s="50" t="e">
        <f t="shared" ref="P167:P207" si="4">O167-H167</f>
        <v>#VALUE!</v>
      </c>
    </row>
    <row r="168" spans="1:137" ht="49.5" hidden="1" customHeight="1" x14ac:dyDescent="0.25">
      <c r="A168" s="429"/>
      <c r="B168" s="402"/>
      <c r="C168" s="181" t="s">
        <v>561</v>
      </c>
      <c r="D168" s="368" t="s">
        <v>115</v>
      </c>
      <c r="E168" s="403" t="s">
        <v>26</v>
      </c>
      <c r="F168" s="367" t="s">
        <v>115</v>
      </c>
      <c r="G168" s="454"/>
      <c r="H168" s="368" t="s">
        <v>115</v>
      </c>
      <c r="I168" s="368"/>
      <c r="J168" s="368" t="s">
        <v>115</v>
      </c>
      <c r="K168" s="368" t="s">
        <v>116</v>
      </c>
      <c r="L168" s="368" t="s">
        <v>117</v>
      </c>
      <c r="M168" s="180"/>
      <c r="N168" s="371" t="s">
        <v>115</v>
      </c>
      <c r="O168" s="328">
        <v>201.78</v>
      </c>
      <c r="P168" s="50" t="e">
        <f t="shared" si="4"/>
        <v>#VALUE!</v>
      </c>
    </row>
    <row r="169" spans="1:137" ht="15.75" hidden="1" customHeight="1" x14ac:dyDescent="0.25">
      <c r="A169" s="429"/>
      <c r="B169" s="402"/>
      <c r="C169" s="182"/>
      <c r="D169" s="368">
        <v>172.32</v>
      </c>
      <c r="E169" s="400"/>
      <c r="F169" s="368">
        <v>172.32</v>
      </c>
      <c r="G169" s="454"/>
      <c r="H169" s="368">
        <v>172.32</v>
      </c>
      <c r="I169" s="368"/>
      <c r="J169" s="368">
        <v>172.32</v>
      </c>
      <c r="K169" s="368">
        <v>173.32</v>
      </c>
      <c r="L169" s="368">
        <v>174.32</v>
      </c>
      <c r="M169" s="180"/>
      <c r="N169" s="371">
        <v>172.32</v>
      </c>
      <c r="O169" s="328" t="s">
        <v>118</v>
      </c>
      <c r="P169" s="50" t="e">
        <f t="shared" si="4"/>
        <v>#VALUE!</v>
      </c>
    </row>
    <row r="170" spans="1:137" ht="15.75" hidden="1" customHeight="1" x14ac:dyDescent="0.25">
      <c r="A170" s="429"/>
      <c r="B170" s="402"/>
      <c r="C170" s="182"/>
      <c r="D170" s="368" t="s">
        <v>56</v>
      </c>
      <c r="E170" s="400"/>
      <c r="F170" s="368" t="s">
        <v>56</v>
      </c>
      <c r="G170" s="454"/>
      <c r="H170" s="368" t="s">
        <v>56</v>
      </c>
      <c r="I170" s="368"/>
      <c r="J170" s="368" t="s">
        <v>56</v>
      </c>
      <c r="K170" s="368" t="s">
        <v>56</v>
      </c>
      <c r="L170" s="368" t="s">
        <v>56</v>
      </c>
      <c r="M170" s="180"/>
      <c r="N170" s="371" t="s">
        <v>56</v>
      </c>
      <c r="O170" s="328">
        <v>178.3</v>
      </c>
      <c r="P170" s="50" t="e">
        <f t="shared" si="4"/>
        <v>#VALUE!</v>
      </c>
    </row>
    <row r="171" spans="1:137" ht="15.75" hidden="1" customHeight="1" x14ac:dyDescent="0.25">
      <c r="A171" s="429"/>
      <c r="B171" s="402"/>
      <c r="C171" s="182"/>
      <c r="D171" s="368">
        <v>201.78</v>
      </c>
      <c r="E171" s="400"/>
      <c r="F171" s="368">
        <v>201.78</v>
      </c>
      <c r="G171" s="454"/>
      <c r="H171" s="368">
        <v>201.78</v>
      </c>
      <c r="I171" s="368"/>
      <c r="J171" s="368">
        <v>201.78</v>
      </c>
      <c r="K171" s="368">
        <v>201.78</v>
      </c>
      <c r="L171" s="368">
        <v>201.78</v>
      </c>
      <c r="M171" s="180"/>
      <c r="N171" s="371">
        <v>201.78</v>
      </c>
      <c r="O171" s="328">
        <v>206.52</v>
      </c>
      <c r="P171" s="50">
        <f t="shared" si="4"/>
        <v>4.7400000000000091</v>
      </c>
    </row>
    <row r="172" spans="1:137" ht="15.75" hidden="1" customHeight="1" x14ac:dyDescent="0.25">
      <c r="A172" s="429"/>
      <c r="B172" s="402"/>
      <c r="C172" s="182"/>
      <c r="D172" s="368">
        <v>201.78</v>
      </c>
      <c r="E172" s="401"/>
      <c r="F172" s="368">
        <v>201.78</v>
      </c>
      <c r="G172" s="454"/>
      <c r="H172" s="368">
        <v>201.78</v>
      </c>
      <c r="I172" s="368"/>
      <c r="J172" s="368">
        <v>201.78</v>
      </c>
      <c r="K172" s="368">
        <v>201.78</v>
      </c>
      <c r="L172" s="368">
        <v>201.78</v>
      </c>
      <c r="M172" s="180"/>
      <c r="N172" s="371">
        <v>201.78</v>
      </c>
      <c r="O172" s="328">
        <v>232.75</v>
      </c>
      <c r="P172" s="50">
        <f t="shared" si="4"/>
        <v>30.97</v>
      </c>
    </row>
    <row r="173" spans="1:137" ht="47.25" hidden="1" customHeight="1" x14ac:dyDescent="0.25">
      <c r="A173" s="429"/>
      <c r="B173" s="402"/>
      <c r="C173" s="182"/>
      <c r="D173" s="368" t="s">
        <v>118</v>
      </c>
      <c r="E173" s="403" t="s">
        <v>17</v>
      </c>
      <c r="F173" s="367" t="s">
        <v>118</v>
      </c>
      <c r="G173" s="454"/>
      <c r="H173" s="368" t="s">
        <v>118</v>
      </c>
      <c r="I173" s="368"/>
      <c r="J173" s="368" t="s">
        <v>118</v>
      </c>
      <c r="K173" s="368" t="s">
        <v>119</v>
      </c>
      <c r="L173" s="368" t="s">
        <v>120</v>
      </c>
      <c r="M173" s="180"/>
      <c r="N173" s="371" t="s">
        <v>118</v>
      </c>
      <c r="O173" s="328">
        <v>232.75</v>
      </c>
      <c r="P173" s="50" t="e">
        <f t="shared" si="4"/>
        <v>#VALUE!</v>
      </c>
    </row>
    <row r="174" spans="1:137" ht="15.75" hidden="1" customHeight="1" x14ac:dyDescent="0.25">
      <c r="A174" s="429"/>
      <c r="B174" s="402"/>
      <c r="C174" s="182"/>
      <c r="D174" s="368">
        <v>178.3</v>
      </c>
      <c r="E174" s="400"/>
      <c r="F174" s="368">
        <v>178.3</v>
      </c>
      <c r="G174" s="454"/>
      <c r="H174" s="368">
        <v>178.3</v>
      </c>
      <c r="I174" s="368"/>
      <c r="J174" s="368">
        <v>178.3</v>
      </c>
      <c r="K174" s="368">
        <v>178.3</v>
      </c>
      <c r="L174" s="368">
        <v>178.3</v>
      </c>
      <c r="M174" s="180"/>
      <c r="N174" s="371">
        <v>178.3</v>
      </c>
      <c r="O174" s="328">
        <v>3768.98</v>
      </c>
      <c r="P174" s="50">
        <f t="shared" si="4"/>
        <v>3590.68</v>
      </c>
    </row>
    <row r="175" spans="1:137" ht="15.75" hidden="1" customHeight="1" x14ac:dyDescent="0.25">
      <c r="A175" s="429"/>
      <c r="B175" s="402"/>
      <c r="C175" s="182"/>
      <c r="D175" s="368">
        <v>206.52</v>
      </c>
      <c r="E175" s="400"/>
      <c r="F175" s="368">
        <v>206.52</v>
      </c>
      <c r="G175" s="454"/>
      <c r="H175" s="368">
        <v>206.52</v>
      </c>
      <c r="I175" s="368"/>
      <c r="J175" s="368">
        <v>206.52</v>
      </c>
      <c r="K175" s="368">
        <v>206.52</v>
      </c>
      <c r="L175" s="368">
        <v>206.52</v>
      </c>
      <c r="M175" s="180"/>
      <c r="N175" s="371">
        <v>206.52</v>
      </c>
      <c r="O175" s="328">
        <v>0</v>
      </c>
      <c r="P175" s="50">
        <f t="shared" si="4"/>
        <v>-206.52</v>
      </c>
    </row>
    <row r="176" spans="1:137" ht="15.75" hidden="1" customHeight="1" x14ac:dyDescent="0.25">
      <c r="A176" s="429"/>
      <c r="B176" s="402"/>
      <c r="C176" s="182"/>
      <c r="D176" s="368">
        <v>232.75</v>
      </c>
      <c r="E176" s="400"/>
      <c r="F176" s="368">
        <v>232.75</v>
      </c>
      <c r="G176" s="454"/>
      <c r="H176" s="368">
        <v>232.75</v>
      </c>
      <c r="I176" s="368"/>
      <c r="J176" s="368">
        <v>232.75</v>
      </c>
      <c r="K176" s="368">
        <v>232.75</v>
      </c>
      <c r="L176" s="368">
        <v>232.75</v>
      </c>
      <c r="M176" s="180"/>
      <c r="N176" s="371">
        <v>232.75</v>
      </c>
      <c r="O176" s="328">
        <v>3768.98</v>
      </c>
      <c r="P176" s="50">
        <f t="shared" si="4"/>
        <v>3536.23</v>
      </c>
    </row>
    <row r="177" spans="1:21" ht="15.75" hidden="1" customHeight="1" x14ac:dyDescent="0.25">
      <c r="A177" s="429"/>
      <c r="B177" s="402"/>
      <c r="C177" s="182"/>
      <c r="D177" s="368">
        <v>232.75</v>
      </c>
      <c r="E177" s="401"/>
      <c r="F177" s="368">
        <v>232.75</v>
      </c>
      <c r="G177" s="454"/>
      <c r="H177" s="368">
        <v>232.75</v>
      </c>
      <c r="I177" s="368"/>
      <c r="J177" s="368">
        <v>232.75</v>
      </c>
      <c r="K177" s="368">
        <v>232.75</v>
      </c>
      <c r="L177" s="368">
        <v>232.75</v>
      </c>
      <c r="M177" s="180"/>
      <c r="N177" s="371">
        <v>232.75</v>
      </c>
      <c r="O177" s="328">
        <v>7733.37</v>
      </c>
      <c r="P177" s="50">
        <f t="shared" si="4"/>
        <v>7500.62</v>
      </c>
    </row>
    <row r="178" spans="1:21" s="122" customFormat="1" ht="15.75" customHeight="1" x14ac:dyDescent="0.25">
      <c r="A178" s="429"/>
      <c r="B178" s="402"/>
      <c r="C178" s="367" t="s">
        <v>516</v>
      </c>
      <c r="D178" s="368"/>
      <c r="E178" s="375"/>
      <c r="F178" s="368"/>
      <c r="G178" s="454"/>
      <c r="H178" s="368"/>
      <c r="I178" s="368"/>
      <c r="J178" s="368"/>
      <c r="K178" s="368"/>
      <c r="L178" s="368"/>
      <c r="M178" s="180"/>
      <c r="N178" s="371"/>
      <c r="O178" s="328">
        <v>3768.98</v>
      </c>
      <c r="P178" s="123"/>
    </row>
    <row r="179" spans="1:21" ht="15.75" customHeight="1" x14ac:dyDescent="0.25">
      <c r="A179" s="429"/>
      <c r="B179" s="402"/>
      <c r="C179" s="183" t="s">
        <v>562</v>
      </c>
      <c r="D179" s="368"/>
      <c r="E179" s="375"/>
      <c r="F179" s="154"/>
      <c r="G179" s="454"/>
      <c r="H179" s="368"/>
      <c r="I179" s="368"/>
      <c r="J179" s="368"/>
      <c r="K179" s="368"/>
      <c r="L179" s="368"/>
      <c r="M179" s="180"/>
      <c r="N179" s="371"/>
      <c r="O179" s="328">
        <v>0</v>
      </c>
      <c r="P179" s="50">
        <f t="shared" si="4"/>
        <v>0</v>
      </c>
    </row>
    <row r="180" spans="1:21" ht="15.75" customHeight="1" x14ac:dyDescent="0.25">
      <c r="A180" s="429"/>
      <c r="B180" s="402"/>
      <c r="C180" s="183" t="s">
        <v>513</v>
      </c>
      <c r="D180" s="368">
        <v>3819.01</v>
      </c>
      <c r="E180" s="375"/>
      <c r="F180" s="154">
        <f>3819.01</f>
        <v>3819.01</v>
      </c>
      <c r="G180" s="454"/>
      <c r="H180" s="368">
        <v>3819.01</v>
      </c>
      <c r="I180" s="151">
        <f>D180-H180</f>
        <v>0</v>
      </c>
      <c r="J180" s="368">
        <v>3819.01</v>
      </c>
      <c r="K180" s="368">
        <v>3819.01</v>
      </c>
      <c r="L180" s="368">
        <v>3819.01</v>
      </c>
      <c r="M180" s="180"/>
      <c r="N180" s="371">
        <v>3819.01</v>
      </c>
      <c r="O180" s="328">
        <v>3768.98</v>
      </c>
      <c r="P180" s="50">
        <f t="shared" si="4"/>
        <v>-50.0300000000002</v>
      </c>
    </row>
    <row r="181" spans="1:21" s="122" customFormat="1" ht="15.75" customHeight="1" x14ac:dyDescent="0.25">
      <c r="A181" s="429"/>
      <c r="B181" s="402"/>
      <c r="C181" s="306" t="s">
        <v>430</v>
      </c>
      <c r="D181" s="368"/>
      <c r="E181" s="375"/>
      <c r="F181" s="154"/>
      <c r="G181" s="454"/>
      <c r="H181" s="368"/>
      <c r="I181" s="151"/>
      <c r="J181" s="368"/>
      <c r="K181" s="368"/>
      <c r="L181" s="368"/>
      <c r="M181" s="180"/>
      <c r="N181" s="371"/>
      <c r="O181" s="328">
        <v>7733.37</v>
      </c>
      <c r="P181" s="123"/>
    </row>
    <row r="182" spans="1:21" ht="15.75" customHeight="1" x14ac:dyDescent="0.25">
      <c r="A182" s="429"/>
      <c r="B182" s="402"/>
      <c r="C182" s="183" t="s">
        <v>563</v>
      </c>
      <c r="D182" s="368">
        <v>7836.02</v>
      </c>
      <c r="E182" s="375"/>
      <c r="F182" s="154">
        <f>7836.02</f>
        <v>7836.02</v>
      </c>
      <c r="G182" s="454"/>
      <c r="H182" s="368">
        <v>7836.02</v>
      </c>
      <c r="I182" s="368"/>
      <c r="J182" s="368">
        <v>7836.02</v>
      </c>
      <c r="K182" s="368">
        <v>7836.02</v>
      </c>
      <c r="L182" s="368">
        <v>7836.02</v>
      </c>
      <c r="M182" s="180"/>
      <c r="N182" s="371">
        <v>7836.02</v>
      </c>
      <c r="O182" s="328">
        <v>0</v>
      </c>
      <c r="P182" s="50">
        <f t="shared" si="4"/>
        <v>-7836.02</v>
      </c>
    </row>
    <row r="183" spans="1:21" x14ac:dyDescent="0.25">
      <c r="A183" s="429"/>
      <c r="B183" s="402"/>
      <c r="C183" s="183" t="s">
        <v>527</v>
      </c>
      <c r="D183" s="368">
        <v>129.46</v>
      </c>
      <c r="E183" s="375"/>
      <c r="F183" s="154">
        <v>129.46</v>
      </c>
      <c r="G183" s="454"/>
      <c r="H183" s="368">
        <v>129.46</v>
      </c>
      <c r="I183" s="368"/>
      <c r="J183" s="368">
        <v>129.46</v>
      </c>
      <c r="K183" s="368">
        <v>129.46</v>
      </c>
      <c r="L183" s="368">
        <v>129.46</v>
      </c>
      <c r="M183" s="180"/>
      <c r="N183" s="371">
        <v>129.46</v>
      </c>
      <c r="O183" s="328">
        <v>7733.37</v>
      </c>
      <c r="P183" s="50">
        <f t="shared" si="4"/>
        <v>7603.91</v>
      </c>
    </row>
    <row r="184" spans="1:21" ht="30" x14ac:dyDescent="0.25">
      <c r="A184" s="429"/>
      <c r="B184" s="402"/>
      <c r="C184" s="292" t="s">
        <v>530</v>
      </c>
      <c r="D184" s="167"/>
      <c r="E184" s="184"/>
      <c r="F184" s="185"/>
      <c r="G184" s="454"/>
      <c r="H184" s="368"/>
      <c r="I184" s="368"/>
      <c r="J184" s="368"/>
      <c r="K184" s="368"/>
      <c r="L184" s="368"/>
      <c r="M184" s="180"/>
      <c r="N184" s="371"/>
      <c r="O184" s="337">
        <v>127.76</v>
      </c>
      <c r="P184" s="50">
        <f t="shared" si="4"/>
        <v>127.76</v>
      </c>
    </row>
    <row r="185" spans="1:21" s="136" customFormat="1" x14ac:dyDescent="0.25">
      <c r="A185" s="429"/>
      <c r="B185" s="402"/>
      <c r="C185" s="297" t="s">
        <v>517</v>
      </c>
      <c r="D185" s="167"/>
      <c r="E185" s="184"/>
      <c r="F185" s="185"/>
      <c r="G185" s="454"/>
      <c r="H185" s="368"/>
      <c r="I185" s="368"/>
      <c r="J185" s="368"/>
      <c r="K185" s="368"/>
      <c r="L185" s="368"/>
      <c r="M185" s="180"/>
      <c r="N185" s="371"/>
      <c r="O185" s="316">
        <v>8233.92</v>
      </c>
      <c r="P185" s="141"/>
    </row>
    <row r="186" spans="1:21" ht="15.75" customHeight="1" x14ac:dyDescent="0.25">
      <c r="A186" s="429"/>
      <c r="B186" s="402"/>
      <c r="C186" s="186" t="s">
        <v>654</v>
      </c>
      <c r="D186" s="167">
        <v>6806</v>
      </c>
      <c r="E186" s="184"/>
      <c r="F186" s="185"/>
      <c r="G186" s="454"/>
      <c r="H186" s="368">
        <v>6806</v>
      </c>
      <c r="I186" s="368"/>
      <c r="J186" s="368">
        <v>6806</v>
      </c>
      <c r="K186" s="368">
        <v>6806</v>
      </c>
      <c r="L186" s="368">
        <v>6806</v>
      </c>
      <c r="M186" s="180"/>
      <c r="N186" s="371">
        <v>6806</v>
      </c>
      <c r="O186" s="316">
        <v>6716.84</v>
      </c>
      <c r="P186" s="50">
        <f t="shared" si="4"/>
        <v>-89.159999999999854</v>
      </c>
    </row>
    <row r="187" spans="1:21" ht="15.75" customHeight="1" x14ac:dyDescent="0.25">
      <c r="A187" s="429"/>
      <c r="B187" s="402"/>
      <c r="C187" s="186" t="s">
        <v>661</v>
      </c>
      <c r="D187" s="167">
        <v>8343.2199999999993</v>
      </c>
      <c r="E187" s="184"/>
      <c r="F187" s="185"/>
      <c r="G187" s="455"/>
      <c r="H187" s="368">
        <v>8343.2199999999993</v>
      </c>
      <c r="I187" s="368"/>
      <c r="J187" s="368">
        <v>8343.2199999999993</v>
      </c>
      <c r="K187" s="368">
        <v>8343.2199999999993</v>
      </c>
      <c r="L187" s="368">
        <v>8343.2199999999993</v>
      </c>
      <c r="M187" s="180"/>
      <c r="N187" s="371">
        <v>8343.2199999999993</v>
      </c>
      <c r="O187" s="316">
        <v>8233.92</v>
      </c>
      <c r="P187" s="50">
        <f t="shared" si="4"/>
        <v>-109.29999999999927</v>
      </c>
    </row>
    <row r="188" spans="1:21" ht="42.75" x14ac:dyDescent="0.25">
      <c r="A188" s="451">
        <v>26</v>
      </c>
      <c r="B188" s="403" t="s">
        <v>589</v>
      </c>
      <c r="C188" s="367" t="s">
        <v>511</v>
      </c>
      <c r="D188" s="368">
        <v>7759.22</v>
      </c>
      <c r="E188" s="402" t="s">
        <v>51</v>
      </c>
      <c r="F188" s="367" t="s">
        <v>121</v>
      </c>
      <c r="G188" s="402" t="s">
        <v>122</v>
      </c>
      <c r="H188" s="368">
        <v>7524.78</v>
      </c>
      <c r="I188" s="368"/>
      <c r="J188" s="368">
        <v>7759.22</v>
      </c>
      <c r="K188" s="368">
        <v>7524.78</v>
      </c>
      <c r="L188" s="368">
        <v>7524.78</v>
      </c>
      <c r="M188" s="165"/>
      <c r="N188" s="371">
        <v>7759.22</v>
      </c>
      <c r="O188" s="362" t="s">
        <v>617</v>
      </c>
      <c r="P188" s="50" t="e">
        <f t="shared" si="4"/>
        <v>#VALUE!</v>
      </c>
      <c r="Q188" s="55"/>
      <c r="R188" s="55"/>
      <c r="S188" s="55"/>
      <c r="T188" s="55"/>
      <c r="U188" s="55"/>
    </row>
    <row r="189" spans="1:21" x14ac:dyDescent="0.25">
      <c r="A189" s="452"/>
      <c r="B189" s="400"/>
      <c r="C189" s="200" t="s">
        <v>378</v>
      </c>
      <c r="D189" s="151">
        <v>3806.95</v>
      </c>
      <c r="E189" s="402"/>
      <c r="F189" s="154">
        <v>3696.07</v>
      </c>
      <c r="G189" s="402"/>
      <c r="H189" s="151">
        <v>3696.07</v>
      </c>
      <c r="I189" s="151">
        <f>D189-H189</f>
        <v>110.87999999999965</v>
      </c>
      <c r="J189" s="151">
        <v>3806.95</v>
      </c>
      <c r="K189" s="151">
        <v>3696.07</v>
      </c>
      <c r="L189" s="151">
        <v>3696.07</v>
      </c>
      <c r="M189" s="165"/>
      <c r="N189" s="371">
        <v>3806.95</v>
      </c>
      <c r="O189" s="299">
        <v>5894.91</v>
      </c>
      <c r="P189" s="50">
        <f t="shared" si="4"/>
        <v>2198.8399999999997</v>
      </c>
      <c r="Q189" s="55"/>
      <c r="R189" s="55"/>
      <c r="S189" s="55"/>
      <c r="T189" s="55"/>
      <c r="U189" s="55"/>
    </row>
    <row r="190" spans="1:21" x14ac:dyDescent="0.25">
      <c r="A190" s="452"/>
      <c r="B190" s="400"/>
      <c r="C190" s="151" t="s">
        <v>512</v>
      </c>
      <c r="D190" s="151">
        <v>3297.31</v>
      </c>
      <c r="E190" s="402"/>
      <c r="F190" s="154">
        <f>3201.27</f>
        <v>3201.27</v>
      </c>
      <c r="G190" s="402"/>
      <c r="H190" s="151">
        <v>3201.27</v>
      </c>
      <c r="I190" s="151">
        <f>D190-H190</f>
        <v>96.039999999999964</v>
      </c>
      <c r="J190" s="151">
        <v>3297.31</v>
      </c>
      <c r="K190" s="151">
        <v>3201.27</v>
      </c>
      <c r="L190" s="151">
        <v>3201.27</v>
      </c>
      <c r="M190" s="165"/>
      <c r="N190" s="371">
        <v>3297.31</v>
      </c>
      <c r="O190" s="299">
        <v>5149.54</v>
      </c>
      <c r="P190" s="50">
        <f t="shared" si="4"/>
        <v>1948.27</v>
      </c>
      <c r="Q190" s="55"/>
      <c r="R190" s="55"/>
      <c r="S190" s="55"/>
      <c r="T190" s="55"/>
      <c r="U190" s="55"/>
    </row>
    <row r="191" spans="1:21" x14ac:dyDescent="0.25">
      <c r="A191" s="452"/>
      <c r="B191" s="400"/>
      <c r="C191" s="151" t="s">
        <v>513</v>
      </c>
      <c r="D191" s="151">
        <v>3859.38</v>
      </c>
      <c r="E191" s="402"/>
      <c r="F191" s="154">
        <v>3746.97</v>
      </c>
      <c r="G191" s="402"/>
      <c r="H191" s="151">
        <v>3746.97</v>
      </c>
      <c r="I191" s="151">
        <f>D191-H191</f>
        <v>112.41000000000031</v>
      </c>
      <c r="J191" s="151">
        <v>3859.38</v>
      </c>
      <c r="K191" s="151">
        <v>3746.97</v>
      </c>
      <c r="L191" s="151">
        <v>3746.97</v>
      </c>
      <c r="M191" s="165"/>
      <c r="N191" s="371">
        <v>3859.38</v>
      </c>
      <c r="O191" s="299">
        <v>6027.35</v>
      </c>
      <c r="P191" s="50">
        <f t="shared" si="4"/>
        <v>2280.3800000000006</v>
      </c>
      <c r="Q191" s="55"/>
      <c r="R191" s="55"/>
      <c r="S191" s="55"/>
      <c r="T191" s="55"/>
      <c r="U191" s="55"/>
    </row>
    <row r="192" spans="1:21" s="122" customFormat="1" x14ac:dyDescent="0.25">
      <c r="A192" s="452"/>
      <c r="B192" s="400"/>
      <c r="C192" s="151" t="s">
        <v>665</v>
      </c>
      <c r="D192" s="151"/>
      <c r="E192" s="402"/>
      <c r="F192" s="154"/>
      <c r="G192" s="402"/>
      <c r="H192" s="151"/>
      <c r="I192" s="151"/>
      <c r="J192" s="151"/>
      <c r="K192" s="151"/>
      <c r="L192" s="151"/>
      <c r="M192" s="165"/>
      <c r="N192" s="371"/>
      <c r="O192" s="299">
        <v>227.17</v>
      </c>
      <c r="P192" s="123"/>
      <c r="Q192" s="55"/>
      <c r="R192" s="55"/>
      <c r="S192" s="55"/>
      <c r="T192" s="55"/>
      <c r="U192" s="55"/>
    </row>
    <row r="193" spans="1:21" x14ac:dyDescent="0.25">
      <c r="A193" s="452"/>
      <c r="B193" s="400"/>
      <c r="C193" s="200" t="s">
        <v>519</v>
      </c>
      <c r="D193" s="151">
        <v>11493.19</v>
      </c>
      <c r="E193" s="402"/>
      <c r="F193" s="154">
        <v>10741.3</v>
      </c>
      <c r="G193" s="402"/>
      <c r="H193" s="151">
        <v>10741.3</v>
      </c>
      <c r="I193" s="151"/>
      <c r="J193" s="151">
        <v>11493.19</v>
      </c>
      <c r="K193" s="151">
        <v>10741.3</v>
      </c>
      <c r="L193" s="151">
        <v>10741.3</v>
      </c>
      <c r="M193" s="165"/>
      <c r="N193" s="371">
        <v>11493.19</v>
      </c>
      <c r="O193" s="299">
        <v>18974.66</v>
      </c>
      <c r="P193" s="50">
        <f t="shared" si="4"/>
        <v>8233.36</v>
      </c>
      <c r="Q193" s="55"/>
      <c r="R193" s="55"/>
      <c r="S193" s="55"/>
      <c r="T193" s="55"/>
      <c r="U193" s="55"/>
    </row>
    <row r="194" spans="1:21" x14ac:dyDescent="0.25">
      <c r="A194" s="452"/>
      <c r="B194" s="400"/>
      <c r="C194" s="151" t="s">
        <v>527</v>
      </c>
      <c r="D194" s="151">
        <v>8956.2199999999993</v>
      </c>
      <c r="E194" s="402"/>
      <c r="F194" s="154">
        <v>8370.2900000000009</v>
      </c>
      <c r="G194" s="402"/>
      <c r="H194" s="151">
        <v>8370.2900000000009</v>
      </c>
      <c r="I194" s="151"/>
      <c r="J194" s="151">
        <v>8956.2199999999993</v>
      </c>
      <c r="K194" s="151">
        <v>8370.2900000000009</v>
      </c>
      <c r="L194" s="151">
        <v>8370.2900000000009</v>
      </c>
      <c r="M194" s="165"/>
      <c r="N194" s="371">
        <v>8956.2199999999993</v>
      </c>
      <c r="O194" s="299">
        <v>14883</v>
      </c>
      <c r="P194" s="50">
        <f t="shared" si="4"/>
        <v>6512.7099999999991</v>
      </c>
      <c r="Q194" s="55"/>
      <c r="R194" s="55"/>
      <c r="S194" s="55"/>
      <c r="T194" s="55"/>
      <c r="U194" s="55"/>
    </row>
    <row r="195" spans="1:21" x14ac:dyDescent="0.25">
      <c r="A195" s="452"/>
      <c r="B195" s="400"/>
      <c r="C195" s="151" t="s">
        <v>520</v>
      </c>
      <c r="D195" s="151">
        <v>15812.12</v>
      </c>
      <c r="E195" s="402"/>
      <c r="F195" s="154">
        <v>14777.68</v>
      </c>
      <c r="G195" s="402"/>
      <c r="H195" s="151">
        <v>14777.68</v>
      </c>
      <c r="I195" s="151"/>
      <c r="J195" s="151">
        <v>15812.12</v>
      </c>
      <c r="K195" s="151">
        <v>14777.68</v>
      </c>
      <c r="L195" s="151">
        <v>14777.68</v>
      </c>
      <c r="M195" s="165"/>
      <c r="N195" s="371">
        <v>15812.12</v>
      </c>
      <c r="O195" s="299">
        <v>26275.81</v>
      </c>
      <c r="P195" s="50">
        <f t="shared" si="4"/>
        <v>11498.130000000001</v>
      </c>
      <c r="Q195" s="55"/>
      <c r="R195" s="55"/>
      <c r="S195" s="55"/>
      <c r="T195" s="55"/>
      <c r="U195" s="55"/>
    </row>
    <row r="196" spans="1:21" x14ac:dyDescent="0.25">
      <c r="A196" s="452"/>
      <c r="B196" s="400"/>
      <c r="C196" s="200" t="s">
        <v>517</v>
      </c>
      <c r="D196" s="151">
        <v>24113.81</v>
      </c>
      <c r="E196" s="402"/>
      <c r="F196" s="154">
        <v>23903.54</v>
      </c>
      <c r="G196" s="402"/>
      <c r="H196" s="151">
        <v>23903.54</v>
      </c>
      <c r="I196" s="151"/>
      <c r="J196" s="151">
        <v>24113.81</v>
      </c>
      <c r="K196" s="151">
        <v>23903.54</v>
      </c>
      <c r="L196" s="151">
        <v>23903.54</v>
      </c>
      <c r="M196" s="165"/>
      <c r="N196" s="371">
        <v>24113.81</v>
      </c>
      <c r="O196" s="299">
        <v>38710.089999999997</v>
      </c>
      <c r="P196" s="50">
        <f t="shared" si="4"/>
        <v>14806.549999999996</v>
      </c>
      <c r="Q196" s="55"/>
      <c r="R196" s="55"/>
      <c r="S196" s="55"/>
      <c r="T196" s="55"/>
      <c r="U196" s="55"/>
    </row>
    <row r="197" spans="1:21" ht="18.75" customHeight="1" x14ac:dyDescent="0.25">
      <c r="A197" s="452"/>
      <c r="B197" s="400"/>
      <c r="C197" s="151" t="s">
        <v>534</v>
      </c>
      <c r="D197" s="151">
        <v>16233.47</v>
      </c>
      <c r="E197" s="402"/>
      <c r="F197" s="154">
        <v>16157.71</v>
      </c>
      <c r="G197" s="402"/>
      <c r="H197" s="151">
        <v>16157.71</v>
      </c>
      <c r="I197" s="151"/>
      <c r="J197" s="151">
        <v>16233.47</v>
      </c>
      <c r="K197" s="151">
        <v>16157.71</v>
      </c>
      <c r="L197" s="151">
        <v>16157.71</v>
      </c>
      <c r="M197" s="165"/>
      <c r="N197" s="371">
        <v>16233.47</v>
      </c>
      <c r="O197" s="299">
        <v>27251.85</v>
      </c>
      <c r="P197" s="50">
        <f t="shared" si="4"/>
        <v>11094.14</v>
      </c>
      <c r="Q197" s="55"/>
      <c r="R197" s="55"/>
      <c r="S197" s="55"/>
      <c r="T197" s="55"/>
      <c r="U197" s="55"/>
    </row>
    <row r="198" spans="1:21" ht="16.5" customHeight="1" x14ac:dyDescent="0.25">
      <c r="A198" s="452"/>
      <c r="B198" s="400"/>
      <c r="C198" s="151" t="s">
        <v>658</v>
      </c>
      <c r="D198" s="151"/>
      <c r="E198" s="402"/>
      <c r="F198" s="154"/>
      <c r="G198" s="402"/>
      <c r="H198" s="151"/>
      <c r="I198" s="151"/>
      <c r="J198" s="151">
        <v>28087.37</v>
      </c>
      <c r="K198" s="151">
        <v>27809.27</v>
      </c>
      <c r="L198" s="151">
        <v>27809.27</v>
      </c>
      <c r="M198" s="165"/>
      <c r="N198" s="371">
        <v>28087.37</v>
      </c>
      <c r="O198" s="299">
        <v>55631.98</v>
      </c>
      <c r="P198" s="50"/>
      <c r="Q198" s="55"/>
      <c r="R198" s="55"/>
      <c r="S198" s="55"/>
      <c r="T198" s="55"/>
      <c r="U198" s="55"/>
    </row>
    <row r="199" spans="1:21" ht="47.25" customHeight="1" x14ac:dyDescent="0.25">
      <c r="A199" s="443">
        <v>27</v>
      </c>
      <c r="B199" s="403" t="s">
        <v>421</v>
      </c>
      <c r="C199" s="367" t="s">
        <v>559</v>
      </c>
      <c r="D199" s="367" t="s">
        <v>126</v>
      </c>
      <c r="E199" s="367" t="s">
        <v>125</v>
      </c>
      <c r="F199" s="293">
        <v>4606.2</v>
      </c>
      <c r="G199" s="403" t="s">
        <v>127</v>
      </c>
      <c r="H199" s="367" t="s">
        <v>126</v>
      </c>
      <c r="I199" s="367"/>
      <c r="J199" s="367" t="s">
        <v>560</v>
      </c>
      <c r="K199" s="367" t="s">
        <v>126</v>
      </c>
      <c r="L199" s="367" t="s">
        <v>126</v>
      </c>
      <c r="M199" s="370"/>
      <c r="N199" s="187" t="s">
        <v>560</v>
      </c>
      <c r="O199" s="321" t="s">
        <v>125</v>
      </c>
      <c r="P199" s="50" t="e">
        <f t="shared" si="4"/>
        <v>#VALUE!</v>
      </c>
    </row>
    <row r="200" spans="1:21" x14ac:dyDescent="0.25">
      <c r="A200" s="444"/>
      <c r="B200" s="400"/>
      <c r="C200" s="293" t="s">
        <v>536</v>
      </c>
      <c r="D200" s="367">
        <v>4606.2</v>
      </c>
      <c r="E200" s="367"/>
      <c r="F200" s="293">
        <v>1209.1600000000001</v>
      </c>
      <c r="G200" s="400"/>
      <c r="H200" s="367">
        <v>4606.2</v>
      </c>
      <c r="I200" s="367"/>
      <c r="J200" s="367">
        <v>5066.82</v>
      </c>
      <c r="K200" s="367">
        <v>4606.2</v>
      </c>
      <c r="L200" s="367">
        <v>4606.2</v>
      </c>
      <c r="M200" s="370"/>
      <c r="N200" s="159">
        <v>5066.82</v>
      </c>
      <c r="O200" s="304">
        <v>9467.6</v>
      </c>
      <c r="P200" s="50">
        <f t="shared" si="4"/>
        <v>4861.4000000000005</v>
      </c>
    </row>
    <row r="201" spans="1:21" x14ac:dyDescent="0.25">
      <c r="A201" s="444"/>
      <c r="B201" s="400"/>
      <c r="C201" s="191" t="s">
        <v>378</v>
      </c>
      <c r="D201" s="367"/>
      <c r="E201" s="367"/>
      <c r="F201" s="293"/>
      <c r="G201" s="400"/>
      <c r="H201" s="367"/>
      <c r="I201" s="367"/>
      <c r="J201" s="367">
        <v>2498.3200000000002</v>
      </c>
      <c r="K201" s="367"/>
      <c r="L201" s="367"/>
      <c r="M201" s="370"/>
      <c r="N201" s="159">
        <v>2498.3200000000002</v>
      </c>
      <c r="O201" s="298">
        <v>4539.58</v>
      </c>
      <c r="P201" s="50"/>
    </row>
    <row r="202" spans="1:21" ht="17.25" customHeight="1" x14ac:dyDescent="0.25">
      <c r="A202" s="444"/>
      <c r="B202" s="400"/>
      <c r="C202" s="293" t="s">
        <v>512</v>
      </c>
      <c r="D202" s="367">
        <v>1209.1600000000001</v>
      </c>
      <c r="E202" s="367"/>
      <c r="F202" s="293">
        <v>2415.35</v>
      </c>
      <c r="G202" s="400"/>
      <c r="H202" s="367">
        <v>1209.1600000000001</v>
      </c>
      <c r="I202" s="151">
        <f>D202-H202</f>
        <v>0</v>
      </c>
      <c r="J202" s="367">
        <v>1249.1600000000001</v>
      </c>
      <c r="K202" s="367">
        <v>1209.1600000000001</v>
      </c>
      <c r="L202" s="367">
        <v>1209.1600000000001</v>
      </c>
      <c r="M202" s="370"/>
      <c r="N202" s="159">
        <v>1249.1600000000001</v>
      </c>
      <c r="O202" s="298">
        <v>2269.79</v>
      </c>
      <c r="P202" s="50">
        <f>O201-H202</f>
        <v>3330.42</v>
      </c>
    </row>
    <row r="203" spans="1:21" ht="17.25" customHeight="1" x14ac:dyDescent="0.25">
      <c r="A203" s="444"/>
      <c r="B203" s="400"/>
      <c r="C203" s="293" t="s">
        <v>513</v>
      </c>
      <c r="D203" s="367">
        <v>2415.35</v>
      </c>
      <c r="E203" s="367"/>
      <c r="F203" s="293">
        <v>5181.57</v>
      </c>
      <c r="G203" s="400"/>
      <c r="H203" s="367">
        <v>2415.35</v>
      </c>
      <c r="I203" s="151">
        <f>D203-H203</f>
        <v>0</v>
      </c>
      <c r="J203" s="367">
        <v>2536.75</v>
      </c>
      <c r="K203" s="367">
        <v>2415.35</v>
      </c>
      <c r="L203" s="367">
        <v>2415.35</v>
      </c>
      <c r="M203" s="370"/>
      <c r="N203" s="159">
        <v>2536.75</v>
      </c>
      <c r="O203" s="298">
        <v>4554.6899999999996</v>
      </c>
      <c r="P203" s="50">
        <f>O202-H203</f>
        <v>-145.55999999999995</v>
      </c>
    </row>
    <row r="204" spans="1:21" s="122" customFormat="1" ht="17.25" customHeight="1" x14ac:dyDescent="0.25">
      <c r="A204" s="444"/>
      <c r="B204" s="400"/>
      <c r="C204" s="293" t="s">
        <v>632</v>
      </c>
      <c r="D204" s="367"/>
      <c r="E204" s="367"/>
      <c r="F204" s="293"/>
      <c r="G204" s="400"/>
      <c r="H204" s="367"/>
      <c r="I204" s="151"/>
      <c r="J204" s="367"/>
      <c r="K204" s="367"/>
      <c r="L204" s="367"/>
      <c r="M204" s="370"/>
      <c r="N204" s="159"/>
      <c r="O204" s="298">
        <v>178.09</v>
      </c>
      <c r="P204" s="123"/>
    </row>
    <row r="205" spans="1:21" ht="17.25" customHeight="1" x14ac:dyDescent="0.25">
      <c r="A205" s="444"/>
      <c r="B205" s="400"/>
      <c r="C205" s="191" t="s">
        <v>519</v>
      </c>
      <c r="D205" s="367"/>
      <c r="E205" s="367"/>
      <c r="F205" s="293"/>
      <c r="G205" s="400"/>
      <c r="H205" s="367"/>
      <c r="I205" s="151"/>
      <c r="J205" s="367">
        <v>6292.79</v>
      </c>
      <c r="K205" s="367"/>
      <c r="L205" s="367"/>
      <c r="M205" s="370"/>
      <c r="N205" s="159">
        <v>6292.79</v>
      </c>
      <c r="O205" s="298">
        <v>11761.04</v>
      </c>
      <c r="P205" s="50"/>
    </row>
    <row r="206" spans="1:21" ht="16.5" customHeight="1" x14ac:dyDescent="0.25">
      <c r="A206" s="444"/>
      <c r="B206" s="400"/>
      <c r="C206" s="293" t="s">
        <v>527</v>
      </c>
      <c r="D206" s="367">
        <v>5181.57</v>
      </c>
      <c r="E206" s="367"/>
      <c r="F206" s="293">
        <v>6377.8</v>
      </c>
      <c r="G206" s="400"/>
      <c r="H206" s="367">
        <v>5181.57</v>
      </c>
      <c r="I206" s="151"/>
      <c r="J206" s="367">
        <v>5260.13</v>
      </c>
      <c r="K206" s="367">
        <v>5181.57</v>
      </c>
      <c r="L206" s="367">
        <v>5181.57</v>
      </c>
      <c r="M206" s="370"/>
      <c r="N206" s="159">
        <v>5260.13</v>
      </c>
      <c r="O206" s="298">
        <v>8866.02</v>
      </c>
      <c r="P206" s="50">
        <f>O203-H206</f>
        <v>-626.88000000000011</v>
      </c>
    </row>
    <row r="207" spans="1:21" ht="16.899999999999999" customHeight="1" x14ac:dyDescent="0.25">
      <c r="A207" s="444"/>
      <c r="B207" s="400"/>
      <c r="C207" s="293" t="s">
        <v>520</v>
      </c>
      <c r="D207" s="367">
        <v>6377.8</v>
      </c>
      <c r="E207" s="367" t="s">
        <v>129</v>
      </c>
      <c r="F207" s="293">
        <v>94.44</v>
      </c>
      <c r="G207" s="400"/>
      <c r="H207" s="367">
        <v>6377.8</v>
      </c>
      <c r="I207" s="367"/>
      <c r="J207" s="367">
        <v>7551.34</v>
      </c>
      <c r="K207" s="367">
        <v>6377.8</v>
      </c>
      <c r="L207" s="367">
        <v>6377.8</v>
      </c>
      <c r="M207" s="370"/>
      <c r="N207" s="159">
        <v>7551.34</v>
      </c>
      <c r="O207" s="298">
        <v>15289.36</v>
      </c>
      <c r="P207" s="50">
        <f t="shared" si="4"/>
        <v>8911.5600000000013</v>
      </c>
    </row>
    <row r="208" spans="1:21" ht="15" customHeight="1" x14ac:dyDescent="0.25">
      <c r="A208" s="70"/>
      <c r="B208" s="400"/>
      <c r="C208" s="367" t="s">
        <v>517</v>
      </c>
      <c r="D208" s="368"/>
      <c r="E208" s="374"/>
      <c r="F208" s="368"/>
      <c r="G208" s="400"/>
      <c r="H208" s="368"/>
      <c r="I208" s="368"/>
      <c r="J208" s="368">
        <v>11029.29</v>
      </c>
      <c r="K208" s="368"/>
      <c r="L208" s="368"/>
      <c r="M208" s="370"/>
      <c r="N208" s="159">
        <v>11029.29</v>
      </c>
      <c r="O208" s="298">
        <v>20876.2</v>
      </c>
      <c r="P208" s="50"/>
    </row>
    <row r="209" spans="1:16" ht="15" customHeight="1" x14ac:dyDescent="0.25">
      <c r="A209" s="70"/>
      <c r="B209" s="400"/>
      <c r="C209" s="368" t="s">
        <v>534</v>
      </c>
      <c r="D209" s="368"/>
      <c r="E209" s="374"/>
      <c r="F209" s="368"/>
      <c r="G209" s="400"/>
      <c r="H209" s="368"/>
      <c r="I209" s="368"/>
      <c r="J209" s="368">
        <v>5514.65</v>
      </c>
      <c r="K209" s="368"/>
      <c r="L209" s="368"/>
      <c r="M209" s="370"/>
      <c r="N209" s="159">
        <v>5514.65</v>
      </c>
      <c r="O209" s="298">
        <v>10438.1</v>
      </c>
      <c r="P209" s="50"/>
    </row>
    <row r="210" spans="1:16" ht="15" customHeight="1" x14ac:dyDescent="0.25">
      <c r="A210" s="70"/>
      <c r="B210" s="400"/>
      <c r="C210" s="368" t="s">
        <v>525</v>
      </c>
      <c r="D210" s="368"/>
      <c r="E210" s="374"/>
      <c r="F210" s="368"/>
      <c r="G210" s="400"/>
      <c r="H210" s="368"/>
      <c r="I210" s="368"/>
      <c r="J210" s="368">
        <v>11454.01</v>
      </c>
      <c r="K210" s="368"/>
      <c r="L210" s="368"/>
      <c r="M210" s="370"/>
      <c r="N210" s="159">
        <v>11454.01</v>
      </c>
      <c r="O210" s="298">
        <v>21676.78</v>
      </c>
      <c r="P210" s="50"/>
    </row>
    <row r="211" spans="1:16" ht="50.25" customHeight="1" x14ac:dyDescent="0.25">
      <c r="A211" s="70"/>
      <c r="B211" s="400"/>
      <c r="C211" s="188" t="s">
        <v>558</v>
      </c>
      <c r="D211" s="368"/>
      <c r="E211" s="374"/>
      <c r="F211" s="368"/>
      <c r="G211" s="400"/>
      <c r="H211" s="368"/>
      <c r="I211" s="368"/>
      <c r="J211" s="367" t="s">
        <v>558</v>
      </c>
      <c r="K211" s="368" t="s">
        <v>335</v>
      </c>
      <c r="L211" s="368" t="s">
        <v>335</v>
      </c>
      <c r="M211" s="370" t="s">
        <v>335</v>
      </c>
      <c r="N211" s="187" t="s">
        <v>558</v>
      </c>
      <c r="O211" s="321" t="s">
        <v>335</v>
      </c>
      <c r="P211" s="50"/>
    </row>
    <row r="212" spans="1:16" x14ac:dyDescent="0.25">
      <c r="A212" s="70"/>
      <c r="B212" s="400"/>
      <c r="C212" s="285" t="s">
        <v>536</v>
      </c>
      <c r="D212" s="368"/>
      <c r="E212" s="374"/>
      <c r="F212" s="368"/>
      <c r="G212" s="400"/>
      <c r="H212" s="368"/>
      <c r="I212" s="368"/>
      <c r="J212" s="368"/>
      <c r="K212" s="368"/>
      <c r="L212" s="368"/>
      <c r="M212" s="370"/>
      <c r="N212" s="165"/>
      <c r="O212" s="304" t="s">
        <v>704</v>
      </c>
      <c r="P212" s="50"/>
    </row>
    <row r="213" spans="1:16" ht="15" customHeight="1" x14ac:dyDescent="0.25">
      <c r="A213" s="70"/>
      <c r="B213" s="400"/>
      <c r="C213" s="188" t="s">
        <v>378</v>
      </c>
      <c r="D213" s="368"/>
      <c r="E213" s="374"/>
      <c r="F213" s="368"/>
      <c r="G213" s="400"/>
      <c r="H213" s="368"/>
      <c r="I213" s="368"/>
      <c r="J213" s="368"/>
      <c r="K213" s="368"/>
      <c r="L213" s="368"/>
      <c r="M213" s="370"/>
      <c r="N213" s="165"/>
      <c r="O213" s="298">
        <v>3652.92</v>
      </c>
      <c r="P213" s="50"/>
    </row>
    <row r="214" spans="1:16" ht="15" customHeight="1" x14ac:dyDescent="0.25">
      <c r="A214" s="70"/>
      <c r="B214" s="400"/>
      <c r="C214" s="285" t="s">
        <v>513</v>
      </c>
      <c r="D214" s="368"/>
      <c r="E214" s="374"/>
      <c r="F214" s="368"/>
      <c r="G214" s="400"/>
      <c r="H214" s="368"/>
      <c r="I214" s="368"/>
      <c r="J214" s="368"/>
      <c r="K214" s="368"/>
      <c r="L214" s="368"/>
      <c r="M214" s="370"/>
      <c r="N214" s="165"/>
      <c r="O214" s="298">
        <v>3652.92</v>
      </c>
      <c r="P214" s="50"/>
    </row>
    <row r="215" spans="1:16" ht="34.5" customHeight="1" x14ac:dyDescent="0.25">
      <c r="A215" s="70"/>
      <c r="B215" s="400"/>
      <c r="C215" s="285" t="s">
        <v>530</v>
      </c>
      <c r="D215" s="368"/>
      <c r="E215" s="374"/>
      <c r="F215" s="368"/>
      <c r="G215" s="400"/>
      <c r="H215" s="368"/>
      <c r="I215" s="368"/>
      <c r="J215" s="368"/>
      <c r="K215" s="368"/>
      <c r="L215" s="368"/>
      <c r="M215" s="370"/>
      <c r="N215" s="165"/>
      <c r="O215" s="298">
        <v>142.83000000000001</v>
      </c>
      <c r="P215" s="50"/>
    </row>
    <row r="216" spans="1:16" ht="15" customHeight="1" x14ac:dyDescent="0.25">
      <c r="A216" s="70"/>
      <c r="B216" s="400"/>
      <c r="C216" s="188" t="s">
        <v>519</v>
      </c>
      <c r="D216" s="368"/>
      <c r="E216" s="374"/>
      <c r="F216" s="368"/>
      <c r="G216" s="400"/>
      <c r="H216" s="368"/>
      <c r="I216" s="368"/>
      <c r="J216" s="368"/>
      <c r="K216" s="368"/>
      <c r="L216" s="368"/>
      <c r="M216" s="370"/>
      <c r="N216" s="165"/>
      <c r="O216" s="298">
        <v>5958.81</v>
      </c>
      <c r="P216" s="50"/>
    </row>
    <row r="217" spans="1:16" ht="15" customHeight="1" x14ac:dyDescent="0.25">
      <c r="A217" s="70"/>
      <c r="B217" s="400"/>
      <c r="C217" s="285" t="s">
        <v>527</v>
      </c>
      <c r="D217" s="368"/>
      <c r="E217" s="374"/>
      <c r="F217" s="368"/>
      <c r="G217" s="400"/>
      <c r="H217" s="368"/>
      <c r="I217" s="368"/>
      <c r="J217" s="368"/>
      <c r="K217" s="368"/>
      <c r="L217" s="368"/>
      <c r="M217" s="370"/>
      <c r="N217" s="165"/>
      <c r="O217" s="298">
        <v>5808.15</v>
      </c>
      <c r="P217" s="50"/>
    </row>
    <row r="218" spans="1:16" ht="15" customHeight="1" x14ac:dyDescent="0.25">
      <c r="A218" s="70"/>
      <c r="B218" s="400"/>
      <c r="C218" s="189" t="s">
        <v>520</v>
      </c>
      <c r="D218" s="368"/>
      <c r="E218" s="374"/>
      <c r="F218" s="368"/>
      <c r="G218" s="400"/>
      <c r="H218" s="368"/>
      <c r="I218" s="368"/>
      <c r="J218" s="368"/>
      <c r="K218" s="368"/>
      <c r="L218" s="368"/>
      <c r="M218" s="370"/>
      <c r="N218" s="165"/>
      <c r="O218" s="298">
        <v>7746.45</v>
      </c>
      <c r="P218" s="50"/>
    </row>
    <row r="219" spans="1:16" ht="15" customHeight="1" x14ac:dyDescent="0.25">
      <c r="A219" s="70"/>
      <c r="B219" s="400"/>
      <c r="C219" s="159" t="s">
        <v>517</v>
      </c>
      <c r="D219" s="368"/>
      <c r="E219" s="374"/>
      <c r="F219" s="368"/>
      <c r="G219" s="400"/>
      <c r="H219" s="368"/>
      <c r="I219" s="368"/>
      <c r="J219" s="368"/>
      <c r="K219" s="368"/>
      <c r="L219" s="368"/>
      <c r="M219" s="370"/>
      <c r="N219" s="165"/>
      <c r="O219" s="298">
        <v>23723.7</v>
      </c>
      <c r="P219" s="50"/>
    </row>
    <row r="220" spans="1:16" ht="16.5" customHeight="1" x14ac:dyDescent="0.25">
      <c r="A220" s="70"/>
      <c r="B220" s="400"/>
      <c r="C220" s="371" t="s">
        <v>525</v>
      </c>
      <c r="D220" s="368"/>
      <c r="E220" s="374"/>
      <c r="F220" s="368"/>
      <c r="G220" s="400"/>
      <c r="H220" s="368"/>
      <c r="I220" s="368"/>
      <c r="J220" s="368"/>
      <c r="K220" s="368"/>
      <c r="L220" s="368"/>
      <c r="M220" s="370"/>
      <c r="N220" s="165"/>
      <c r="O220" s="298">
        <v>23723.7</v>
      </c>
      <c r="P220" s="50"/>
    </row>
    <row r="221" spans="1:16" s="122" customFormat="1" ht="42.75" x14ac:dyDescent="0.25">
      <c r="A221" s="121"/>
      <c r="B221" s="400"/>
      <c r="C221" s="187" t="s">
        <v>602</v>
      </c>
      <c r="D221" s="368"/>
      <c r="E221" s="374"/>
      <c r="F221" s="368"/>
      <c r="G221" s="374"/>
      <c r="H221" s="368"/>
      <c r="I221" s="368"/>
      <c r="J221" s="368"/>
      <c r="K221" s="368"/>
      <c r="L221" s="368"/>
      <c r="M221" s="370"/>
      <c r="N221" s="165"/>
      <c r="O221" s="321" t="s">
        <v>705</v>
      </c>
      <c r="P221" s="123"/>
    </row>
    <row r="222" spans="1:16" s="122" customFormat="1" x14ac:dyDescent="0.25">
      <c r="A222" s="121"/>
      <c r="B222" s="400"/>
      <c r="C222" s="159" t="s">
        <v>378</v>
      </c>
      <c r="D222" s="368"/>
      <c r="E222" s="374"/>
      <c r="F222" s="368"/>
      <c r="G222" s="374"/>
      <c r="H222" s="368"/>
      <c r="I222" s="368"/>
      <c r="J222" s="368"/>
      <c r="K222" s="368"/>
      <c r="L222" s="368"/>
      <c r="M222" s="370"/>
      <c r="N222" s="165"/>
      <c r="O222" s="328">
        <v>2609.19</v>
      </c>
      <c r="P222" s="123"/>
    </row>
    <row r="223" spans="1:16" s="122" customFormat="1" ht="14.25" customHeight="1" x14ac:dyDescent="0.25">
      <c r="A223" s="121"/>
      <c r="B223" s="400"/>
      <c r="C223" s="371" t="s">
        <v>513</v>
      </c>
      <c r="D223" s="368"/>
      <c r="E223" s="374"/>
      <c r="F223" s="368"/>
      <c r="G223" s="374"/>
      <c r="H223" s="368"/>
      <c r="I223" s="368"/>
      <c r="J223" s="368"/>
      <c r="K223" s="368"/>
      <c r="L223" s="368"/>
      <c r="M223" s="370"/>
      <c r="N223" s="165"/>
      <c r="O223" s="328">
        <v>2609.19</v>
      </c>
      <c r="P223" s="123"/>
    </row>
    <row r="224" spans="1:16" s="122" customFormat="1" ht="14.25" customHeight="1" x14ac:dyDescent="0.25">
      <c r="A224" s="121"/>
      <c r="B224" s="400"/>
      <c r="C224" s="159" t="s">
        <v>519</v>
      </c>
      <c r="D224" s="368"/>
      <c r="E224" s="374"/>
      <c r="F224" s="368"/>
      <c r="G224" s="374"/>
      <c r="H224" s="368"/>
      <c r="I224" s="368"/>
      <c r="J224" s="368"/>
      <c r="K224" s="368"/>
      <c r="L224" s="368"/>
      <c r="M224" s="370"/>
      <c r="N224" s="165"/>
      <c r="O224" s="328">
        <v>4115.8599999999997</v>
      </c>
      <c r="P224" s="123"/>
    </row>
    <row r="225" spans="1:77" s="122" customFormat="1" ht="14.25" customHeight="1" x14ac:dyDescent="0.25">
      <c r="A225" s="121"/>
      <c r="B225" s="400"/>
      <c r="C225" s="371" t="s">
        <v>520</v>
      </c>
      <c r="D225" s="368"/>
      <c r="E225" s="374"/>
      <c r="F225" s="368"/>
      <c r="G225" s="374"/>
      <c r="H225" s="368"/>
      <c r="I225" s="368"/>
      <c r="J225" s="368"/>
      <c r="K225" s="368"/>
      <c r="L225" s="368"/>
      <c r="M225" s="370"/>
      <c r="N225" s="165"/>
      <c r="O225" s="328">
        <v>4115.8599999999997</v>
      </c>
      <c r="P225" s="123"/>
    </row>
    <row r="226" spans="1:77" s="122" customFormat="1" ht="15.75" customHeight="1" x14ac:dyDescent="0.25">
      <c r="A226" s="121"/>
      <c r="B226" s="400"/>
      <c r="C226" s="159" t="s">
        <v>517</v>
      </c>
      <c r="D226" s="368"/>
      <c r="E226" s="374"/>
      <c r="F226" s="368"/>
      <c r="G226" s="374"/>
      <c r="H226" s="368"/>
      <c r="I226" s="368"/>
      <c r="J226" s="368"/>
      <c r="K226" s="368"/>
      <c r="L226" s="368"/>
      <c r="M226" s="370"/>
      <c r="N226" s="165"/>
      <c r="O226" s="328">
        <v>4115.8599999999997</v>
      </c>
      <c r="P226" s="123"/>
    </row>
    <row r="227" spans="1:77" s="122" customFormat="1" ht="16.5" customHeight="1" x14ac:dyDescent="0.25">
      <c r="A227" s="121"/>
      <c r="B227" s="400"/>
      <c r="C227" s="371" t="s">
        <v>525</v>
      </c>
      <c r="D227" s="368"/>
      <c r="E227" s="374"/>
      <c r="F227" s="368"/>
      <c r="G227" s="374"/>
      <c r="H227" s="368"/>
      <c r="I227" s="368"/>
      <c r="J227" s="368"/>
      <c r="K227" s="368"/>
      <c r="L227" s="368"/>
      <c r="M227" s="370"/>
      <c r="N227" s="165"/>
      <c r="O227" s="328">
        <v>4115.8599999999997</v>
      </c>
      <c r="P227" s="123"/>
    </row>
    <row r="228" spans="1:77" s="122" customFormat="1" ht="32.25" customHeight="1" x14ac:dyDescent="0.25">
      <c r="A228" s="121"/>
      <c r="B228" s="400"/>
      <c r="C228" s="287" t="s">
        <v>530</v>
      </c>
      <c r="D228" s="368"/>
      <c r="E228" s="374"/>
      <c r="F228" s="368"/>
      <c r="G228" s="374"/>
      <c r="H228" s="368"/>
      <c r="I228" s="368"/>
      <c r="J228" s="368"/>
      <c r="K228" s="368"/>
      <c r="L228" s="368"/>
      <c r="M228" s="370"/>
      <c r="N228" s="165"/>
      <c r="O228" s="328">
        <v>102.02</v>
      </c>
      <c r="P228" s="123"/>
    </row>
    <row r="229" spans="1:77" ht="42.75" x14ac:dyDescent="0.25">
      <c r="A229" s="429"/>
      <c r="B229" s="403" t="s">
        <v>427</v>
      </c>
      <c r="C229" s="190" t="s">
        <v>511</v>
      </c>
      <c r="D229" s="368" t="s">
        <v>139</v>
      </c>
      <c r="E229" s="368" t="s">
        <v>140</v>
      </c>
      <c r="F229" s="367" t="s">
        <v>141</v>
      </c>
      <c r="G229" s="402" t="s">
        <v>142</v>
      </c>
      <c r="H229" s="368" t="s">
        <v>139</v>
      </c>
      <c r="I229" s="368"/>
      <c r="J229" s="368" t="s">
        <v>575</v>
      </c>
      <c r="K229" s="368" t="s">
        <v>139</v>
      </c>
      <c r="L229" s="368" t="s">
        <v>139</v>
      </c>
      <c r="M229" s="370"/>
      <c r="N229" s="371" t="s">
        <v>576</v>
      </c>
      <c r="O229" s="321" t="s">
        <v>662</v>
      </c>
      <c r="P229" s="50" t="e">
        <f t="shared" ref="P229:P236" si="5">O229-H229</f>
        <v>#VALUE!</v>
      </c>
    </row>
    <row r="230" spans="1:77" x14ac:dyDescent="0.25">
      <c r="A230" s="429"/>
      <c r="B230" s="400"/>
      <c r="C230" s="154" t="s">
        <v>513</v>
      </c>
      <c r="D230" s="368">
        <v>4075.19</v>
      </c>
      <c r="E230" s="368"/>
      <c r="F230" s="154">
        <v>4075.19</v>
      </c>
      <c r="G230" s="402"/>
      <c r="H230" s="368">
        <v>4075.19</v>
      </c>
      <c r="I230" s="151">
        <f>D230-H230</f>
        <v>0</v>
      </c>
      <c r="J230" s="368">
        <v>4075.19</v>
      </c>
      <c r="K230" s="368">
        <v>4075.19</v>
      </c>
      <c r="L230" s="368">
        <v>4075.19</v>
      </c>
      <c r="M230" s="370"/>
      <c r="N230" s="371">
        <v>4075.19</v>
      </c>
      <c r="O230" s="328">
        <v>4075.19</v>
      </c>
      <c r="P230" s="50">
        <f t="shared" si="5"/>
        <v>0</v>
      </c>
    </row>
    <row r="231" spans="1:77" ht="18" customHeight="1" x14ac:dyDescent="0.25">
      <c r="A231" s="429"/>
      <c r="B231" s="400"/>
      <c r="C231" s="154" t="s">
        <v>525</v>
      </c>
      <c r="D231" s="368">
        <v>11614.14</v>
      </c>
      <c r="E231" s="368"/>
      <c r="F231" s="154">
        <v>11614.14</v>
      </c>
      <c r="G231" s="402"/>
      <c r="H231" s="368">
        <v>11614.14</v>
      </c>
      <c r="I231" s="368"/>
      <c r="J231" s="368">
        <v>11614.14</v>
      </c>
      <c r="K231" s="368">
        <v>11614.14</v>
      </c>
      <c r="L231" s="368">
        <v>11614.14</v>
      </c>
      <c r="M231" s="370"/>
      <c r="N231" s="371">
        <v>11614.14</v>
      </c>
      <c r="O231" s="328">
        <v>11614.14</v>
      </c>
      <c r="P231" s="50">
        <f t="shared" si="5"/>
        <v>0</v>
      </c>
    </row>
    <row r="232" spans="1:77" ht="30" x14ac:dyDescent="0.25">
      <c r="A232" s="429"/>
      <c r="B232" s="401"/>
      <c r="C232" s="285" t="s">
        <v>530</v>
      </c>
      <c r="D232" s="368">
        <v>183.38</v>
      </c>
      <c r="E232" s="368"/>
      <c r="F232" s="154">
        <v>183.38</v>
      </c>
      <c r="G232" s="402"/>
      <c r="H232" s="368">
        <v>183.38</v>
      </c>
      <c r="I232" s="368"/>
      <c r="J232" s="368">
        <v>183.38</v>
      </c>
      <c r="K232" s="368">
        <v>183.38</v>
      </c>
      <c r="L232" s="368">
        <v>183.38</v>
      </c>
      <c r="M232" s="370"/>
      <c r="N232" s="371">
        <v>183.38</v>
      </c>
      <c r="O232" s="328">
        <v>183.38</v>
      </c>
      <c r="P232" s="50">
        <f t="shared" si="5"/>
        <v>0</v>
      </c>
    </row>
    <row r="233" spans="1:77" s="80" customFormat="1" ht="42.75" x14ac:dyDescent="0.25">
      <c r="A233" s="450"/>
      <c r="B233" s="403" t="s">
        <v>434</v>
      </c>
      <c r="C233" s="191" t="s">
        <v>511</v>
      </c>
      <c r="D233" s="368">
        <v>5167.2700000000004</v>
      </c>
      <c r="E233" s="402" t="s">
        <v>144</v>
      </c>
      <c r="F233" s="293">
        <f>5171.29</f>
        <v>5171.29</v>
      </c>
      <c r="G233" s="402" t="s">
        <v>145</v>
      </c>
      <c r="H233" s="368" t="s">
        <v>146</v>
      </c>
      <c r="I233" s="368"/>
      <c r="J233" s="368">
        <v>5167.2700000000004</v>
      </c>
      <c r="K233" s="368" t="s">
        <v>146</v>
      </c>
      <c r="L233" s="368" t="s">
        <v>146</v>
      </c>
      <c r="M233" s="165"/>
      <c r="N233" s="371">
        <v>3971.08</v>
      </c>
      <c r="O233" s="391" t="s">
        <v>706</v>
      </c>
      <c r="P233" s="50" t="e">
        <f t="shared" si="5"/>
        <v>#VALUE!</v>
      </c>
      <c r="Q233" s="48"/>
      <c r="R233" s="48"/>
      <c r="S233" s="48"/>
      <c r="T233" s="48"/>
      <c r="U233" s="48"/>
      <c r="V233" s="48"/>
      <c r="W233" s="48"/>
      <c r="X233" s="48"/>
      <c r="Y233" s="48"/>
      <c r="Z233" s="48"/>
      <c r="AA233" s="48"/>
      <c r="AB233" s="48"/>
      <c r="AC233" s="48"/>
      <c r="AD233" s="48"/>
      <c r="AE233" s="48"/>
      <c r="AF233" s="48"/>
      <c r="AG233" s="48"/>
      <c r="AH233" s="48"/>
      <c r="AI233" s="48"/>
      <c r="AJ233" s="48"/>
      <c r="AK233" s="48"/>
      <c r="AL233" s="48"/>
      <c r="AM233" s="48"/>
      <c r="AN233" s="48"/>
      <c r="AO233" s="48"/>
      <c r="AP233" s="48"/>
      <c r="AQ233" s="48"/>
      <c r="AR233" s="48"/>
      <c r="AS233" s="48"/>
      <c r="AT233" s="48"/>
      <c r="AU233" s="48"/>
      <c r="AV233" s="48"/>
      <c r="AW233" s="48"/>
      <c r="AX233" s="48"/>
      <c r="AY233" s="48"/>
      <c r="AZ233" s="48"/>
      <c r="BA233" s="48"/>
      <c r="BB233" s="48"/>
      <c r="BC233" s="48"/>
      <c r="BD233" s="48"/>
      <c r="BE233" s="48"/>
      <c r="BF233" s="48"/>
      <c r="BG233" s="48"/>
      <c r="BH233" s="48"/>
      <c r="BI233" s="48"/>
      <c r="BJ233" s="48"/>
      <c r="BK233" s="48"/>
      <c r="BL233" s="48"/>
      <c r="BM233" s="48"/>
      <c r="BN233" s="48"/>
      <c r="BO233" s="48"/>
      <c r="BP233" s="48"/>
      <c r="BQ233" s="48"/>
      <c r="BR233" s="48"/>
      <c r="BS233" s="48"/>
      <c r="BT233" s="48"/>
      <c r="BU233" s="48"/>
      <c r="BV233" s="48"/>
      <c r="BW233" s="48"/>
      <c r="BX233" s="48"/>
      <c r="BY233" s="48"/>
    </row>
    <row r="234" spans="1:77" s="80" customFormat="1" x14ac:dyDescent="0.25">
      <c r="A234" s="450"/>
      <c r="B234" s="400"/>
      <c r="C234" s="293" t="s">
        <v>512</v>
      </c>
      <c r="D234" s="368"/>
      <c r="E234" s="402"/>
      <c r="F234" s="293">
        <f>1990.92</f>
        <v>1990.92</v>
      </c>
      <c r="G234" s="402"/>
      <c r="H234" s="368">
        <v>1990.92</v>
      </c>
      <c r="I234" s="151">
        <f>D234-H234</f>
        <v>-1990.92</v>
      </c>
      <c r="J234" s="368"/>
      <c r="K234" s="368">
        <v>1990.92</v>
      </c>
      <c r="L234" s="368">
        <v>1990.92</v>
      </c>
      <c r="M234" s="165"/>
      <c r="N234" s="166"/>
      <c r="O234" s="380" t="s">
        <v>56</v>
      </c>
      <c r="P234" s="50" t="e">
        <f t="shared" si="5"/>
        <v>#VALUE!</v>
      </c>
      <c r="Q234" s="48"/>
      <c r="R234" s="48"/>
      <c r="S234" s="48"/>
      <c r="T234" s="48"/>
      <c r="U234" s="48"/>
      <c r="V234" s="48"/>
      <c r="W234" s="48"/>
      <c r="X234" s="48"/>
      <c r="Y234" s="48"/>
      <c r="Z234" s="48"/>
      <c r="AA234" s="48"/>
      <c r="AB234" s="48"/>
      <c r="AC234" s="48"/>
      <c r="AD234" s="48"/>
      <c r="AE234" s="48"/>
      <c r="AF234" s="48"/>
      <c r="AG234" s="48"/>
      <c r="AH234" s="48"/>
      <c r="AI234" s="48"/>
      <c r="AJ234" s="48"/>
      <c r="AK234" s="48"/>
      <c r="AL234" s="48"/>
      <c r="AM234" s="48"/>
      <c r="AN234" s="48"/>
      <c r="AO234" s="48"/>
      <c r="AP234" s="48"/>
      <c r="AQ234" s="48"/>
      <c r="AR234" s="48"/>
      <c r="AS234" s="48"/>
      <c r="AT234" s="48"/>
      <c r="AU234" s="48"/>
      <c r="AV234" s="48"/>
      <c r="AW234" s="48"/>
      <c r="AX234" s="48"/>
      <c r="AY234" s="48"/>
      <c r="AZ234" s="48"/>
      <c r="BA234" s="48"/>
      <c r="BB234" s="48"/>
      <c r="BC234" s="48"/>
      <c r="BD234" s="48"/>
      <c r="BE234" s="48"/>
      <c r="BF234" s="48"/>
      <c r="BG234" s="48"/>
      <c r="BH234" s="48"/>
      <c r="BI234" s="48"/>
      <c r="BJ234" s="48"/>
      <c r="BK234" s="48"/>
      <c r="BL234" s="48"/>
      <c r="BM234" s="48"/>
      <c r="BN234" s="48"/>
      <c r="BO234" s="48"/>
      <c r="BP234" s="48"/>
      <c r="BQ234" s="48"/>
      <c r="BR234" s="48"/>
      <c r="BS234" s="48"/>
      <c r="BT234" s="48"/>
      <c r="BU234" s="48"/>
      <c r="BV234" s="48"/>
      <c r="BW234" s="48"/>
      <c r="BX234" s="48"/>
      <c r="BY234" s="48"/>
    </row>
    <row r="235" spans="1:77" s="80" customFormat="1" x14ac:dyDescent="0.25">
      <c r="A235" s="450"/>
      <c r="B235" s="400"/>
      <c r="C235" s="293" t="s">
        <v>513</v>
      </c>
      <c r="D235" s="368">
        <v>2413.42</v>
      </c>
      <c r="E235" s="402"/>
      <c r="F235" s="293">
        <f>2964.16</f>
        <v>2964.16</v>
      </c>
      <c r="G235" s="402"/>
      <c r="H235" s="368">
        <v>2964.16</v>
      </c>
      <c r="I235" s="151">
        <f>D235-H235</f>
        <v>-550.73999999999978</v>
      </c>
      <c r="J235" s="368">
        <v>2413.42</v>
      </c>
      <c r="K235" s="368">
        <v>2964.16</v>
      </c>
      <c r="L235" s="368">
        <v>2964.16</v>
      </c>
      <c r="M235" s="165"/>
      <c r="N235" s="166">
        <v>2230.73</v>
      </c>
      <c r="O235" s="380">
        <v>2056.92</v>
      </c>
      <c r="P235" s="50">
        <f t="shared" si="5"/>
        <v>-907.23999999999978</v>
      </c>
      <c r="Q235" s="48"/>
      <c r="R235" s="48"/>
      <c r="S235" s="48"/>
      <c r="T235" s="48"/>
      <c r="U235" s="48"/>
      <c r="V235" s="48"/>
      <c r="W235" s="48"/>
      <c r="X235" s="48"/>
      <c r="Y235" s="48"/>
      <c r="Z235" s="48"/>
      <c r="AA235" s="48"/>
      <c r="AB235" s="48"/>
      <c r="AC235" s="48"/>
      <c r="AD235" s="48"/>
      <c r="AE235" s="48"/>
      <c r="AF235" s="48"/>
      <c r="AG235" s="48"/>
      <c r="AH235" s="48"/>
      <c r="AI235" s="48"/>
      <c r="AJ235" s="48"/>
      <c r="AK235" s="48"/>
      <c r="AL235" s="48"/>
      <c r="AM235" s="48"/>
      <c r="AN235" s="48"/>
      <c r="AO235" s="48"/>
      <c r="AP235" s="48"/>
      <c r="AQ235" s="48"/>
      <c r="AR235" s="48"/>
      <c r="AS235" s="48"/>
      <c r="AT235" s="48"/>
      <c r="AU235" s="48"/>
      <c r="AV235" s="48"/>
      <c r="AW235" s="48"/>
      <c r="AX235" s="48"/>
      <c r="AY235" s="48"/>
      <c r="AZ235" s="48"/>
      <c r="BA235" s="48"/>
      <c r="BB235" s="48"/>
      <c r="BC235" s="48"/>
      <c r="BD235" s="48"/>
      <c r="BE235" s="48"/>
      <c r="BF235" s="48"/>
      <c r="BG235" s="48"/>
      <c r="BH235" s="48"/>
      <c r="BI235" s="48"/>
      <c r="BJ235" s="48"/>
      <c r="BK235" s="48"/>
      <c r="BL235" s="48"/>
      <c r="BM235" s="48"/>
      <c r="BN235" s="48"/>
      <c r="BO235" s="48"/>
      <c r="BP235" s="48"/>
      <c r="BQ235" s="48"/>
      <c r="BR235" s="48"/>
      <c r="BS235" s="48"/>
      <c r="BT235" s="48"/>
      <c r="BU235" s="48"/>
      <c r="BV235" s="48"/>
      <c r="BW235" s="48"/>
      <c r="BX235" s="48"/>
      <c r="BY235" s="48"/>
    </row>
    <row r="236" spans="1:77" s="80" customFormat="1" x14ac:dyDescent="0.25">
      <c r="A236" s="450"/>
      <c r="B236" s="400"/>
      <c r="C236" s="192" t="s">
        <v>378</v>
      </c>
      <c r="D236" s="368">
        <v>165.2</v>
      </c>
      <c r="E236" s="368"/>
      <c r="F236" s="368">
        <v>165.2</v>
      </c>
      <c r="G236" s="402"/>
      <c r="H236" s="368">
        <v>165.2</v>
      </c>
      <c r="I236" s="368"/>
      <c r="J236" s="368">
        <v>165.2</v>
      </c>
      <c r="K236" s="368">
        <v>165.2</v>
      </c>
      <c r="L236" s="368">
        <v>165.2</v>
      </c>
      <c r="M236" s="165"/>
      <c r="N236" s="166"/>
      <c r="O236" s="380">
        <v>2056.92</v>
      </c>
      <c r="P236" s="50">
        <f t="shared" si="5"/>
        <v>1891.72</v>
      </c>
      <c r="Q236" s="48"/>
      <c r="R236" s="48"/>
      <c r="S236" s="48"/>
      <c r="T236" s="48"/>
      <c r="U236" s="48"/>
      <c r="V236" s="48"/>
      <c r="W236" s="48"/>
      <c r="X236" s="48"/>
      <c r="Y236" s="48"/>
      <c r="Z236" s="48"/>
      <c r="AA236" s="48"/>
      <c r="AB236" s="48"/>
      <c r="AC236" s="48"/>
      <c r="AD236" s="48"/>
      <c r="AE236" s="48"/>
      <c r="AF236" s="48"/>
      <c r="AG236" s="48"/>
      <c r="AH236" s="48"/>
      <c r="AI236" s="48"/>
      <c r="AJ236" s="48"/>
      <c r="AK236" s="48"/>
      <c r="AL236" s="48"/>
      <c r="AM236" s="48"/>
      <c r="AN236" s="48"/>
      <c r="AO236" s="48"/>
      <c r="AP236" s="48"/>
      <c r="AQ236" s="48"/>
      <c r="AR236" s="48"/>
      <c r="AS236" s="48"/>
      <c r="AT236" s="48"/>
      <c r="AU236" s="48"/>
      <c r="AV236" s="48"/>
      <c r="AW236" s="48"/>
      <c r="AX236" s="48"/>
      <c r="AY236" s="48"/>
      <c r="AZ236" s="48"/>
      <c r="BA236" s="48"/>
      <c r="BB236" s="48"/>
      <c r="BC236" s="48"/>
      <c r="BD236" s="48"/>
      <c r="BE236" s="48"/>
      <c r="BF236" s="48"/>
      <c r="BG236" s="48"/>
      <c r="BH236" s="48"/>
      <c r="BI236" s="48"/>
      <c r="BJ236" s="48"/>
      <c r="BK236" s="48"/>
      <c r="BL236" s="48"/>
      <c r="BM236" s="48"/>
      <c r="BN236" s="48"/>
      <c r="BO236" s="48"/>
      <c r="BP236" s="48"/>
      <c r="BQ236" s="48"/>
      <c r="BR236" s="48"/>
      <c r="BS236" s="48"/>
      <c r="BT236" s="48"/>
      <c r="BU236" s="48"/>
      <c r="BV236" s="48"/>
      <c r="BW236" s="48"/>
      <c r="BX236" s="48"/>
      <c r="BY236" s="48"/>
    </row>
    <row r="237" spans="1:77" s="80" customFormat="1" ht="15" customHeight="1" x14ac:dyDescent="0.25">
      <c r="A237" s="450"/>
      <c r="B237" s="400"/>
      <c r="C237" s="367" t="s">
        <v>519</v>
      </c>
      <c r="D237" s="368"/>
      <c r="E237" s="368"/>
      <c r="F237" s="368"/>
      <c r="G237" s="402"/>
      <c r="H237" s="368"/>
      <c r="I237" s="368"/>
      <c r="J237" s="368"/>
      <c r="K237" s="368"/>
      <c r="L237" s="368"/>
      <c r="M237" s="165"/>
      <c r="N237" s="166">
        <v>3971.08</v>
      </c>
      <c r="O237" s="380">
        <v>3767.64</v>
      </c>
      <c r="P237" s="50"/>
      <c r="Q237" s="48"/>
      <c r="R237" s="48"/>
      <c r="S237" s="48"/>
      <c r="T237" s="48"/>
      <c r="U237" s="48"/>
      <c r="V237" s="48"/>
      <c r="W237" s="48"/>
      <c r="X237" s="48"/>
      <c r="Y237" s="48"/>
      <c r="Z237" s="48"/>
      <c r="AA237" s="48"/>
      <c r="AB237" s="48"/>
      <c r="AC237" s="48"/>
      <c r="AD237" s="48"/>
      <c r="AE237" s="48"/>
      <c r="AF237" s="48"/>
      <c r="AG237" s="48"/>
      <c r="AH237" s="48"/>
      <c r="AI237" s="48"/>
      <c r="AJ237" s="48"/>
      <c r="AK237" s="48"/>
      <c r="AL237" s="48"/>
      <c r="AM237" s="48"/>
      <c r="AN237" s="48"/>
      <c r="AO237" s="48"/>
      <c r="AP237" s="48"/>
      <c r="AQ237" s="48"/>
      <c r="AR237" s="48"/>
      <c r="AS237" s="48"/>
      <c r="AT237" s="48"/>
      <c r="AU237" s="48"/>
      <c r="AV237" s="48"/>
      <c r="AW237" s="48"/>
      <c r="AX237" s="48"/>
      <c r="AY237" s="48"/>
      <c r="AZ237" s="48"/>
      <c r="BA237" s="48"/>
      <c r="BB237" s="48"/>
      <c r="BC237" s="48"/>
      <c r="BD237" s="48"/>
      <c r="BE237" s="48"/>
      <c r="BF237" s="48"/>
      <c r="BG237" s="48"/>
      <c r="BH237" s="48"/>
      <c r="BI237" s="48"/>
      <c r="BJ237" s="48"/>
      <c r="BK237" s="48"/>
      <c r="BL237" s="48"/>
      <c r="BM237" s="48"/>
      <c r="BN237" s="48"/>
      <c r="BO237" s="48"/>
      <c r="BP237" s="48"/>
      <c r="BQ237" s="48"/>
      <c r="BR237" s="48"/>
      <c r="BS237" s="48"/>
      <c r="BT237" s="48"/>
      <c r="BU237" s="48"/>
      <c r="BV237" s="48"/>
      <c r="BW237" s="48"/>
      <c r="BX237" s="48"/>
      <c r="BY237" s="48"/>
    </row>
    <row r="238" spans="1:77" s="80" customFormat="1" x14ac:dyDescent="0.25">
      <c r="A238" s="450"/>
      <c r="B238" s="400"/>
      <c r="C238" s="293" t="s">
        <v>527</v>
      </c>
      <c r="D238" s="395">
        <v>5177.42</v>
      </c>
      <c r="E238" s="395"/>
      <c r="F238" s="293">
        <f>5035</f>
        <v>5035</v>
      </c>
      <c r="G238" s="402"/>
      <c r="H238" s="367">
        <v>5335</v>
      </c>
      <c r="I238" s="367"/>
      <c r="J238" s="367">
        <v>5177.42</v>
      </c>
      <c r="K238" s="367">
        <v>5335</v>
      </c>
      <c r="L238" s="367">
        <v>5335</v>
      </c>
      <c r="M238" s="165"/>
      <c r="N238" s="166">
        <v>3241.46</v>
      </c>
      <c r="O238" s="313">
        <v>4521.16</v>
      </c>
      <c r="P238" s="50">
        <f>O237-H238</f>
        <v>-1567.3600000000001</v>
      </c>
      <c r="Q238" s="48"/>
      <c r="R238" s="48"/>
      <c r="S238" s="48"/>
      <c r="T238" s="48"/>
      <c r="U238" s="48"/>
      <c r="V238" s="48"/>
      <c r="W238" s="48"/>
      <c r="X238" s="48"/>
      <c r="Y238" s="48"/>
      <c r="Z238" s="48"/>
      <c r="AA238" s="48"/>
      <c r="AB238" s="48"/>
      <c r="AC238" s="48"/>
      <c r="AD238" s="48"/>
      <c r="AE238" s="48"/>
      <c r="AF238" s="48"/>
      <c r="AG238" s="48"/>
      <c r="AH238" s="48"/>
      <c r="AI238" s="48"/>
      <c r="AJ238" s="48"/>
      <c r="AK238" s="48"/>
      <c r="AL238" s="48"/>
      <c r="AM238" s="48"/>
      <c r="AN238" s="48"/>
      <c r="AO238" s="48"/>
      <c r="AP238" s="48"/>
      <c r="AQ238" s="48"/>
      <c r="AR238" s="48"/>
      <c r="AS238" s="48"/>
      <c r="AT238" s="48"/>
      <c r="AU238" s="48"/>
      <c r="AV238" s="48"/>
      <c r="AW238" s="48"/>
      <c r="AX238" s="48"/>
      <c r="AY238" s="48"/>
      <c r="AZ238" s="48"/>
      <c r="BA238" s="48"/>
      <c r="BB238" s="48"/>
      <c r="BC238" s="48"/>
      <c r="BD238" s="48"/>
      <c r="BE238" s="48"/>
      <c r="BF238" s="48"/>
      <c r="BG238" s="48"/>
      <c r="BH238" s="48"/>
      <c r="BI238" s="48"/>
      <c r="BJ238" s="48"/>
      <c r="BK238" s="48"/>
      <c r="BL238" s="48"/>
      <c r="BM238" s="48"/>
      <c r="BN238" s="48"/>
      <c r="BO238" s="48"/>
      <c r="BP238" s="48"/>
      <c r="BQ238" s="48"/>
      <c r="BR238" s="48"/>
      <c r="BS238" s="48"/>
      <c r="BT238" s="48"/>
      <c r="BU238" s="48"/>
      <c r="BV238" s="48"/>
      <c r="BW238" s="48"/>
      <c r="BX238" s="48"/>
      <c r="BY238" s="48"/>
    </row>
    <row r="239" spans="1:77" s="80" customFormat="1" x14ac:dyDescent="0.25">
      <c r="A239" s="450"/>
      <c r="B239" s="400"/>
      <c r="C239" s="293" t="s">
        <v>520</v>
      </c>
      <c r="D239" s="395">
        <v>6372.7</v>
      </c>
      <c r="E239" s="395"/>
      <c r="F239" s="293">
        <f>7030</f>
        <v>7030</v>
      </c>
      <c r="G239" s="402"/>
      <c r="H239" s="367">
        <v>7030</v>
      </c>
      <c r="I239" s="367"/>
      <c r="J239" s="367">
        <v>6372.7</v>
      </c>
      <c r="K239" s="367">
        <v>7030</v>
      </c>
      <c r="L239" s="367">
        <v>7030</v>
      </c>
      <c r="M239" s="165"/>
      <c r="N239" s="166">
        <v>4765.3</v>
      </c>
      <c r="O239" s="380">
        <v>3075.39</v>
      </c>
      <c r="P239" s="50">
        <f>O239-H239</f>
        <v>-3954.61</v>
      </c>
      <c r="Q239" s="48"/>
      <c r="R239" s="48"/>
      <c r="S239" s="48"/>
      <c r="T239" s="48"/>
      <c r="U239" s="48"/>
      <c r="V239" s="48"/>
      <c r="W239" s="48"/>
      <c r="X239" s="48"/>
      <c r="Y239" s="48"/>
      <c r="Z239" s="48"/>
      <c r="AA239" s="48"/>
      <c r="AB239" s="48"/>
      <c r="AC239" s="48"/>
      <c r="AD239" s="48"/>
      <c r="AE239" s="48"/>
      <c r="AF239" s="48"/>
      <c r="AG239" s="48"/>
      <c r="AH239" s="48"/>
      <c r="AI239" s="48"/>
      <c r="AJ239" s="48"/>
      <c r="AK239" s="48"/>
      <c r="AL239" s="48"/>
      <c r="AM239" s="48"/>
      <c r="AN239" s="48"/>
      <c r="AO239" s="48"/>
      <c r="AP239" s="48"/>
      <c r="AQ239" s="48"/>
      <c r="AR239" s="48"/>
      <c r="AS239" s="48"/>
      <c r="AT239" s="48"/>
      <c r="AU239" s="48"/>
      <c r="AV239" s="48"/>
      <c r="AW239" s="48"/>
      <c r="AX239" s="48"/>
      <c r="AY239" s="48"/>
      <c r="AZ239" s="48"/>
      <c r="BA239" s="48"/>
      <c r="BB239" s="48"/>
      <c r="BC239" s="48"/>
      <c r="BD239" s="48"/>
      <c r="BE239" s="48"/>
      <c r="BF239" s="48"/>
      <c r="BG239" s="48"/>
      <c r="BH239" s="48"/>
      <c r="BI239" s="48"/>
      <c r="BJ239" s="48"/>
      <c r="BK239" s="48"/>
      <c r="BL239" s="48"/>
      <c r="BM239" s="48"/>
      <c r="BN239" s="48"/>
      <c r="BO239" s="48"/>
      <c r="BP239" s="48"/>
      <c r="BQ239" s="48"/>
      <c r="BR239" s="48"/>
      <c r="BS239" s="48"/>
      <c r="BT239" s="48"/>
      <c r="BU239" s="48"/>
      <c r="BV239" s="48"/>
      <c r="BW239" s="48"/>
      <c r="BX239" s="48"/>
      <c r="BY239" s="48"/>
    </row>
    <row r="240" spans="1:77" s="80" customFormat="1" x14ac:dyDescent="0.25">
      <c r="A240" s="450"/>
      <c r="B240" s="400"/>
      <c r="C240" s="191" t="s">
        <v>517</v>
      </c>
      <c r="D240" s="367"/>
      <c r="E240" s="367"/>
      <c r="F240" s="293"/>
      <c r="G240" s="402"/>
      <c r="H240" s="367"/>
      <c r="I240" s="367"/>
      <c r="J240" s="367"/>
      <c r="K240" s="367"/>
      <c r="L240" s="367"/>
      <c r="M240" s="165"/>
      <c r="N240" s="166">
        <v>7148.14</v>
      </c>
      <c r="O240" s="380">
        <v>6849.57</v>
      </c>
      <c r="P240" s="50"/>
      <c r="Q240" s="48"/>
      <c r="R240" s="48"/>
      <c r="S240" s="48"/>
      <c r="T240" s="48"/>
      <c r="U240" s="48"/>
      <c r="V240" s="48"/>
      <c r="W240" s="48"/>
      <c r="X240" s="48"/>
      <c r="Y240" s="48"/>
      <c r="Z240" s="48"/>
      <c r="AA240" s="48"/>
      <c r="AB240" s="48"/>
      <c r="AC240" s="48"/>
      <c r="AD240" s="48"/>
      <c r="AE240" s="48"/>
      <c r="AF240" s="48"/>
      <c r="AG240" s="48"/>
      <c r="AH240" s="48"/>
      <c r="AI240" s="48"/>
      <c r="AJ240" s="48"/>
      <c r="AK240" s="48"/>
      <c r="AL240" s="48"/>
      <c r="AM240" s="48"/>
      <c r="AN240" s="48"/>
      <c r="AO240" s="48"/>
      <c r="AP240" s="48"/>
      <c r="AQ240" s="48"/>
      <c r="AR240" s="48"/>
      <c r="AS240" s="48"/>
      <c r="AT240" s="48"/>
      <c r="AU240" s="48"/>
      <c r="AV240" s="48"/>
      <c r="AW240" s="48"/>
      <c r="AX240" s="48"/>
      <c r="AY240" s="48"/>
      <c r="AZ240" s="48"/>
      <c r="BA240" s="48"/>
      <c r="BB240" s="48"/>
      <c r="BC240" s="48"/>
      <c r="BD240" s="48"/>
      <c r="BE240" s="48"/>
      <c r="BF240" s="48"/>
      <c r="BG240" s="48"/>
      <c r="BH240" s="48"/>
      <c r="BI240" s="48"/>
      <c r="BJ240" s="48"/>
      <c r="BK240" s="48"/>
      <c r="BL240" s="48"/>
      <c r="BM240" s="48"/>
      <c r="BN240" s="48"/>
      <c r="BO240" s="48"/>
      <c r="BP240" s="48"/>
      <c r="BQ240" s="48"/>
      <c r="BR240" s="48"/>
      <c r="BS240" s="48"/>
      <c r="BT240" s="48"/>
      <c r="BU240" s="48"/>
      <c r="BV240" s="48"/>
      <c r="BW240" s="48"/>
      <c r="BX240" s="48"/>
      <c r="BY240" s="48"/>
    </row>
    <row r="241" spans="1:77" s="80" customFormat="1" ht="16.5" customHeight="1" x14ac:dyDescent="0.25">
      <c r="A241" s="450"/>
      <c r="B241" s="400"/>
      <c r="C241" s="293" t="s">
        <v>534</v>
      </c>
      <c r="D241" s="367"/>
      <c r="E241" s="367"/>
      <c r="F241" s="293">
        <f>5813.1</f>
        <v>5813.1</v>
      </c>
      <c r="G241" s="402"/>
      <c r="H241" s="367">
        <v>5813.1</v>
      </c>
      <c r="I241" s="367"/>
      <c r="J241" s="367"/>
      <c r="K241" s="367">
        <v>5813.1</v>
      </c>
      <c r="L241" s="367">
        <v>5813.1</v>
      </c>
      <c r="M241" s="165"/>
      <c r="N241" s="166">
        <v>3574.07</v>
      </c>
      <c r="O241" s="380">
        <v>3424.78</v>
      </c>
      <c r="P241" s="50">
        <f>O241-H241</f>
        <v>-2388.3200000000002</v>
      </c>
      <c r="Q241" s="48"/>
      <c r="R241" s="48"/>
      <c r="S241" s="48"/>
      <c r="T241" s="48"/>
      <c r="U241" s="48"/>
      <c r="V241" s="48"/>
      <c r="W241" s="48"/>
      <c r="X241" s="48"/>
      <c r="Y241" s="48"/>
      <c r="Z241" s="48"/>
      <c r="AA241" s="48"/>
      <c r="AB241" s="48"/>
      <c r="AC241" s="48"/>
      <c r="AD241" s="48"/>
      <c r="AE241" s="48"/>
      <c r="AF241" s="48"/>
      <c r="AG241" s="48"/>
      <c r="AH241" s="48"/>
      <c r="AI241" s="48"/>
      <c r="AJ241" s="48"/>
      <c r="AK241" s="48"/>
      <c r="AL241" s="48"/>
      <c r="AM241" s="48"/>
      <c r="AN241" s="48"/>
      <c r="AO241" s="48"/>
      <c r="AP241" s="48"/>
      <c r="AQ241" s="48"/>
      <c r="AR241" s="48"/>
      <c r="AS241" s="48"/>
      <c r="AT241" s="48"/>
      <c r="AU241" s="48"/>
      <c r="AV241" s="48"/>
      <c r="AW241" s="48"/>
      <c r="AX241" s="48"/>
      <c r="AY241" s="48"/>
      <c r="AZ241" s="48"/>
      <c r="BA241" s="48"/>
      <c r="BB241" s="48"/>
      <c r="BC241" s="48"/>
      <c r="BD241" s="48"/>
      <c r="BE241" s="48"/>
      <c r="BF241" s="48"/>
      <c r="BG241" s="48"/>
      <c r="BH241" s="48"/>
      <c r="BI241" s="48"/>
      <c r="BJ241" s="48"/>
      <c r="BK241" s="48"/>
      <c r="BL241" s="48"/>
      <c r="BM241" s="48"/>
      <c r="BN241" s="48"/>
      <c r="BO241" s="48"/>
      <c r="BP241" s="48"/>
      <c r="BQ241" s="48"/>
      <c r="BR241" s="48"/>
      <c r="BS241" s="48"/>
      <c r="BT241" s="48"/>
      <c r="BU241" s="48"/>
      <c r="BV241" s="48"/>
      <c r="BW241" s="48"/>
      <c r="BX241" s="48"/>
      <c r="BY241" s="48"/>
    </row>
    <row r="242" spans="1:77" s="80" customFormat="1" ht="16.5" customHeight="1" x14ac:dyDescent="0.25">
      <c r="A242" s="450"/>
      <c r="B242" s="400"/>
      <c r="C242" s="293" t="s">
        <v>525</v>
      </c>
      <c r="D242" s="367">
        <v>11490.91</v>
      </c>
      <c r="E242" s="367"/>
      <c r="F242" s="293">
        <f>7932.95</f>
        <v>7932.95</v>
      </c>
      <c r="G242" s="402"/>
      <c r="H242" s="367">
        <v>7932.95</v>
      </c>
      <c r="I242" s="367"/>
      <c r="J242" s="367">
        <v>11490.91</v>
      </c>
      <c r="K242" s="367">
        <v>7932.95</v>
      </c>
      <c r="L242" s="367">
        <v>7932.95</v>
      </c>
      <c r="M242" s="165"/>
      <c r="N242" s="166">
        <v>7969.79</v>
      </c>
      <c r="O242" s="314">
        <v>7636.9</v>
      </c>
      <c r="P242" s="50">
        <f>O242-H242</f>
        <v>-296.05000000000018</v>
      </c>
      <c r="Q242" s="48"/>
      <c r="R242" s="48"/>
      <c r="S242" s="48"/>
      <c r="T242" s="48"/>
      <c r="U242" s="48"/>
      <c r="V242" s="48"/>
      <c r="W242" s="48"/>
      <c r="X242" s="48"/>
      <c r="Y242" s="48"/>
      <c r="Z242" s="48"/>
      <c r="AA242" s="48"/>
      <c r="AB242" s="48"/>
      <c r="AC242" s="48"/>
      <c r="AD242" s="48"/>
      <c r="AE242" s="48"/>
      <c r="AF242" s="48"/>
      <c r="AG242" s="48"/>
      <c r="AH242" s="48"/>
      <c r="AI242" s="48"/>
      <c r="AJ242" s="48"/>
      <c r="AK242" s="48"/>
      <c r="AL242" s="48"/>
      <c r="AM242" s="48"/>
      <c r="AN242" s="48"/>
      <c r="AO242" s="48"/>
      <c r="AP242" s="48"/>
      <c r="AQ242" s="48"/>
      <c r="AR242" s="48"/>
      <c r="AS242" s="48"/>
      <c r="AT242" s="48"/>
      <c r="AU242" s="48"/>
      <c r="AV242" s="48"/>
      <c r="AW242" s="48"/>
      <c r="AX242" s="48"/>
      <c r="AY242" s="48"/>
      <c r="AZ242" s="48"/>
      <c r="BA242" s="48"/>
      <c r="BB242" s="48"/>
      <c r="BC242" s="48"/>
      <c r="BD242" s="48"/>
      <c r="BE242" s="48"/>
      <c r="BF242" s="48"/>
      <c r="BG242" s="48"/>
      <c r="BH242" s="48"/>
      <c r="BI242" s="48"/>
      <c r="BJ242" s="48"/>
      <c r="BK242" s="48"/>
      <c r="BL242" s="48"/>
      <c r="BM242" s="48"/>
      <c r="BN242" s="48"/>
      <c r="BO242" s="48"/>
      <c r="BP242" s="48"/>
      <c r="BQ242" s="48"/>
      <c r="BR242" s="48"/>
      <c r="BS242" s="48"/>
      <c r="BT242" s="48"/>
      <c r="BU242" s="48"/>
      <c r="BV242" s="48"/>
      <c r="BW242" s="48"/>
      <c r="BX242" s="48"/>
      <c r="BY242" s="48"/>
    </row>
    <row r="243" spans="1:77" s="80" customFormat="1" ht="30" x14ac:dyDescent="0.25">
      <c r="A243" s="450"/>
      <c r="B243" s="400"/>
      <c r="C243" s="285" t="s">
        <v>530</v>
      </c>
      <c r="D243" s="367"/>
      <c r="E243" s="367"/>
      <c r="F243" s="293"/>
      <c r="G243" s="402"/>
      <c r="H243" s="367"/>
      <c r="I243" s="367"/>
      <c r="J243" s="367">
        <v>125.4</v>
      </c>
      <c r="K243" s="367">
        <v>125.4</v>
      </c>
      <c r="L243" s="367">
        <v>125.4</v>
      </c>
      <c r="M243" s="165"/>
      <c r="N243" s="371">
        <v>94.36</v>
      </c>
      <c r="O243" s="314">
        <v>87.01</v>
      </c>
      <c r="P243" s="50"/>
      <c r="Q243" s="48"/>
      <c r="R243" s="48"/>
      <c r="S243" s="48"/>
      <c r="T243" s="48"/>
      <c r="U243" s="48"/>
      <c r="V243" s="48"/>
      <c r="W243" s="48"/>
      <c r="X243" s="48"/>
      <c r="Y243" s="48"/>
      <c r="Z243" s="48"/>
      <c r="AA243" s="48"/>
      <c r="AB243" s="48"/>
      <c r="AC243" s="48"/>
      <c r="AD243" s="48"/>
      <c r="AE243" s="48"/>
      <c r="AF243" s="48"/>
      <c r="AG243" s="48"/>
      <c r="AH243" s="48"/>
      <c r="AI243" s="48"/>
      <c r="AJ243" s="48"/>
      <c r="AK243" s="48"/>
      <c r="AL243" s="48"/>
      <c r="AM243" s="48"/>
      <c r="AN243" s="48"/>
      <c r="AO243" s="48"/>
      <c r="AP243" s="48"/>
      <c r="AQ243" s="48"/>
      <c r="AR243" s="48"/>
      <c r="AS243" s="48"/>
      <c r="AT243" s="48"/>
      <c r="AU243" s="48"/>
      <c r="AV243" s="48"/>
      <c r="AW243" s="48"/>
      <c r="AX243" s="48"/>
      <c r="AY243" s="48"/>
      <c r="AZ243" s="48"/>
      <c r="BA243" s="48"/>
      <c r="BB243" s="48"/>
      <c r="BC243" s="48"/>
      <c r="BD243" s="48"/>
      <c r="BE243" s="48"/>
      <c r="BF243" s="48"/>
      <c r="BG243" s="48"/>
      <c r="BH243" s="48"/>
      <c r="BI243" s="48"/>
      <c r="BJ243" s="48"/>
      <c r="BK243" s="48"/>
      <c r="BL243" s="48"/>
      <c r="BM243" s="48"/>
      <c r="BN243" s="48"/>
      <c r="BO243" s="48"/>
      <c r="BP243" s="48"/>
      <c r="BQ243" s="48"/>
      <c r="BR243" s="48"/>
      <c r="BS243" s="48"/>
      <c r="BT243" s="48"/>
      <c r="BU243" s="48"/>
      <c r="BV243" s="48"/>
      <c r="BW243" s="48"/>
      <c r="BX243" s="48"/>
      <c r="BY243" s="48"/>
    </row>
    <row r="244" spans="1:77" s="80" customFormat="1" ht="57" x14ac:dyDescent="0.25">
      <c r="A244" s="450"/>
      <c r="B244" s="400"/>
      <c r="C244" s="188" t="s">
        <v>663</v>
      </c>
      <c r="D244" s="367"/>
      <c r="E244" s="367"/>
      <c r="F244" s="293"/>
      <c r="G244" s="402"/>
      <c r="H244" s="367"/>
      <c r="I244" s="367"/>
      <c r="J244" s="367"/>
      <c r="K244" s="367"/>
      <c r="L244" s="367"/>
      <c r="M244" s="165"/>
      <c r="N244" s="371"/>
      <c r="O244" s="391" t="s">
        <v>664</v>
      </c>
      <c r="P244" s="50"/>
      <c r="Q244" s="48"/>
      <c r="R244" s="48"/>
      <c r="S244" s="48"/>
      <c r="T244" s="48"/>
      <c r="U244" s="48"/>
      <c r="V244" s="48"/>
      <c r="W244" s="48"/>
      <c r="X244" s="48"/>
      <c r="Y244" s="48"/>
      <c r="Z244" s="48"/>
      <c r="AA244" s="48"/>
      <c r="AB244" s="48"/>
      <c r="AC244" s="48"/>
      <c r="AD244" s="48"/>
      <c r="AE244" s="48"/>
      <c r="AF244" s="48"/>
      <c r="AG244" s="48"/>
      <c r="AH244" s="48"/>
      <c r="AI244" s="48"/>
      <c r="AJ244" s="48"/>
      <c r="AK244" s="48"/>
      <c r="AL244" s="48"/>
      <c r="AM244" s="48"/>
      <c r="AN244" s="48"/>
      <c r="AO244" s="48"/>
      <c r="AP244" s="48"/>
      <c r="AQ244" s="48"/>
      <c r="AR244" s="48"/>
      <c r="AS244" s="48"/>
      <c r="AT244" s="48"/>
      <c r="AU244" s="48"/>
      <c r="AV244" s="48"/>
      <c r="AW244" s="48"/>
      <c r="AX244" s="48"/>
      <c r="AY244" s="48"/>
      <c r="AZ244" s="48"/>
      <c r="BA244" s="48"/>
      <c r="BB244" s="48"/>
      <c r="BC244" s="48"/>
      <c r="BD244" s="48"/>
      <c r="BE244" s="48"/>
      <c r="BF244" s="48"/>
      <c r="BG244" s="48"/>
      <c r="BH244" s="48"/>
      <c r="BI244" s="48"/>
      <c r="BJ244" s="48"/>
      <c r="BK244" s="48"/>
      <c r="BL244" s="48"/>
      <c r="BM244" s="48"/>
      <c r="BN244" s="48"/>
      <c r="BO244" s="48"/>
      <c r="BP244" s="48"/>
      <c r="BQ244" s="48"/>
      <c r="BR244" s="48"/>
      <c r="BS244" s="48"/>
      <c r="BT244" s="48"/>
      <c r="BU244" s="48"/>
      <c r="BV244" s="48"/>
      <c r="BW244" s="48"/>
      <c r="BX244" s="48"/>
      <c r="BY244" s="48"/>
    </row>
    <row r="245" spans="1:77" s="80" customFormat="1" x14ac:dyDescent="0.25">
      <c r="A245" s="450"/>
      <c r="B245" s="400"/>
      <c r="C245" s="191" t="s">
        <v>378</v>
      </c>
      <c r="D245" s="367"/>
      <c r="E245" s="367"/>
      <c r="F245" s="293"/>
      <c r="G245" s="402"/>
      <c r="H245" s="367"/>
      <c r="I245" s="367"/>
      <c r="J245" s="367"/>
      <c r="K245" s="367"/>
      <c r="L245" s="367"/>
      <c r="M245" s="165"/>
      <c r="N245" s="371"/>
      <c r="O245" s="314">
        <v>2351.66</v>
      </c>
      <c r="P245" s="50"/>
      <c r="Q245" s="48"/>
      <c r="R245" s="48"/>
      <c r="S245" s="48"/>
      <c r="T245" s="48"/>
      <c r="U245" s="48"/>
      <c r="V245" s="48"/>
      <c r="W245" s="48"/>
      <c r="X245" s="48"/>
      <c r="Y245" s="48"/>
      <c r="Z245" s="48"/>
      <c r="AA245" s="48"/>
      <c r="AB245" s="48"/>
      <c r="AC245" s="48"/>
      <c r="AD245" s="48"/>
      <c r="AE245" s="48"/>
      <c r="AF245" s="48"/>
      <c r="AG245" s="48"/>
      <c r="AH245" s="48"/>
      <c r="AI245" s="48"/>
      <c r="AJ245" s="48"/>
      <c r="AK245" s="48"/>
      <c r="AL245" s="48"/>
      <c r="AM245" s="48"/>
      <c r="AN245" s="48"/>
      <c r="AO245" s="48"/>
      <c r="AP245" s="48"/>
      <c r="AQ245" s="48"/>
      <c r="AR245" s="48"/>
      <c r="AS245" s="48"/>
      <c r="AT245" s="48"/>
      <c r="AU245" s="48"/>
      <c r="AV245" s="48"/>
      <c r="AW245" s="48"/>
      <c r="AX245" s="48"/>
      <c r="AY245" s="48"/>
      <c r="AZ245" s="48"/>
      <c r="BA245" s="48"/>
      <c r="BB245" s="48"/>
      <c r="BC245" s="48"/>
      <c r="BD245" s="48"/>
      <c r="BE245" s="48"/>
      <c r="BF245" s="48"/>
      <c r="BG245" s="48"/>
      <c r="BH245" s="48"/>
      <c r="BI245" s="48"/>
      <c r="BJ245" s="48"/>
      <c r="BK245" s="48"/>
      <c r="BL245" s="48"/>
      <c r="BM245" s="48"/>
      <c r="BN245" s="48"/>
      <c r="BO245" s="48"/>
      <c r="BP245" s="48"/>
      <c r="BQ245" s="48"/>
      <c r="BR245" s="48"/>
      <c r="BS245" s="48"/>
      <c r="BT245" s="48"/>
      <c r="BU245" s="48"/>
      <c r="BV245" s="48"/>
      <c r="BW245" s="48"/>
      <c r="BX245" s="48"/>
      <c r="BY245" s="48"/>
    </row>
    <row r="246" spans="1:77" s="80" customFormat="1" x14ac:dyDescent="0.25">
      <c r="A246" s="450"/>
      <c r="B246" s="400"/>
      <c r="C246" s="293" t="s">
        <v>512</v>
      </c>
      <c r="D246" s="367"/>
      <c r="E246" s="367"/>
      <c r="F246" s="293"/>
      <c r="G246" s="402"/>
      <c r="H246" s="367"/>
      <c r="I246" s="367"/>
      <c r="J246" s="367"/>
      <c r="K246" s="367"/>
      <c r="L246" s="367"/>
      <c r="M246" s="165"/>
      <c r="N246" s="371"/>
      <c r="O246" s="314">
        <v>2345.3200000000002</v>
      </c>
      <c r="P246" s="50"/>
      <c r="Q246" s="48"/>
      <c r="R246" s="48"/>
      <c r="S246" s="48"/>
      <c r="T246" s="48"/>
      <c r="U246" s="48"/>
      <c r="V246" s="48"/>
      <c r="W246" s="48"/>
      <c r="X246" s="48"/>
      <c r="Y246" s="48"/>
      <c r="Z246" s="48"/>
      <c r="AA246" s="48"/>
      <c r="AB246" s="48"/>
      <c r="AC246" s="48"/>
      <c r="AD246" s="48"/>
      <c r="AE246" s="48"/>
      <c r="AF246" s="48"/>
      <c r="AG246" s="48"/>
      <c r="AH246" s="48"/>
      <c r="AI246" s="48"/>
      <c r="AJ246" s="48"/>
      <c r="AK246" s="48"/>
      <c r="AL246" s="48"/>
      <c r="AM246" s="48"/>
      <c r="AN246" s="48"/>
      <c r="AO246" s="48"/>
      <c r="AP246" s="48"/>
      <c r="AQ246" s="48"/>
      <c r="AR246" s="48"/>
      <c r="AS246" s="48"/>
      <c r="AT246" s="48"/>
      <c r="AU246" s="48"/>
      <c r="AV246" s="48"/>
      <c r="AW246" s="48"/>
      <c r="AX246" s="48"/>
      <c r="AY246" s="48"/>
      <c r="AZ246" s="48"/>
      <c r="BA246" s="48"/>
      <c r="BB246" s="48"/>
      <c r="BC246" s="48"/>
      <c r="BD246" s="48"/>
      <c r="BE246" s="48"/>
      <c r="BF246" s="48"/>
      <c r="BG246" s="48"/>
      <c r="BH246" s="48"/>
      <c r="BI246" s="48"/>
      <c r="BJ246" s="48"/>
      <c r="BK246" s="48"/>
      <c r="BL246" s="48"/>
      <c r="BM246" s="48"/>
      <c r="BN246" s="48"/>
      <c r="BO246" s="48"/>
      <c r="BP246" s="48"/>
      <c r="BQ246" s="48"/>
      <c r="BR246" s="48"/>
      <c r="BS246" s="48"/>
      <c r="BT246" s="48"/>
      <c r="BU246" s="48"/>
      <c r="BV246" s="48"/>
      <c r="BW246" s="48"/>
      <c r="BX246" s="48"/>
      <c r="BY246" s="48"/>
    </row>
    <row r="247" spans="1:77" s="80" customFormat="1" x14ac:dyDescent="0.25">
      <c r="A247" s="450"/>
      <c r="B247" s="400"/>
      <c r="C247" s="293" t="s">
        <v>513</v>
      </c>
      <c r="D247" s="367"/>
      <c r="E247" s="367"/>
      <c r="F247" s="293"/>
      <c r="G247" s="402"/>
      <c r="H247" s="367"/>
      <c r="I247" s="367"/>
      <c r="J247" s="367"/>
      <c r="K247" s="367"/>
      <c r="L247" s="367"/>
      <c r="M247" s="165"/>
      <c r="N247" s="371"/>
      <c r="O247" s="314">
        <v>2821.99</v>
      </c>
      <c r="P247" s="50"/>
      <c r="Q247" s="48"/>
      <c r="R247" s="48"/>
      <c r="S247" s="48"/>
      <c r="T247" s="48"/>
      <c r="U247" s="48"/>
      <c r="V247" s="48"/>
      <c r="W247" s="48"/>
      <c r="X247" s="48"/>
      <c r="Y247" s="48"/>
      <c r="Z247" s="48"/>
      <c r="AA247" s="48"/>
      <c r="AB247" s="48"/>
      <c r="AC247" s="48"/>
      <c r="AD247" s="48"/>
      <c r="AE247" s="48"/>
      <c r="AF247" s="48"/>
      <c r="AG247" s="48"/>
      <c r="AH247" s="48"/>
      <c r="AI247" s="48"/>
      <c r="AJ247" s="48"/>
      <c r="AK247" s="48"/>
      <c r="AL247" s="48"/>
      <c r="AM247" s="48"/>
      <c r="AN247" s="48"/>
      <c r="AO247" s="48"/>
      <c r="AP247" s="48"/>
      <c r="AQ247" s="48"/>
      <c r="AR247" s="48"/>
      <c r="AS247" s="48"/>
      <c r="AT247" s="48"/>
      <c r="AU247" s="48"/>
      <c r="AV247" s="48"/>
      <c r="AW247" s="48"/>
      <c r="AX247" s="48"/>
      <c r="AY247" s="48"/>
      <c r="AZ247" s="48"/>
      <c r="BA247" s="48"/>
      <c r="BB247" s="48"/>
      <c r="BC247" s="48"/>
      <c r="BD247" s="48"/>
      <c r="BE247" s="48"/>
      <c r="BF247" s="48"/>
      <c r="BG247" s="48"/>
      <c r="BH247" s="48"/>
      <c r="BI247" s="48"/>
      <c r="BJ247" s="48"/>
      <c r="BK247" s="48"/>
      <c r="BL247" s="48"/>
      <c r="BM247" s="48"/>
      <c r="BN247" s="48"/>
      <c r="BO247" s="48"/>
      <c r="BP247" s="48"/>
      <c r="BQ247" s="48"/>
      <c r="BR247" s="48"/>
      <c r="BS247" s="48"/>
      <c r="BT247" s="48"/>
      <c r="BU247" s="48"/>
      <c r="BV247" s="48"/>
      <c r="BW247" s="48"/>
      <c r="BX247" s="48"/>
      <c r="BY247" s="48"/>
    </row>
    <row r="248" spans="1:77" s="80" customFormat="1" x14ac:dyDescent="0.25">
      <c r="A248" s="450"/>
      <c r="B248" s="400"/>
      <c r="C248" s="367" t="s">
        <v>519</v>
      </c>
      <c r="D248" s="367"/>
      <c r="E248" s="367"/>
      <c r="F248" s="293"/>
      <c r="G248" s="402"/>
      <c r="H248" s="367"/>
      <c r="I248" s="367"/>
      <c r="J248" s="367"/>
      <c r="K248" s="367"/>
      <c r="L248" s="367"/>
      <c r="M248" s="165"/>
      <c r="N248" s="371"/>
      <c r="O248" s="314">
        <v>6213</v>
      </c>
      <c r="P248" s="50"/>
      <c r="Q248" s="48"/>
      <c r="R248" s="48"/>
      <c r="S248" s="48"/>
      <c r="T248" s="48"/>
      <c r="U248" s="48"/>
      <c r="V248" s="48"/>
      <c r="W248" s="48"/>
      <c r="X248" s="48"/>
      <c r="Y248" s="48"/>
      <c r="Z248" s="48"/>
      <c r="AA248" s="48"/>
      <c r="AB248" s="48"/>
      <c r="AC248" s="48"/>
      <c r="AD248" s="48"/>
      <c r="AE248" s="48"/>
      <c r="AF248" s="48"/>
      <c r="AG248" s="48"/>
      <c r="AH248" s="48"/>
      <c r="AI248" s="48"/>
      <c r="AJ248" s="48"/>
      <c r="AK248" s="48"/>
      <c r="AL248" s="48"/>
      <c r="AM248" s="48"/>
      <c r="AN248" s="48"/>
      <c r="AO248" s="48"/>
      <c r="AP248" s="48"/>
      <c r="AQ248" s="48"/>
      <c r="AR248" s="48"/>
      <c r="AS248" s="48"/>
      <c r="AT248" s="48"/>
      <c r="AU248" s="48"/>
      <c r="AV248" s="48"/>
      <c r="AW248" s="48"/>
      <c r="AX248" s="48"/>
      <c r="AY248" s="48"/>
      <c r="AZ248" s="48"/>
      <c r="BA248" s="48"/>
      <c r="BB248" s="48"/>
      <c r="BC248" s="48"/>
      <c r="BD248" s="48"/>
      <c r="BE248" s="48"/>
      <c r="BF248" s="48"/>
      <c r="BG248" s="48"/>
      <c r="BH248" s="48"/>
      <c r="BI248" s="48"/>
      <c r="BJ248" s="48"/>
      <c r="BK248" s="48"/>
      <c r="BL248" s="48"/>
      <c r="BM248" s="48"/>
      <c r="BN248" s="48"/>
      <c r="BO248" s="48"/>
      <c r="BP248" s="48"/>
      <c r="BQ248" s="48"/>
      <c r="BR248" s="48"/>
      <c r="BS248" s="48"/>
      <c r="BT248" s="48"/>
      <c r="BU248" s="48"/>
      <c r="BV248" s="48"/>
      <c r="BW248" s="48"/>
      <c r="BX248" s="48"/>
      <c r="BY248" s="48"/>
    </row>
    <row r="249" spans="1:77" s="80" customFormat="1" x14ac:dyDescent="0.25">
      <c r="A249" s="450"/>
      <c r="B249" s="400"/>
      <c r="C249" s="293" t="s">
        <v>527</v>
      </c>
      <c r="D249" s="367"/>
      <c r="E249" s="367"/>
      <c r="F249" s="293"/>
      <c r="G249" s="402"/>
      <c r="H249" s="367"/>
      <c r="I249" s="367"/>
      <c r="J249" s="367"/>
      <c r="K249" s="367"/>
      <c r="L249" s="367"/>
      <c r="M249" s="165"/>
      <c r="N249" s="371"/>
      <c r="O249" s="314">
        <v>4349.1000000000004</v>
      </c>
      <c r="P249" s="50"/>
      <c r="Q249" s="48"/>
      <c r="R249" s="48"/>
      <c r="S249" s="48"/>
      <c r="T249" s="48"/>
      <c r="U249" s="48"/>
      <c r="V249" s="48"/>
      <c r="W249" s="48"/>
      <c r="X249" s="48"/>
      <c r="Y249" s="48"/>
      <c r="Z249" s="48"/>
      <c r="AA249" s="48"/>
      <c r="AB249" s="48"/>
      <c r="AC249" s="48"/>
      <c r="AD249" s="48"/>
      <c r="AE249" s="48"/>
      <c r="AF249" s="48"/>
      <c r="AG249" s="48"/>
      <c r="AH249" s="48"/>
      <c r="AI249" s="48"/>
      <c r="AJ249" s="48"/>
      <c r="AK249" s="48"/>
      <c r="AL249" s="48"/>
      <c r="AM249" s="48"/>
      <c r="AN249" s="48"/>
      <c r="AO249" s="48"/>
      <c r="AP249" s="48"/>
      <c r="AQ249" s="48"/>
      <c r="AR249" s="48"/>
      <c r="AS249" s="48"/>
      <c r="AT249" s="48"/>
      <c r="AU249" s="48"/>
      <c r="AV249" s="48"/>
      <c r="AW249" s="48"/>
      <c r="AX249" s="48"/>
      <c r="AY249" s="48"/>
      <c r="AZ249" s="48"/>
      <c r="BA249" s="48"/>
      <c r="BB249" s="48"/>
      <c r="BC249" s="48"/>
      <c r="BD249" s="48"/>
      <c r="BE249" s="48"/>
      <c r="BF249" s="48"/>
      <c r="BG249" s="48"/>
      <c r="BH249" s="48"/>
      <c r="BI249" s="48"/>
      <c r="BJ249" s="48"/>
      <c r="BK249" s="48"/>
      <c r="BL249" s="48"/>
      <c r="BM249" s="48"/>
      <c r="BN249" s="48"/>
      <c r="BO249" s="48"/>
      <c r="BP249" s="48"/>
      <c r="BQ249" s="48"/>
      <c r="BR249" s="48"/>
      <c r="BS249" s="48"/>
      <c r="BT249" s="48"/>
      <c r="BU249" s="48"/>
      <c r="BV249" s="48"/>
      <c r="BW249" s="48"/>
      <c r="BX249" s="48"/>
      <c r="BY249" s="48"/>
    </row>
    <row r="250" spans="1:77" s="80" customFormat="1" x14ac:dyDescent="0.25">
      <c r="A250" s="450"/>
      <c r="B250" s="400"/>
      <c r="C250" s="293" t="s">
        <v>520</v>
      </c>
      <c r="D250" s="367">
        <v>125.4</v>
      </c>
      <c r="E250" s="367"/>
      <c r="F250" s="293">
        <v>125.4</v>
      </c>
      <c r="G250" s="402"/>
      <c r="H250" s="367">
        <v>125.4</v>
      </c>
      <c r="I250" s="367"/>
      <c r="J250" s="166"/>
      <c r="K250" s="165"/>
      <c r="L250" s="165"/>
      <c r="M250" s="165"/>
      <c r="N250" s="165"/>
      <c r="O250" s="314">
        <v>7716.78</v>
      </c>
      <c r="P250" s="50">
        <f>O240-H250</f>
        <v>6724.17</v>
      </c>
      <c r="Q250" s="48"/>
      <c r="R250" s="48"/>
      <c r="S250" s="48"/>
      <c r="T250" s="48"/>
      <c r="U250" s="48"/>
      <c r="V250" s="48"/>
      <c r="W250" s="48"/>
      <c r="X250" s="48"/>
      <c r="Y250" s="48"/>
      <c r="Z250" s="48"/>
      <c r="AA250" s="48"/>
      <c r="AB250" s="48"/>
      <c r="AC250" s="48"/>
      <c r="AD250" s="48"/>
      <c r="AE250" s="48"/>
      <c r="AF250" s="48"/>
      <c r="AG250" s="48"/>
      <c r="AH250" s="48"/>
      <c r="AI250" s="48"/>
      <c r="AJ250" s="48"/>
      <c r="AK250" s="48"/>
      <c r="AL250" s="48"/>
      <c r="AM250" s="48"/>
      <c r="AN250" s="48"/>
      <c r="AO250" s="48"/>
      <c r="AP250" s="48"/>
      <c r="AQ250" s="48"/>
      <c r="AR250" s="48"/>
      <c r="AS250" s="48"/>
      <c r="AT250" s="48"/>
      <c r="AU250" s="48"/>
      <c r="AV250" s="48"/>
      <c r="AW250" s="48"/>
      <c r="AX250" s="48"/>
      <c r="AY250" s="48"/>
      <c r="AZ250" s="48"/>
      <c r="BA250" s="48"/>
      <c r="BB250" s="48"/>
      <c r="BC250" s="48"/>
      <c r="BD250" s="48"/>
      <c r="BE250" s="48"/>
      <c r="BF250" s="48"/>
      <c r="BG250" s="48"/>
      <c r="BH250" s="48"/>
      <c r="BI250" s="48"/>
      <c r="BJ250" s="48"/>
      <c r="BK250" s="48"/>
      <c r="BL250" s="48"/>
      <c r="BM250" s="48"/>
      <c r="BN250" s="48"/>
      <c r="BO250" s="48"/>
      <c r="BP250" s="48"/>
      <c r="BQ250" s="48"/>
      <c r="BR250" s="48"/>
      <c r="BS250" s="48"/>
      <c r="BT250" s="48"/>
      <c r="BU250" s="48"/>
      <c r="BV250" s="48"/>
      <c r="BW250" s="48"/>
      <c r="BX250" s="48"/>
      <c r="BY250" s="48"/>
    </row>
    <row r="251" spans="1:77" s="80" customFormat="1" x14ac:dyDescent="0.25">
      <c r="A251" s="450"/>
      <c r="B251" s="400"/>
      <c r="C251" s="191" t="s">
        <v>517</v>
      </c>
      <c r="D251" s="367"/>
      <c r="E251" s="367"/>
      <c r="F251" s="293"/>
      <c r="G251" s="402"/>
      <c r="H251" s="367"/>
      <c r="I251" s="367"/>
      <c r="J251" s="367"/>
      <c r="K251" s="367"/>
      <c r="L251" s="367"/>
      <c r="M251" s="165"/>
      <c r="N251" s="371"/>
      <c r="O251" s="329">
        <v>21800.98</v>
      </c>
      <c r="P251" s="50"/>
      <c r="Q251" s="48"/>
      <c r="R251" s="48"/>
      <c r="S251" s="48"/>
      <c r="T251" s="48"/>
      <c r="U251" s="48"/>
      <c r="V251" s="48"/>
      <c r="W251" s="48"/>
      <c r="X251" s="48"/>
      <c r="Y251" s="48"/>
      <c r="Z251" s="48"/>
      <c r="AA251" s="48"/>
      <c r="AB251" s="48"/>
      <c r="AC251" s="48"/>
      <c r="AD251" s="48"/>
      <c r="AE251" s="48"/>
      <c r="AF251" s="48"/>
      <c r="AG251" s="48"/>
      <c r="AH251" s="48"/>
      <c r="AI251" s="48"/>
      <c r="AJ251" s="48"/>
      <c r="AK251" s="48"/>
      <c r="AL251" s="48"/>
      <c r="AM251" s="48"/>
      <c r="AN251" s="48"/>
      <c r="AO251" s="48"/>
      <c r="AP251" s="48"/>
      <c r="AQ251" s="48"/>
      <c r="AR251" s="48"/>
      <c r="AS251" s="48"/>
      <c r="AT251" s="48"/>
      <c r="AU251" s="48"/>
      <c r="AV251" s="48"/>
      <c r="AW251" s="48"/>
      <c r="AX251" s="48"/>
      <c r="AY251" s="48"/>
      <c r="AZ251" s="48"/>
      <c r="BA251" s="48"/>
      <c r="BB251" s="48"/>
      <c r="BC251" s="48"/>
      <c r="BD251" s="48"/>
      <c r="BE251" s="48"/>
      <c r="BF251" s="48"/>
      <c r="BG251" s="48"/>
      <c r="BH251" s="48"/>
      <c r="BI251" s="48"/>
      <c r="BJ251" s="48"/>
      <c r="BK251" s="48"/>
      <c r="BL251" s="48"/>
      <c r="BM251" s="48"/>
      <c r="BN251" s="48"/>
      <c r="BO251" s="48"/>
      <c r="BP251" s="48"/>
      <c r="BQ251" s="48"/>
      <c r="BR251" s="48"/>
      <c r="BS251" s="48"/>
      <c r="BT251" s="48"/>
      <c r="BU251" s="48"/>
      <c r="BV251" s="48"/>
      <c r="BW251" s="48"/>
      <c r="BX251" s="48"/>
      <c r="BY251" s="48"/>
    </row>
    <row r="252" spans="1:77" s="80" customFormat="1" ht="19.5" customHeight="1" x14ac:dyDescent="0.25">
      <c r="A252" s="450"/>
      <c r="B252" s="400"/>
      <c r="C252" s="293" t="s">
        <v>534</v>
      </c>
      <c r="D252" s="367"/>
      <c r="E252" s="367"/>
      <c r="F252" s="293"/>
      <c r="G252" s="402"/>
      <c r="H252" s="367"/>
      <c r="I252" s="367"/>
      <c r="J252" s="367"/>
      <c r="K252" s="367"/>
      <c r="L252" s="367"/>
      <c r="M252" s="165"/>
      <c r="N252" s="371"/>
      <c r="O252" s="314">
        <v>10900.49</v>
      </c>
      <c r="P252" s="50"/>
      <c r="Q252" s="48"/>
      <c r="R252" s="48"/>
      <c r="S252" s="48"/>
      <c r="T252" s="48"/>
      <c r="U252" s="48"/>
      <c r="V252" s="48"/>
      <c r="W252" s="48"/>
      <c r="X252" s="48"/>
      <c r="Y252" s="48"/>
      <c r="Z252" s="48"/>
      <c r="AA252" s="48"/>
      <c r="AB252" s="48"/>
      <c r="AC252" s="48"/>
      <c r="AD252" s="48"/>
      <c r="AE252" s="48"/>
      <c r="AF252" s="48"/>
      <c r="AG252" s="48"/>
      <c r="AH252" s="48"/>
      <c r="AI252" s="48"/>
      <c r="AJ252" s="48"/>
      <c r="AK252" s="48"/>
      <c r="AL252" s="48"/>
      <c r="AM252" s="48"/>
      <c r="AN252" s="48"/>
      <c r="AO252" s="48"/>
      <c r="AP252" s="48"/>
      <c r="AQ252" s="48"/>
      <c r="AR252" s="48"/>
      <c r="AS252" s="48"/>
      <c r="AT252" s="48"/>
      <c r="AU252" s="48"/>
      <c r="AV252" s="48"/>
      <c r="AW252" s="48"/>
      <c r="AX252" s="48"/>
      <c r="AY252" s="48"/>
      <c r="AZ252" s="48"/>
      <c r="BA252" s="48"/>
      <c r="BB252" s="48"/>
      <c r="BC252" s="48"/>
      <c r="BD252" s="48"/>
      <c r="BE252" s="48"/>
      <c r="BF252" s="48"/>
      <c r="BG252" s="48"/>
      <c r="BH252" s="48"/>
      <c r="BI252" s="48"/>
      <c r="BJ252" s="48"/>
      <c r="BK252" s="48"/>
      <c r="BL252" s="48"/>
      <c r="BM252" s="48"/>
      <c r="BN252" s="48"/>
      <c r="BO252" s="48"/>
      <c r="BP252" s="48"/>
      <c r="BQ252" s="48"/>
      <c r="BR252" s="48"/>
      <c r="BS252" s="48"/>
      <c r="BT252" s="48"/>
      <c r="BU252" s="48"/>
      <c r="BV252" s="48"/>
      <c r="BW252" s="48"/>
      <c r="BX252" s="48"/>
      <c r="BY252" s="48"/>
    </row>
    <row r="253" spans="1:77" s="80" customFormat="1" ht="16.5" customHeight="1" x14ac:dyDescent="0.25">
      <c r="A253" s="450"/>
      <c r="B253" s="400"/>
      <c r="C253" s="293" t="s">
        <v>525</v>
      </c>
      <c r="D253" s="367">
        <v>125.4</v>
      </c>
      <c r="E253" s="367"/>
      <c r="F253" s="293">
        <v>125.4</v>
      </c>
      <c r="G253" s="402"/>
      <c r="H253" s="367">
        <v>125.4</v>
      </c>
      <c r="I253" s="367"/>
      <c r="J253" s="166"/>
      <c r="K253" s="165"/>
      <c r="L253" s="165"/>
      <c r="M253" s="165"/>
      <c r="N253" s="165"/>
      <c r="O253" s="314">
        <v>24882.06</v>
      </c>
      <c r="P253" s="50">
        <f>O243-H253</f>
        <v>-38.39</v>
      </c>
      <c r="Q253" s="48"/>
      <c r="R253" s="48"/>
      <c r="S253" s="48"/>
      <c r="T253" s="48"/>
      <c r="U253" s="48"/>
      <c r="V253" s="48"/>
      <c r="W253" s="48"/>
      <c r="X253" s="48"/>
      <c r="Y253" s="48"/>
      <c r="Z253" s="48"/>
      <c r="AA253" s="48"/>
      <c r="AB253" s="48"/>
      <c r="AC253" s="48"/>
      <c r="AD253" s="48"/>
      <c r="AE253" s="48"/>
      <c r="AF253" s="48"/>
      <c r="AG253" s="48"/>
      <c r="AH253" s="48"/>
      <c r="AI253" s="48"/>
      <c r="AJ253" s="48"/>
      <c r="AK253" s="48"/>
      <c r="AL253" s="48"/>
      <c r="AM253" s="48"/>
      <c r="AN253" s="48"/>
      <c r="AO253" s="48"/>
      <c r="AP253" s="48"/>
      <c r="AQ253" s="48"/>
      <c r="AR253" s="48"/>
      <c r="AS253" s="48"/>
      <c r="AT253" s="48"/>
      <c r="AU253" s="48"/>
      <c r="AV253" s="48"/>
      <c r="AW253" s="48"/>
      <c r="AX253" s="48"/>
      <c r="AY253" s="48"/>
      <c r="AZ253" s="48"/>
      <c r="BA253" s="48"/>
      <c r="BB253" s="48"/>
      <c r="BC253" s="48"/>
      <c r="BD253" s="48"/>
      <c r="BE253" s="48"/>
      <c r="BF253" s="48"/>
      <c r="BG253" s="48"/>
      <c r="BH253" s="48"/>
      <c r="BI253" s="48"/>
      <c r="BJ253" s="48"/>
      <c r="BK253" s="48"/>
      <c r="BL253" s="48"/>
      <c r="BM253" s="48"/>
      <c r="BN253" s="48"/>
      <c r="BO253" s="48"/>
      <c r="BP253" s="48"/>
      <c r="BQ253" s="48"/>
      <c r="BR253" s="48"/>
      <c r="BS253" s="48"/>
      <c r="BT253" s="48"/>
      <c r="BU253" s="48"/>
      <c r="BV253" s="48"/>
      <c r="BW253" s="48"/>
      <c r="BX253" s="48"/>
      <c r="BY253" s="48"/>
    </row>
    <row r="254" spans="1:77" s="80" customFormat="1" ht="30.75" customHeight="1" x14ac:dyDescent="0.25">
      <c r="A254" s="127"/>
      <c r="B254" s="400"/>
      <c r="C254" s="285" t="s">
        <v>530</v>
      </c>
      <c r="D254" s="367"/>
      <c r="E254" s="367"/>
      <c r="F254" s="293"/>
      <c r="G254" s="368"/>
      <c r="H254" s="367"/>
      <c r="I254" s="367"/>
      <c r="J254" s="166"/>
      <c r="K254" s="165"/>
      <c r="L254" s="165"/>
      <c r="M254" s="193"/>
      <c r="N254" s="165"/>
      <c r="O254" s="313">
        <v>119.37</v>
      </c>
      <c r="P254" s="123"/>
      <c r="Q254" s="122"/>
      <c r="R254" s="122"/>
      <c r="S254" s="122"/>
      <c r="T254" s="122"/>
      <c r="U254" s="122"/>
      <c r="V254" s="122"/>
      <c r="W254" s="122"/>
      <c r="X254" s="122"/>
      <c r="Y254" s="122"/>
      <c r="Z254" s="122"/>
      <c r="AA254" s="122"/>
      <c r="AB254" s="122"/>
      <c r="AC254" s="122"/>
      <c r="AD254" s="122"/>
      <c r="AE254" s="122"/>
      <c r="AF254" s="122"/>
      <c r="AG254" s="122"/>
      <c r="AH254" s="122"/>
      <c r="AI254" s="122"/>
      <c r="AJ254" s="122"/>
      <c r="AK254" s="122"/>
      <c r="AL254" s="122"/>
      <c r="AM254" s="122"/>
      <c r="AN254" s="122"/>
      <c r="AO254" s="122"/>
      <c r="AP254" s="122"/>
      <c r="AQ254" s="122"/>
      <c r="AR254" s="122"/>
      <c r="AS254" s="122"/>
      <c r="AT254" s="122"/>
      <c r="AU254" s="122"/>
      <c r="AV254" s="122"/>
      <c r="AW254" s="122"/>
      <c r="AX254" s="122"/>
      <c r="AY254" s="122"/>
      <c r="AZ254" s="122"/>
      <c r="BA254" s="122"/>
      <c r="BB254" s="122"/>
      <c r="BC254" s="122"/>
      <c r="BD254" s="122"/>
      <c r="BE254" s="122"/>
      <c r="BF254" s="122"/>
      <c r="BG254" s="122"/>
      <c r="BH254" s="122"/>
      <c r="BI254" s="122"/>
      <c r="BJ254" s="122"/>
      <c r="BK254" s="122"/>
      <c r="BL254" s="122"/>
      <c r="BM254" s="122"/>
      <c r="BN254" s="122"/>
      <c r="BO254" s="122"/>
      <c r="BP254" s="122"/>
      <c r="BQ254" s="122"/>
      <c r="BR254" s="122"/>
      <c r="BS254" s="122"/>
      <c r="BT254" s="122"/>
      <c r="BU254" s="122"/>
      <c r="BV254" s="122"/>
      <c r="BW254" s="122"/>
      <c r="BX254" s="122"/>
      <c r="BY254" s="122"/>
    </row>
    <row r="255" spans="1:77" ht="42.75" customHeight="1" x14ac:dyDescent="0.25">
      <c r="A255" s="443">
        <v>31</v>
      </c>
      <c r="B255" s="403" t="s">
        <v>435</v>
      </c>
      <c r="C255" s="194" t="s">
        <v>557</v>
      </c>
      <c r="D255" s="293">
        <v>6247.47</v>
      </c>
      <c r="E255" s="367" t="s">
        <v>147</v>
      </c>
      <c r="F255" s="367" t="s">
        <v>148</v>
      </c>
      <c r="G255" s="445" t="s">
        <v>149</v>
      </c>
      <c r="H255" s="293">
        <v>6247.47</v>
      </c>
      <c r="I255" s="293"/>
      <c r="J255" s="293"/>
      <c r="K255" s="293">
        <v>6247.47</v>
      </c>
      <c r="L255" s="293">
        <v>6623.26</v>
      </c>
      <c r="M255" s="370"/>
      <c r="N255" s="371">
        <v>1434.82</v>
      </c>
      <c r="O255" s="333" t="s">
        <v>707</v>
      </c>
      <c r="P255" s="50" t="e">
        <f>O255-H255</f>
        <v>#VALUE!</v>
      </c>
    </row>
    <row r="256" spans="1:77" x14ac:dyDescent="0.25">
      <c r="A256" s="444"/>
      <c r="B256" s="400"/>
      <c r="C256" s="194" t="s">
        <v>516</v>
      </c>
      <c r="D256" s="293"/>
      <c r="E256" s="290"/>
      <c r="F256" s="367"/>
      <c r="G256" s="445"/>
      <c r="H256" s="293"/>
      <c r="I256" s="293"/>
      <c r="J256" s="293"/>
      <c r="K256" s="293"/>
      <c r="L256" s="293"/>
      <c r="M256" s="370"/>
      <c r="N256" s="371">
        <v>1200.8499999999999</v>
      </c>
      <c r="O256" s="309">
        <v>3796.87</v>
      </c>
      <c r="P256" s="50"/>
    </row>
    <row r="257" spans="1:16" x14ac:dyDescent="0.25">
      <c r="A257" s="444"/>
      <c r="B257" s="400"/>
      <c r="C257" s="195" t="s">
        <v>512</v>
      </c>
      <c r="D257" s="293">
        <v>4292.4399999999996</v>
      </c>
      <c r="E257" s="403" t="s">
        <v>17</v>
      </c>
      <c r="F257" s="293">
        <f>4550.63</f>
        <v>4550.63</v>
      </c>
      <c r="G257" s="445"/>
      <c r="H257" s="293">
        <v>4292.4399999999996</v>
      </c>
      <c r="I257" s="151">
        <f>D257-H257</f>
        <v>0</v>
      </c>
      <c r="J257" s="293"/>
      <c r="K257" s="293">
        <v>4292.4399999999996</v>
      </c>
      <c r="L257" s="293">
        <f>4550.63</f>
        <v>4550.63</v>
      </c>
      <c r="M257" s="370"/>
      <c r="N257" s="371">
        <v>985.67</v>
      </c>
      <c r="O257" s="309">
        <v>2927.77</v>
      </c>
      <c r="P257" s="50">
        <f>O257-H257</f>
        <v>-1364.6699999999996</v>
      </c>
    </row>
    <row r="258" spans="1:16" x14ac:dyDescent="0.25">
      <c r="A258" s="444"/>
      <c r="B258" s="400"/>
      <c r="C258" s="195" t="s">
        <v>513</v>
      </c>
      <c r="D258" s="293">
        <v>5629.19</v>
      </c>
      <c r="E258" s="400"/>
      <c r="F258" s="293">
        <f>5967.79</f>
        <v>5967.79</v>
      </c>
      <c r="G258" s="445"/>
      <c r="H258" s="293">
        <v>5629.19</v>
      </c>
      <c r="I258" s="151">
        <f>D258-H258</f>
        <v>0</v>
      </c>
      <c r="J258" s="293"/>
      <c r="K258" s="293">
        <v>5629.19</v>
      </c>
      <c r="L258" s="293">
        <f>5967.79</f>
        <v>5967.79</v>
      </c>
      <c r="M258" s="370"/>
      <c r="N258" s="371">
        <v>1292.6199999999999</v>
      </c>
      <c r="O258" s="309">
        <v>3839.94</v>
      </c>
      <c r="P258" s="50">
        <f>O258-H258</f>
        <v>-1789.2499999999995</v>
      </c>
    </row>
    <row r="259" spans="1:16" s="118" customFormat="1" x14ac:dyDescent="0.25">
      <c r="A259" s="444"/>
      <c r="B259" s="400"/>
      <c r="C259" s="368" t="s">
        <v>665</v>
      </c>
      <c r="D259" s="293"/>
      <c r="E259" s="400"/>
      <c r="F259" s="293"/>
      <c r="G259" s="445"/>
      <c r="H259" s="293"/>
      <c r="I259" s="151"/>
      <c r="J259" s="293"/>
      <c r="K259" s="293"/>
      <c r="L259" s="293"/>
      <c r="M259" s="370"/>
      <c r="N259" s="371"/>
      <c r="O259" s="309">
        <v>87.32</v>
      </c>
      <c r="P259" s="120"/>
    </row>
    <row r="260" spans="1:16" x14ac:dyDescent="0.25">
      <c r="A260" s="444"/>
      <c r="B260" s="400"/>
      <c r="C260" s="195" t="str">
        <f t="shared" ref="C260:C264" si="6">C313</f>
        <v>өзгелері (ЕА-мен)</v>
      </c>
      <c r="D260" s="293">
        <v>4667.3500000000004</v>
      </c>
      <c r="E260" s="400"/>
      <c r="F260" s="293">
        <f>6360.38</f>
        <v>6360.38</v>
      </c>
      <c r="G260" s="445"/>
      <c r="H260" s="293">
        <v>4667.3500000000004</v>
      </c>
      <c r="I260" s="293"/>
      <c r="J260" s="293"/>
      <c r="K260" s="293">
        <v>4667.3500000000004</v>
      </c>
      <c r="L260" s="293">
        <f>6360.38</f>
        <v>6360.38</v>
      </c>
      <c r="M260" s="370"/>
      <c r="N260" s="371">
        <v>1071.98</v>
      </c>
      <c r="O260" s="300">
        <v>5444.21</v>
      </c>
      <c r="P260" s="50">
        <f>O260-H260</f>
        <v>776.85999999999967</v>
      </c>
    </row>
    <row r="261" spans="1:16" x14ac:dyDescent="0.25">
      <c r="A261" s="444"/>
      <c r="B261" s="400"/>
      <c r="C261" s="195" t="str">
        <f t="shared" si="6"/>
        <v>басқалары (ЕА жоқ)</v>
      </c>
      <c r="D261" s="293">
        <v>8430.85</v>
      </c>
      <c r="E261" s="400"/>
      <c r="F261" s="293">
        <f>7741.85</f>
        <v>7741.85</v>
      </c>
      <c r="G261" s="445"/>
      <c r="H261" s="293">
        <v>8430.85</v>
      </c>
      <c r="I261" s="293"/>
      <c r="J261" s="293"/>
      <c r="K261" s="293">
        <v>8430.85</v>
      </c>
      <c r="L261" s="293">
        <f>7741.85</f>
        <v>7741.85</v>
      </c>
      <c r="M261" s="370"/>
      <c r="N261" s="371">
        <v>1936.36</v>
      </c>
      <c r="O261" s="300">
        <v>3976.42</v>
      </c>
      <c r="P261" s="50">
        <f>O261-H261</f>
        <v>-4454.43</v>
      </c>
    </row>
    <row r="262" spans="1:16" x14ac:dyDescent="0.25">
      <c r="A262" s="444"/>
      <c r="B262" s="400"/>
      <c r="C262" s="194" t="str">
        <f t="shared" si="6"/>
        <v>бюджеттік ұйымдар</v>
      </c>
      <c r="D262" s="293"/>
      <c r="E262" s="400"/>
      <c r="F262" s="293"/>
      <c r="G262" s="445"/>
      <c r="H262" s="293"/>
      <c r="I262" s="293"/>
      <c r="J262" s="293"/>
      <c r="K262" s="293"/>
      <c r="L262" s="293"/>
      <c r="M262" s="370"/>
      <c r="N262" s="165"/>
      <c r="O262" s="300">
        <v>6440.07</v>
      </c>
      <c r="P262" s="50"/>
    </row>
    <row r="263" spans="1:16" ht="19.5" customHeight="1" x14ac:dyDescent="0.25">
      <c r="A263" s="444"/>
      <c r="B263" s="400"/>
      <c r="C263" s="195" t="str">
        <f t="shared" si="6"/>
        <v>бюджеттік органдар. (ЕА-мен)</v>
      </c>
      <c r="D263" s="293"/>
      <c r="E263" s="400"/>
      <c r="F263" s="293"/>
      <c r="G263" s="445"/>
      <c r="H263" s="293"/>
      <c r="I263" s="293"/>
      <c r="J263" s="293"/>
      <c r="K263" s="293"/>
      <c r="L263" s="293"/>
      <c r="M263" s="370"/>
      <c r="N263" s="165"/>
      <c r="O263" s="300">
        <v>9602.57</v>
      </c>
      <c r="P263" s="50"/>
    </row>
    <row r="264" spans="1:16" ht="18.75" customHeight="1" x14ac:dyDescent="0.25">
      <c r="A264" s="444"/>
      <c r="B264" s="400"/>
      <c r="C264" s="195" t="str">
        <f t="shared" si="6"/>
        <v>бюджеттік органдар. (ЕА жоқ)</v>
      </c>
      <c r="D264" s="293"/>
      <c r="E264" s="400"/>
      <c r="F264" s="293"/>
      <c r="G264" s="445"/>
      <c r="H264" s="293"/>
      <c r="I264" s="293"/>
      <c r="J264" s="293"/>
      <c r="K264" s="293"/>
      <c r="L264" s="293"/>
      <c r="M264" s="370"/>
      <c r="N264" s="165"/>
      <c r="O264" s="300">
        <v>6759.61</v>
      </c>
      <c r="P264" s="50"/>
    </row>
    <row r="265" spans="1:16" ht="18.75" customHeight="1" x14ac:dyDescent="0.25">
      <c r="A265" s="444"/>
      <c r="B265" s="400"/>
      <c r="C265" s="195" t="e">
        <f>#REF!</f>
        <v>#REF!</v>
      </c>
      <c r="D265" s="293">
        <v>5526.05</v>
      </c>
      <c r="E265" s="367" t="s">
        <v>150</v>
      </c>
      <c r="F265" s="367" t="s">
        <v>151</v>
      </c>
      <c r="G265" s="446" t="s">
        <v>152</v>
      </c>
      <c r="H265" s="293">
        <v>5526.05</v>
      </c>
      <c r="I265" s="293"/>
      <c r="J265" s="293"/>
      <c r="K265" s="293">
        <v>5526.05</v>
      </c>
      <c r="L265" s="293">
        <f>5596.83</f>
        <v>5596.83</v>
      </c>
      <c r="M265" s="370"/>
      <c r="N265" s="371">
        <v>1112.68</v>
      </c>
      <c r="O265" s="300">
        <v>14406.2</v>
      </c>
      <c r="P265" s="50" t="e">
        <f>O266-H265</f>
        <v>#VALUE!</v>
      </c>
    </row>
    <row r="266" spans="1:16" ht="42.75" x14ac:dyDescent="0.25">
      <c r="A266" s="444"/>
      <c r="B266" s="400"/>
      <c r="C266" s="194" t="s">
        <v>552</v>
      </c>
      <c r="D266" s="293"/>
      <c r="E266" s="290"/>
      <c r="F266" s="293">
        <f>2261.9</f>
        <v>2261.9</v>
      </c>
      <c r="G266" s="447"/>
      <c r="H266" s="293"/>
      <c r="I266" s="151">
        <f>D266-H266</f>
        <v>0</v>
      </c>
      <c r="J266" s="293"/>
      <c r="K266" s="293"/>
      <c r="L266" s="293">
        <f>2261.9</f>
        <v>2261.9</v>
      </c>
      <c r="M266" s="370"/>
      <c r="N266" s="371">
        <v>899.33</v>
      </c>
      <c r="O266" s="304" t="s">
        <v>708</v>
      </c>
      <c r="P266" s="50" t="e">
        <f>#REF!-H266</f>
        <v>#REF!</v>
      </c>
    </row>
    <row r="267" spans="1:16" x14ac:dyDescent="0.25">
      <c r="A267" s="444"/>
      <c r="B267" s="400"/>
      <c r="C267" s="194" t="s">
        <v>516</v>
      </c>
      <c r="D267" s="293"/>
      <c r="E267" s="290"/>
      <c r="F267" s="293"/>
      <c r="G267" s="447"/>
      <c r="H267" s="293"/>
      <c r="I267" s="151"/>
      <c r="J267" s="293"/>
      <c r="K267" s="293"/>
      <c r="L267" s="293"/>
      <c r="M267" s="370"/>
      <c r="N267" s="371"/>
      <c r="O267" s="298">
        <v>645.72</v>
      </c>
      <c r="P267" s="50"/>
    </row>
    <row r="268" spans="1:16" x14ac:dyDescent="0.25">
      <c r="A268" s="444"/>
      <c r="B268" s="400"/>
      <c r="C268" s="195" t="s">
        <v>512</v>
      </c>
      <c r="D268" s="293">
        <v>4297.62</v>
      </c>
      <c r="E268" s="290"/>
      <c r="F268" s="293">
        <f>4523.81</f>
        <v>4523.8100000000004</v>
      </c>
      <c r="G268" s="447"/>
      <c r="H268" s="293">
        <v>4297.62</v>
      </c>
      <c r="I268" s="151">
        <f>D268-H268</f>
        <v>0</v>
      </c>
      <c r="J268" s="293"/>
      <c r="K268" s="293">
        <v>4297.62</v>
      </c>
      <c r="L268" s="293">
        <f>4523.81</f>
        <v>4523.8100000000004</v>
      </c>
      <c r="M268" s="370"/>
      <c r="N268" s="371">
        <v>899.33</v>
      </c>
      <c r="O268" s="298">
        <v>322.86</v>
      </c>
      <c r="P268" s="50">
        <f>O267-H268</f>
        <v>-3651.8999999999996</v>
      </c>
    </row>
    <row r="269" spans="1:16" x14ac:dyDescent="0.25">
      <c r="A269" s="444"/>
      <c r="B269" s="400"/>
      <c r="C269" s="195" t="s">
        <v>513</v>
      </c>
      <c r="D269" s="293"/>
      <c r="E269" s="290"/>
      <c r="F269" s="293"/>
      <c r="G269" s="447"/>
      <c r="H269" s="293"/>
      <c r="I269" s="151"/>
      <c r="J269" s="293"/>
      <c r="K269" s="293"/>
      <c r="L269" s="293"/>
      <c r="M269" s="370"/>
      <c r="N269" s="371">
        <v>1440.04</v>
      </c>
      <c r="O269" s="298">
        <v>645.72</v>
      </c>
      <c r="P269" s="50"/>
    </row>
    <row r="270" spans="1:16" x14ac:dyDescent="0.25">
      <c r="A270" s="444"/>
      <c r="B270" s="400"/>
      <c r="C270" s="194" t="s">
        <v>553</v>
      </c>
      <c r="D270" s="293">
        <v>7410.97</v>
      </c>
      <c r="E270" s="290"/>
      <c r="F270" s="293">
        <f>4301.76</f>
        <v>4301.76</v>
      </c>
      <c r="G270" s="447"/>
      <c r="H270" s="293">
        <v>7410.97</v>
      </c>
      <c r="I270" s="293"/>
      <c r="J270" s="293"/>
      <c r="K270" s="293">
        <v>7410.97</v>
      </c>
      <c r="L270" s="293">
        <f>4301.76</f>
        <v>4301.76</v>
      </c>
      <c r="M270" s="370"/>
      <c r="N270" s="371">
        <v>1440.04</v>
      </c>
      <c r="O270" s="298">
        <v>1540.22</v>
      </c>
      <c r="P270" s="50">
        <f t="shared" ref="P270:P317" si="7">O270-H270</f>
        <v>-5870.75</v>
      </c>
    </row>
    <row r="271" spans="1:16" ht="15" hidden="1" customHeight="1" x14ac:dyDescent="0.25">
      <c r="A271" s="444"/>
      <c r="B271" s="400"/>
      <c r="C271" s="195" t="s">
        <v>527</v>
      </c>
      <c r="D271" s="293"/>
      <c r="E271" s="290"/>
      <c r="F271" s="293">
        <f>8603.51</f>
        <v>8603.51</v>
      </c>
      <c r="G271" s="447"/>
      <c r="H271" s="293"/>
      <c r="I271" s="196"/>
      <c r="J271" s="293"/>
      <c r="K271" s="370"/>
      <c r="L271" s="293">
        <f>8603.51</f>
        <v>8603.51</v>
      </c>
      <c r="M271" s="370"/>
      <c r="N271" s="165"/>
      <c r="O271" s="298">
        <v>770.11</v>
      </c>
      <c r="P271" s="50">
        <f t="shared" si="7"/>
        <v>770.11</v>
      </c>
    </row>
    <row r="272" spans="1:16" ht="30" hidden="1" customHeight="1" x14ac:dyDescent="0.25">
      <c r="A272" s="444"/>
      <c r="B272" s="400"/>
      <c r="C272" s="195" t="s">
        <v>520</v>
      </c>
      <c r="D272" s="293">
        <v>128.93</v>
      </c>
      <c r="E272" s="290"/>
      <c r="F272" s="293">
        <v>152</v>
      </c>
      <c r="G272" s="448"/>
      <c r="H272" s="293">
        <v>128.93</v>
      </c>
      <c r="I272" s="196"/>
      <c r="J272" s="293">
        <v>128.93</v>
      </c>
      <c r="K272" s="370"/>
      <c r="L272" s="370"/>
      <c r="M272" s="370"/>
      <c r="N272" s="165"/>
      <c r="O272" s="298"/>
      <c r="P272" s="50">
        <f t="shared" si="7"/>
        <v>-128.93</v>
      </c>
    </row>
    <row r="273" spans="1:16" x14ac:dyDescent="0.25">
      <c r="A273" s="40"/>
      <c r="B273" s="400"/>
      <c r="C273" s="195" t="s">
        <v>652</v>
      </c>
      <c r="D273" s="293"/>
      <c r="E273" s="290"/>
      <c r="F273" s="293"/>
      <c r="G273" s="295"/>
      <c r="H273" s="293"/>
      <c r="I273" s="196"/>
      <c r="J273" s="293"/>
      <c r="K273" s="370"/>
      <c r="L273" s="370"/>
      <c r="M273" s="370"/>
      <c r="N273" s="165"/>
      <c r="O273" s="298"/>
      <c r="P273" s="50"/>
    </row>
    <row r="274" spans="1:16" x14ac:dyDescent="0.25">
      <c r="A274" s="40"/>
      <c r="B274" s="400"/>
      <c r="C274" s="195" t="s">
        <v>653</v>
      </c>
      <c r="D274" s="293"/>
      <c r="E274" s="290"/>
      <c r="F274" s="293"/>
      <c r="G274" s="295"/>
      <c r="H274" s="293"/>
      <c r="I274" s="196"/>
      <c r="J274" s="293"/>
      <c r="K274" s="370"/>
      <c r="L274" s="370"/>
      <c r="M274" s="370"/>
      <c r="N274" s="165"/>
      <c r="O274" s="298">
        <v>1540.22</v>
      </c>
      <c r="P274" s="50"/>
    </row>
    <row r="275" spans="1:16" x14ac:dyDescent="0.25">
      <c r="A275" s="40"/>
      <c r="B275" s="400"/>
      <c r="C275" s="323" t="s">
        <v>517</v>
      </c>
      <c r="D275" s="293"/>
      <c r="E275" s="290"/>
      <c r="F275" s="293"/>
      <c r="G275" s="295"/>
      <c r="H275" s="293"/>
      <c r="I275" s="196"/>
      <c r="J275" s="293"/>
      <c r="K275" s="370"/>
      <c r="L275" s="370"/>
      <c r="M275" s="370"/>
      <c r="N275" s="165"/>
      <c r="O275" s="298">
        <v>2732.53</v>
      </c>
      <c r="P275" s="50"/>
    </row>
    <row r="276" spans="1:16" ht="18" customHeight="1" x14ac:dyDescent="0.25">
      <c r="A276" s="40"/>
      <c r="B276" s="400"/>
      <c r="C276" s="197" t="s">
        <v>654</v>
      </c>
      <c r="D276" s="293"/>
      <c r="E276" s="290"/>
      <c r="F276" s="293"/>
      <c r="G276" s="295"/>
      <c r="H276" s="293"/>
      <c r="I276" s="196"/>
      <c r="J276" s="293"/>
      <c r="K276" s="370"/>
      <c r="L276" s="370"/>
      <c r="M276" s="370"/>
      <c r="N276" s="165"/>
      <c r="O276" s="298">
        <v>1366.27</v>
      </c>
      <c r="P276" s="50"/>
    </row>
    <row r="277" spans="1:16" x14ac:dyDescent="0.25">
      <c r="A277" s="40"/>
      <c r="B277" s="400"/>
      <c r="C277" s="197" t="s">
        <v>655</v>
      </c>
      <c r="D277" s="293"/>
      <c r="E277" s="290"/>
      <c r="F277" s="293"/>
      <c r="G277" s="295"/>
      <c r="H277" s="293"/>
      <c r="I277" s="196"/>
      <c r="J277" s="293"/>
      <c r="K277" s="370"/>
      <c r="L277" s="370"/>
      <c r="M277" s="370"/>
      <c r="N277" s="371">
        <v>26.98</v>
      </c>
      <c r="O277" s="298">
        <v>2732.53</v>
      </c>
      <c r="P277" s="50"/>
    </row>
    <row r="278" spans="1:16" s="144" customFormat="1" ht="30" x14ac:dyDescent="0.25">
      <c r="A278" s="145"/>
      <c r="B278" s="401"/>
      <c r="C278" s="285" t="s">
        <v>530</v>
      </c>
      <c r="D278" s="293"/>
      <c r="E278" s="286"/>
      <c r="F278" s="293"/>
      <c r="G278" s="294"/>
      <c r="H278" s="293"/>
      <c r="I278" s="196"/>
      <c r="J278" s="293"/>
      <c r="K278" s="370"/>
      <c r="L278" s="370"/>
      <c r="M278" s="370"/>
      <c r="N278" s="371"/>
      <c r="O278" s="298">
        <v>14.68</v>
      </c>
      <c r="P278" s="143"/>
    </row>
    <row r="279" spans="1:16" ht="42.75" x14ac:dyDescent="0.25">
      <c r="A279" s="444">
        <v>34</v>
      </c>
      <c r="B279" s="402" t="s">
        <v>436</v>
      </c>
      <c r="C279" s="194" t="s">
        <v>666</v>
      </c>
      <c r="D279" s="367" t="s">
        <v>156</v>
      </c>
      <c r="E279" s="291" t="s">
        <v>157</v>
      </c>
      <c r="F279" s="367" t="s">
        <v>156</v>
      </c>
      <c r="G279" s="403" t="s">
        <v>158</v>
      </c>
      <c r="H279" s="367" t="s">
        <v>156</v>
      </c>
      <c r="I279" s="367"/>
      <c r="J279" s="367" t="s">
        <v>156</v>
      </c>
      <c r="K279" s="367" t="s">
        <v>156</v>
      </c>
      <c r="L279" s="367" t="s">
        <v>156</v>
      </c>
      <c r="M279" s="370"/>
      <c r="N279" s="371">
        <v>4668.8900000000003</v>
      </c>
      <c r="O279" s="321" t="s">
        <v>683</v>
      </c>
      <c r="P279" s="50" t="e">
        <f t="shared" si="7"/>
        <v>#VALUE!</v>
      </c>
    </row>
    <row r="280" spans="1:16" ht="15.75" hidden="1" customHeight="1" x14ac:dyDescent="0.25">
      <c r="A280" s="444"/>
      <c r="B280" s="402"/>
      <c r="C280" s="367" t="s">
        <v>554</v>
      </c>
      <c r="D280" s="367" t="s">
        <v>159</v>
      </c>
      <c r="E280" s="367" t="s">
        <v>160</v>
      </c>
      <c r="F280" s="367" t="s">
        <v>161</v>
      </c>
      <c r="G280" s="400"/>
      <c r="H280" s="367" t="s">
        <v>159</v>
      </c>
      <c r="I280" s="367"/>
      <c r="J280" s="367" t="s">
        <v>159</v>
      </c>
      <c r="K280" s="367" t="s">
        <v>162</v>
      </c>
      <c r="L280" s="367" t="s">
        <v>163</v>
      </c>
      <c r="M280" s="370"/>
      <c r="N280" s="371" t="s">
        <v>159</v>
      </c>
      <c r="O280" s="321" t="s">
        <v>159</v>
      </c>
      <c r="P280" s="50" t="e">
        <f t="shared" si="7"/>
        <v>#VALUE!</v>
      </c>
    </row>
    <row r="281" spans="1:16" ht="15.75" hidden="1" customHeight="1" x14ac:dyDescent="0.25">
      <c r="A281" s="444"/>
      <c r="B281" s="402"/>
      <c r="C281" s="367" t="s">
        <v>20</v>
      </c>
      <c r="D281" s="367" t="s">
        <v>164</v>
      </c>
      <c r="E281" s="367" t="s">
        <v>92</v>
      </c>
      <c r="F281" s="367" t="s">
        <v>165</v>
      </c>
      <c r="G281" s="400"/>
      <c r="H281" s="367" t="s">
        <v>164</v>
      </c>
      <c r="I281" s="367"/>
      <c r="J281" s="367" t="s">
        <v>164</v>
      </c>
      <c r="K281" s="367" t="s">
        <v>166</v>
      </c>
      <c r="L281" s="367" t="s">
        <v>167</v>
      </c>
      <c r="M281" s="370"/>
      <c r="N281" s="371" t="s">
        <v>164</v>
      </c>
      <c r="O281" s="321" t="s">
        <v>164</v>
      </c>
      <c r="P281" s="50" t="e">
        <f t="shared" si="7"/>
        <v>#VALUE!</v>
      </c>
    </row>
    <row r="282" spans="1:16" ht="15.75" customHeight="1" x14ac:dyDescent="0.25">
      <c r="A282" s="444"/>
      <c r="B282" s="402"/>
      <c r="C282" s="367" t="s">
        <v>378</v>
      </c>
      <c r="D282" s="367">
        <v>3696.34</v>
      </c>
      <c r="E282" s="290"/>
      <c r="F282" s="367"/>
      <c r="G282" s="400"/>
      <c r="H282" s="367">
        <v>3696.34</v>
      </c>
      <c r="I282" s="151">
        <f>D282-H282</f>
        <v>0</v>
      </c>
      <c r="J282" s="367">
        <v>3696.34</v>
      </c>
      <c r="K282" s="367">
        <v>3696.34</v>
      </c>
      <c r="L282" s="367">
        <v>3696.34</v>
      </c>
      <c r="M282" s="370"/>
      <c r="N282" s="371">
        <v>3699.67</v>
      </c>
      <c r="O282" s="321">
        <v>7037.86</v>
      </c>
      <c r="P282" s="50">
        <f t="shared" si="7"/>
        <v>3341.5199999999995</v>
      </c>
    </row>
    <row r="283" spans="1:16" ht="15.75" customHeight="1" x14ac:dyDescent="0.25">
      <c r="A283" s="444"/>
      <c r="B283" s="402"/>
      <c r="C283" s="368" t="s">
        <v>555</v>
      </c>
      <c r="D283" s="367">
        <v>3274.24</v>
      </c>
      <c r="E283" s="290"/>
      <c r="F283" s="367"/>
      <c r="G283" s="400"/>
      <c r="H283" s="367">
        <v>3274.24</v>
      </c>
      <c r="I283" s="151">
        <f>D283-H283</f>
        <v>0</v>
      </c>
      <c r="J283" s="367">
        <v>3274.24</v>
      </c>
      <c r="K283" s="367">
        <v>3274.24</v>
      </c>
      <c r="L283" s="367">
        <v>3274.24</v>
      </c>
      <c r="M283" s="370"/>
      <c r="N283" s="371">
        <v>3470.69</v>
      </c>
      <c r="O283" s="328">
        <v>5229.05</v>
      </c>
      <c r="P283" s="50">
        <f t="shared" si="7"/>
        <v>1954.8100000000004</v>
      </c>
    </row>
    <row r="284" spans="1:16" ht="15.75" customHeight="1" x14ac:dyDescent="0.25">
      <c r="A284" s="444"/>
      <c r="B284" s="402"/>
      <c r="C284" s="368" t="s">
        <v>556</v>
      </c>
      <c r="D284" s="367">
        <v>4435.6099999999997</v>
      </c>
      <c r="E284" s="290"/>
      <c r="F284" s="367"/>
      <c r="G284" s="400"/>
      <c r="H284" s="367">
        <v>4435.6099999999997</v>
      </c>
      <c r="I284" s="151">
        <f>D284-H284</f>
        <v>0</v>
      </c>
      <c r="J284" s="367">
        <v>4435.6099999999997</v>
      </c>
      <c r="K284" s="367">
        <v>4435.6099999999997</v>
      </c>
      <c r="L284" s="367">
        <v>4435.6099999999997</v>
      </c>
      <c r="M284" s="370"/>
      <c r="N284" s="371">
        <v>4701.75</v>
      </c>
      <c r="O284" s="328">
        <v>7085.47</v>
      </c>
      <c r="P284" s="50">
        <f t="shared" si="7"/>
        <v>2649.8600000000006</v>
      </c>
    </row>
    <row r="285" spans="1:16" ht="15.75" customHeight="1" x14ac:dyDescent="0.25">
      <c r="A285" s="444"/>
      <c r="B285" s="402"/>
      <c r="C285" s="367" t="s">
        <v>519</v>
      </c>
      <c r="D285" s="367">
        <v>6149</v>
      </c>
      <c r="E285" s="290"/>
      <c r="F285" s="367"/>
      <c r="G285" s="400"/>
      <c r="H285" s="367">
        <v>6149</v>
      </c>
      <c r="I285" s="367"/>
      <c r="J285" s="367">
        <v>6149</v>
      </c>
      <c r="K285" s="367">
        <v>6149</v>
      </c>
      <c r="L285" s="367">
        <v>6149</v>
      </c>
      <c r="M285" s="370"/>
      <c r="N285" s="371">
        <v>6383.35</v>
      </c>
      <c r="O285" s="328">
        <v>14614.49</v>
      </c>
      <c r="P285" s="50">
        <f t="shared" si="7"/>
        <v>8465.49</v>
      </c>
    </row>
    <row r="286" spans="1:16" ht="15.75" customHeight="1" x14ac:dyDescent="0.25">
      <c r="A286" s="444"/>
      <c r="B286" s="402"/>
      <c r="C286" s="368" t="s">
        <v>652</v>
      </c>
      <c r="D286" s="367">
        <v>4712.4399999999996</v>
      </c>
      <c r="E286" s="290"/>
      <c r="F286" s="367"/>
      <c r="G286" s="400"/>
      <c r="H286" s="367">
        <v>4712.4399999999996</v>
      </c>
      <c r="I286" s="367"/>
      <c r="J286" s="367">
        <v>4712.4399999999996</v>
      </c>
      <c r="K286" s="367">
        <v>4712.4399999999996</v>
      </c>
      <c r="L286" s="367">
        <v>4712.4399999999996</v>
      </c>
      <c r="M286" s="370"/>
      <c r="N286" s="371">
        <v>5419.31</v>
      </c>
      <c r="O286" s="328">
        <v>9336.08</v>
      </c>
      <c r="P286" s="50">
        <f t="shared" si="7"/>
        <v>4623.6400000000003</v>
      </c>
    </row>
    <row r="287" spans="1:16" ht="15.75" customHeight="1" x14ac:dyDescent="0.25">
      <c r="A287" s="444"/>
      <c r="B287" s="402"/>
      <c r="C287" s="368" t="s">
        <v>653</v>
      </c>
      <c r="D287" s="367">
        <v>7993.7</v>
      </c>
      <c r="E287" s="290"/>
      <c r="F287" s="367"/>
      <c r="G287" s="400"/>
      <c r="H287" s="367">
        <v>7993.7</v>
      </c>
      <c r="I287" s="367"/>
      <c r="J287" s="367">
        <v>7993.7</v>
      </c>
      <c r="K287" s="367">
        <v>7993.7</v>
      </c>
      <c r="L287" s="367">
        <v>7993.7</v>
      </c>
      <c r="M287" s="370"/>
      <c r="N287" s="371">
        <v>9192.76</v>
      </c>
      <c r="O287" s="328">
        <v>15819.34</v>
      </c>
      <c r="P287" s="50">
        <f t="shared" si="7"/>
        <v>7825.64</v>
      </c>
    </row>
    <row r="288" spans="1:16" x14ac:dyDescent="0.25">
      <c r="A288" s="444"/>
      <c r="B288" s="402"/>
      <c r="C288" s="367" t="s">
        <v>517</v>
      </c>
      <c r="D288" s="367">
        <v>7298.26</v>
      </c>
      <c r="E288" s="290"/>
      <c r="F288" s="367"/>
      <c r="G288" s="400"/>
      <c r="H288" s="367">
        <v>7298.26</v>
      </c>
      <c r="I288" s="367"/>
      <c r="J288" s="367">
        <v>7298.26</v>
      </c>
      <c r="K288" s="367">
        <v>7298.26</v>
      </c>
      <c r="L288" s="367">
        <v>7298.26</v>
      </c>
      <c r="M288" s="370"/>
      <c r="N288" s="371">
        <v>9781.09</v>
      </c>
      <c r="O288" s="328">
        <v>37472.43</v>
      </c>
      <c r="P288" s="50">
        <f t="shared" si="7"/>
        <v>30174.17</v>
      </c>
    </row>
    <row r="289" spans="1:16" ht="18" customHeight="1" x14ac:dyDescent="0.25">
      <c r="A289" s="444"/>
      <c r="B289" s="402"/>
      <c r="C289" s="368" t="s">
        <v>654</v>
      </c>
      <c r="D289" s="367">
        <v>7149.63</v>
      </c>
      <c r="E289" s="290"/>
      <c r="F289" s="367"/>
      <c r="G289" s="400"/>
      <c r="H289" s="367">
        <v>7149.63</v>
      </c>
      <c r="I289" s="367"/>
      <c r="J289" s="367">
        <v>7149.63</v>
      </c>
      <c r="K289" s="367">
        <v>7149.63</v>
      </c>
      <c r="L289" s="367">
        <v>7149.63</v>
      </c>
      <c r="M289" s="370"/>
      <c r="N289" s="371">
        <v>9781.09</v>
      </c>
      <c r="O289" s="328">
        <v>37472.43</v>
      </c>
      <c r="P289" s="50">
        <f t="shared" si="7"/>
        <v>30322.799999999999</v>
      </c>
    </row>
    <row r="290" spans="1:16" ht="19.5" customHeight="1" x14ac:dyDescent="0.25">
      <c r="A290" s="444"/>
      <c r="B290" s="402"/>
      <c r="C290" s="368" t="s">
        <v>667</v>
      </c>
      <c r="D290" s="367">
        <v>10947.38</v>
      </c>
      <c r="E290" s="290"/>
      <c r="F290" s="367"/>
      <c r="G290" s="401"/>
      <c r="H290" s="367">
        <v>10947.38</v>
      </c>
      <c r="I290" s="367"/>
      <c r="J290" s="367">
        <v>10947.38</v>
      </c>
      <c r="K290" s="367">
        <v>10947.38</v>
      </c>
      <c r="L290" s="367">
        <v>10947.38</v>
      </c>
      <c r="M290" s="370"/>
      <c r="N290" s="371">
        <v>10947.38</v>
      </c>
      <c r="O290" s="321" t="s">
        <v>56</v>
      </c>
      <c r="P290" s="50" t="e">
        <f t="shared" si="7"/>
        <v>#VALUE!</v>
      </c>
    </row>
    <row r="291" spans="1:16" ht="42.75" x14ac:dyDescent="0.25">
      <c r="A291" s="444">
        <v>35</v>
      </c>
      <c r="B291" s="461" t="s">
        <v>438</v>
      </c>
      <c r="C291" s="367" t="s">
        <v>511</v>
      </c>
      <c r="D291" s="367">
        <v>7231.86</v>
      </c>
      <c r="E291" s="367" t="s">
        <v>33</v>
      </c>
      <c r="F291" s="367" t="s">
        <v>170</v>
      </c>
      <c r="G291" s="402" t="s">
        <v>171</v>
      </c>
      <c r="H291" s="367">
        <v>7231.86</v>
      </c>
      <c r="I291" s="367"/>
      <c r="J291" s="367">
        <v>7231.86</v>
      </c>
      <c r="K291" s="367">
        <v>7231.86</v>
      </c>
      <c r="L291" s="367" t="s">
        <v>172</v>
      </c>
      <c r="M291" s="370"/>
      <c r="N291" s="371">
        <v>7231.86</v>
      </c>
      <c r="O291" s="321" t="s">
        <v>668</v>
      </c>
      <c r="P291" s="50" t="e">
        <f t="shared" si="7"/>
        <v>#VALUE!</v>
      </c>
    </row>
    <row r="292" spans="1:16" s="118" customFormat="1" x14ac:dyDescent="0.25">
      <c r="A292" s="444"/>
      <c r="B292" s="461"/>
      <c r="C292" s="367" t="s">
        <v>378</v>
      </c>
      <c r="D292" s="367"/>
      <c r="E292" s="367"/>
      <c r="F292" s="367"/>
      <c r="G292" s="402"/>
      <c r="H292" s="367"/>
      <c r="I292" s="367"/>
      <c r="J292" s="367">
        <v>2888.8</v>
      </c>
      <c r="K292" s="367"/>
      <c r="L292" s="367"/>
      <c r="M292" s="370"/>
      <c r="N292" s="371">
        <v>2888.8</v>
      </c>
      <c r="O292" s="328">
        <v>2659.72</v>
      </c>
      <c r="P292" s="120"/>
    </row>
    <row r="293" spans="1:16" x14ac:dyDescent="0.25">
      <c r="A293" s="444"/>
      <c r="B293" s="461"/>
      <c r="C293" s="368" t="s">
        <v>513</v>
      </c>
      <c r="D293" s="367">
        <v>2336.16</v>
      </c>
      <c r="E293" s="367"/>
      <c r="F293" s="367"/>
      <c r="G293" s="402"/>
      <c r="H293" s="367">
        <v>2336.16</v>
      </c>
      <c r="I293" s="151">
        <f>D293-H293</f>
        <v>0</v>
      </c>
      <c r="J293" s="367">
        <v>2336.16</v>
      </c>
      <c r="K293" s="367">
        <v>2336.16</v>
      </c>
      <c r="L293" s="367">
        <v>2411.52</v>
      </c>
      <c r="M293" s="370"/>
      <c r="N293" s="371">
        <v>2336.16</v>
      </c>
      <c r="O293" s="328">
        <v>2659.72</v>
      </c>
      <c r="P293" s="50">
        <f t="shared" si="7"/>
        <v>323.55999999999995</v>
      </c>
    </row>
    <row r="294" spans="1:16" s="122" customFormat="1" ht="27.75" customHeight="1" x14ac:dyDescent="0.25">
      <c r="A294" s="444"/>
      <c r="B294" s="461"/>
      <c r="C294" s="368" t="s">
        <v>530</v>
      </c>
      <c r="D294" s="367"/>
      <c r="E294" s="367"/>
      <c r="F294" s="367"/>
      <c r="G294" s="402"/>
      <c r="H294" s="367"/>
      <c r="I294" s="151"/>
      <c r="J294" s="367"/>
      <c r="K294" s="367"/>
      <c r="L294" s="367"/>
      <c r="M294" s="370"/>
      <c r="N294" s="371"/>
      <c r="O294" s="328">
        <v>117.23</v>
      </c>
      <c r="P294" s="123"/>
    </row>
    <row r="295" spans="1:16" x14ac:dyDescent="0.25">
      <c r="A295" s="444"/>
      <c r="B295" s="461"/>
      <c r="C295" s="367" t="s">
        <v>605</v>
      </c>
      <c r="D295" s="367">
        <v>0</v>
      </c>
      <c r="E295" s="367"/>
      <c r="F295" s="367"/>
      <c r="G295" s="402"/>
      <c r="H295" s="367">
        <v>0</v>
      </c>
      <c r="I295" s="367"/>
      <c r="J295" s="367">
        <v>0</v>
      </c>
      <c r="K295" s="367">
        <v>0</v>
      </c>
      <c r="L295" s="367">
        <v>0</v>
      </c>
      <c r="M295" s="370"/>
      <c r="N295" s="371">
        <v>0</v>
      </c>
      <c r="O295" s="328">
        <v>9281.89</v>
      </c>
      <c r="P295" s="50">
        <f t="shared" si="7"/>
        <v>9281.89</v>
      </c>
    </row>
    <row r="296" spans="1:16" x14ac:dyDescent="0.25">
      <c r="A296" s="444"/>
      <c r="B296" s="461"/>
      <c r="C296" s="368" t="s">
        <v>604</v>
      </c>
      <c r="D296" s="367">
        <v>8550.93</v>
      </c>
      <c r="E296" s="367"/>
      <c r="F296" s="367"/>
      <c r="G296" s="402"/>
      <c r="H296" s="367">
        <v>8550.93</v>
      </c>
      <c r="I296" s="367"/>
      <c r="J296" s="367">
        <v>8550.93</v>
      </c>
      <c r="K296" s="367">
        <v>8550.93</v>
      </c>
      <c r="L296" s="367">
        <v>8824.01</v>
      </c>
      <c r="M296" s="370"/>
      <c r="N296" s="371">
        <v>8550.93</v>
      </c>
      <c r="O296" s="328">
        <v>5079.3100000000004</v>
      </c>
      <c r="P296" s="50">
        <f t="shared" si="7"/>
        <v>-3471.62</v>
      </c>
    </row>
    <row r="297" spans="1:16" s="122" customFormat="1" x14ac:dyDescent="0.25">
      <c r="A297" s="444"/>
      <c r="B297" s="461"/>
      <c r="C297" s="368" t="s">
        <v>520</v>
      </c>
      <c r="D297" s="367"/>
      <c r="E297" s="367"/>
      <c r="F297" s="367"/>
      <c r="G297" s="402"/>
      <c r="H297" s="367"/>
      <c r="I297" s="367"/>
      <c r="J297" s="367"/>
      <c r="K297" s="367"/>
      <c r="L297" s="367"/>
      <c r="M297" s="370"/>
      <c r="N297" s="371"/>
      <c r="O297" s="328">
        <v>10159.719999999999</v>
      </c>
      <c r="P297" s="123"/>
    </row>
    <row r="298" spans="1:16" ht="19.5" customHeight="1" x14ac:dyDescent="0.25">
      <c r="A298" s="444"/>
      <c r="B298" s="461"/>
      <c r="C298" s="368" t="s">
        <v>534</v>
      </c>
      <c r="D298" s="367">
        <v>0</v>
      </c>
      <c r="E298" s="367"/>
      <c r="F298" s="367"/>
      <c r="G298" s="402"/>
      <c r="H298" s="367">
        <v>0</v>
      </c>
      <c r="I298" s="367"/>
      <c r="J298" s="367">
        <v>0</v>
      </c>
      <c r="K298" s="367">
        <v>0</v>
      </c>
      <c r="L298" s="367">
        <v>0</v>
      </c>
      <c r="M298" s="370"/>
      <c r="N298" s="371">
        <v>0</v>
      </c>
      <c r="O298" s="328">
        <v>13985.13</v>
      </c>
      <c r="P298" s="50">
        <f t="shared" si="7"/>
        <v>13985.13</v>
      </c>
    </row>
    <row r="299" spans="1:16" ht="19.5" customHeight="1" x14ac:dyDescent="0.25">
      <c r="A299" s="449"/>
      <c r="B299" s="473"/>
      <c r="C299" s="368" t="s">
        <v>525</v>
      </c>
      <c r="D299" s="367">
        <v>8984.32</v>
      </c>
      <c r="E299" s="367"/>
      <c r="F299" s="367"/>
      <c r="G299" s="402"/>
      <c r="H299" s="367">
        <v>8984.32</v>
      </c>
      <c r="I299" s="367"/>
      <c r="J299" s="367">
        <v>8984.32</v>
      </c>
      <c r="K299" s="367">
        <v>8984.32</v>
      </c>
      <c r="L299" s="367">
        <v>9273.99</v>
      </c>
      <c r="M299" s="370"/>
      <c r="N299" s="371">
        <v>8984.32</v>
      </c>
      <c r="O299" s="328">
        <v>13985.13</v>
      </c>
      <c r="P299" s="50">
        <f t="shared" si="7"/>
        <v>5000.8099999999995</v>
      </c>
    </row>
    <row r="300" spans="1:16" ht="45" customHeight="1" x14ac:dyDescent="0.25">
      <c r="A300" s="429">
        <v>36</v>
      </c>
      <c r="B300" s="403" t="s">
        <v>588</v>
      </c>
      <c r="C300" s="367" t="s">
        <v>535</v>
      </c>
      <c r="D300" s="367">
        <v>2695.93</v>
      </c>
      <c r="E300" s="367"/>
      <c r="F300" s="198">
        <v>9067.66</v>
      </c>
      <c r="G300" s="395" t="s">
        <v>173</v>
      </c>
      <c r="H300" s="367">
        <v>9067.66</v>
      </c>
      <c r="I300" s="367"/>
      <c r="J300" s="367">
        <v>2695.93</v>
      </c>
      <c r="K300" s="367">
        <v>9067.66</v>
      </c>
      <c r="L300" s="367">
        <v>9067.66</v>
      </c>
      <c r="M300" s="199"/>
      <c r="N300" s="159">
        <v>2695.93</v>
      </c>
      <c r="O300" s="321" t="s">
        <v>348</v>
      </c>
      <c r="P300" s="50" t="e">
        <f t="shared" si="7"/>
        <v>#VALUE!</v>
      </c>
    </row>
    <row r="301" spans="1:16" s="118" customFormat="1" x14ac:dyDescent="0.25">
      <c r="A301" s="429"/>
      <c r="B301" s="400"/>
      <c r="C301" s="198" t="s">
        <v>378</v>
      </c>
      <c r="D301" s="367"/>
      <c r="E301" s="367"/>
      <c r="F301" s="198"/>
      <c r="G301" s="395"/>
      <c r="H301" s="367"/>
      <c r="I301" s="367"/>
      <c r="J301" s="367"/>
      <c r="K301" s="367"/>
      <c r="L301" s="367"/>
      <c r="M301" s="199"/>
      <c r="N301" s="159"/>
      <c r="O301" s="321">
        <v>2412.96</v>
      </c>
      <c r="P301" s="120"/>
    </row>
    <row r="302" spans="1:16" x14ac:dyDescent="0.25">
      <c r="A302" s="429"/>
      <c r="B302" s="400"/>
      <c r="C302" s="154" t="s">
        <v>669</v>
      </c>
      <c r="D302" s="367">
        <v>2412.96</v>
      </c>
      <c r="E302" s="367"/>
      <c r="F302" s="198">
        <v>2412.96</v>
      </c>
      <c r="G302" s="395"/>
      <c r="H302" s="367">
        <v>2412.96</v>
      </c>
      <c r="I302" s="200">
        <f>D302-H302</f>
        <v>0</v>
      </c>
      <c r="J302" s="367">
        <v>2412.96</v>
      </c>
      <c r="K302" s="367">
        <v>2412.96</v>
      </c>
      <c r="L302" s="367">
        <v>2412.96</v>
      </c>
      <c r="M302" s="199"/>
      <c r="N302" s="159">
        <v>2412.96</v>
      </c>
      <c r="O302" s="321">
        <v>2412.96</v>
      </c>
      <c r="P302" s="50">
        <f t="shared" si="7"/>
        <v>0</v>
      </c>
    </row>
    <row r="303" spans="1:16" s="147" customFormat="1" ht="27.75" customHeight="1" x14ac:dyDescent="0.25">
      <c r="A303" s="429"/>
      <c r="B303" s="400"/>
      <c r="C303" s="367" t="s">
        <v>530</v>
      </c>
      <c r="D303" s="367"/>
      <c r="E303" s="367"/>
      <c r="F303" s="198"/>
      <c r="G303" s="395"/>
      <c r="H303" s="367"/>
      <c r="I303" s="200"/>
      <c r="J303" s="367"/>
      <c r="K303" s="367"/>
      <c r="L303" s="367"/>
      <c r="M303" s="199"/>
      <c r="N303" s="159"/>
      <c r="O303" s="328">
        <v>110.01</v>
      </c>
      <c r="P303" s="146"/>
    </row>
    <row r="304" spans="1:16" s="147" customFormat="1" x14ac:dyDescent="0.25">
      <c r="A304" s="429"/>
      <c r="B304" s="400"/>
      <c r="C304" s="154" t="s">
        <v>669</v>
      </c>
      <c r="D304" s="367"/>
      <c r="E304" s="367"/>
      <c r="F304" s="198"/>
      <c r="G304" s="395"/>
      <c r="H304" s="367"/>
      <c r="I304" s="200"/>
      <c r="J304" s="367"/>
      <c r="K304" s="367"/>
      <c r="L304" s="367"/>
      <c r="M304" s="199"/>
      <c r="N304" s="159"/>
      <c r="O304" s="328">
        <v>2412.96</v>
      </c>
      <c r="P304" s="146"/>
    </row>
    <row r="305" spans="1:16" s="118" customFormat="1" ht="30" x14ac:dyDescent="0.25">
      <c r="A305" s="429"/>
      <c r="B305" s="400"/>
      <c r="C305" s="368" t="s">
        <v>534</v>
      </c>
      <c r="D305" s="367">
        <v>110.01</v>
      </c>
      <c r="E305" s="367"/>
      <c r="F305" s="198">
        <v>110.01</v>
      </c>
      <c r="G305" s="395"/>
      <c r="H305" s="367">
        <v>110.01</v>
      </c>
      <c r="I305" s="367"/>
      <c r="J305" s="367">
        <v>110.01</v>
      </c>
      <c r="K305" s="367">
        <v>110.01</v>
      </c>
      <c r="L305" s="367">
        <v>110.01</v>
      </c>
      <c r="M305" s="199"/>
      <c r="N305" s="159">
        <v>110.01</v>
      </c>
      <c r="O305" s="328">
        <v>2781.38</v>
      </c>
      <c r="P305" s="120">
        <f>O305-H305</f>
        <v>2671.37</v>
      </c>
    </row>
    <row r="306" spans="1:16" ht="30" x14ac:dyDescent="0.25">
      <c r="A306" s="429"/>
      <c r="B306" s="401"/>
      <c r="C306" s="368" t="s">
        <v>525</v>
      </c>
      <c r="D306" s="367">
        <v>2781.38</v>
      </c>
      <c r="E306" s="367"/>
      <c r="F306" s="198">
        <v>11832.95</v>
      </c>
      <c r="G306" s="395"/>
      <c r="H306" s="367">
        <v>11832.95</v>
      </c>
      <c r="I306" s="367"/>
      <c r="J306" s="367">
        <v>2781.38</v>
      </c>
      <c r="K306" s="367">
        <v>11832.95</v>
      </c>
      <c r="L306" s="367">
        <v>11832.95</v>
      </c>
      <c r="M306" s="199"/>
      <c r="N306" s="159">
        <v>2781.38</v>
      </c>
      <c r="O306" s="328">
        <v>2781.38</v>
      </c>
      <c r="P306" s="50">
        <f t="shared" si="7"/>
        <v>-9051.57</v>
      </c>
    </row>
    <row r="307" spans="1:16" s="49" customFormat="1" ht="44.25" customHeight="1" x14ac:dyDescent="0.25">
      <c r="A307" s="429">
        <v>37</v>
      </c>
      <c r="B307" s="402" t="s">
        <v>615</v>
      </c>
      <c r="C307" s="191" t="s">
        <v>511</v>
      </c>
      <c r="D307" s="368">
        <v>6076.72</v>
      </c>
      <c r="E307" s="367"/>
      <c r="F307" s="154">
        <v>6076.72</v>
      </c>
      <c r="G307" s="403" t="s">
        <v>174</v>
      </c>
      <c r="H307" s="368">
        <v>6076.72</v>
      </c>
      <c r="I307" s="368"/>
      <c r="J307" s="367">
        <v>6076.72</v>
      </c>
      <c r="K307" s="367">
        <v>6076.72</v>
      </c>
      <c r="L307" s="367">
        <v>6076.72</v>
      </c>
      <c r="M307" s="201"/>
      <c r="N307" s="159">
        <v>5996.25</v>
      </c>
      <c r="O307" s="304">
        <v>11518.57</v>
      </c>
      <c r="P307" s="50">
        <f t="shared" si="7"/>
        <v>5441.8499999999995</v>
      </c>
    </row>
    <row r="308" spans="1:16" s="49" customFormat="1" ht="18.75" customHeight="1" x14ac:dyDescent="0.25">
      <c r="A308" s="429"/>
      <c r="B308" s="402"/>
      <c r="C308" s="191" t="s">
        <v>378</v>
      </c>
      <c r="D308" s="368">
        <v>4621.7</v>
      </c>
      <c r="E308" s="367"/>
      <c r="F308" s="154">
        <v>4621.7</v>
      </c>
      <c r="G308" s="400"/>
      <c r="H308" s="368">
        <v>4621.7</v>
      </c>
      <c r="I308" s="151">
        <f>D308-H308</f>
        <v>0</v>
      </c>
      <c r="J308" s="368">
        <v>4621.7</v>
      </c>
      <c r="K308" s="368">
        <v>4621.7</v>
      </c>
      <c r="L308" s="368">
        <v>4621.7</v>
      </c>
      <c r="M308" s="202"/>
      <c r="N308" s="371">
        <v>4617.54</v>
      </c>
      <c r="O308" s="298">
        <v>6429</v>
      </c>
      <c r="P308" s="50">
        <f t="shared" si="7"/>
        <v>1807.3000000000002</v>
      </c>
    </row>
    <row r="309" spans="1:16" s="49" customFormat="1" ht="18.75" customHeight="1" x14ac:dyDescent="0.25">
      <c r="A309" s="429"/>
      <c r="B309" s="402"/>
      <c r="C309" s="293" t="s">
        <v>512</v>
      </c>
      <c r="D309" s="368">
        <v>2491.2600000000002</v>
      </c>
      <c r="E309" s="367"/>
      <c r="F309" s="154">
        <v>2491.2600000000002</v>
      </c>
      <c r="G309" s="400"/>
      <c r="H309" s="368">
        <v>2491.2600000000002</v>
      </c>
      <c r="I309" s="151">
        <f>D309-H309</f>
        <v>0</v>
      </c>
      <c r="J309" s="368">
        <v>2491.2600000000002</v>
      </c>
      <c r="K309" s="368">
        <v>2491.2600000000002</v>
      </c>
      <c r="L309" s="368">
        <v>2491.2600000000002</v>
      </c>
      <c r="M309" s="202"/>
      <c r="N309" s="371">
        <v>2308.77</v>
      </c>
      <c r="O309" s="298">
        <v>3214.5</v>
      </c>
      <c r="P309" s="50">
        <f t="shared" si="7"/>
        <v>723.23999999999978</v>
      </c>
    </row>
    <row r="310" spans="1:16" s="49" customFormat="1" ht="27" customHeight="1" x14ac:dyDescent="0.25">
      <c r="A310" s="429"/>
      <c r="B310" s="402"/>
      <c r="C310" s="368" t="s">
        <v>514</v>
      </c>
      <c r="D310" s="368"/>
      <c r="E310" s="367"/>
      <c r="F310" s="154"/>
      <c r="G310" s="400"/>
      <c r="H310" s="368"/>
      <c r="I310" s="151"/>
      <c r="J310" s="368">
        <v>141.9</v>
      </c>
      <c r="K310" s="368">
        <v>141.9</v>
      </c>
      <c r="L310" s="368">
        <v>141.9</v>
      </c>
      <c r="M310" s="202"/>
      <c r="N310" s="371">
        <v>144.79</v>
      </c>
      <c r="O310" s="313">
        <v>201.59</v>
      </c>
      <c r="P310" s="50"/>
    </row>
    <row r="311" spans="1:16" s="49" customFormat="1" ht="18.75" customHeight="1" x14ac:dyDescent="0.25">
      <c r="A311" s="429"/>
      <c r="B311" s="402"/>
      <c r="C311" s="293" t="s">
        <v>513</v>
      </c>
      <c r="D311" s="368">
        <v>4982.51</v>
      </c>
      <c r="E311" s="367"/>
      <c r="F311" s="154">
        <f>4982.51</f>
        <v>4982.51</v>
      </c>
      <c r="G311" s="400"/>
      <c r="H311" s="368">
        <v>4982.51</v>
      </c>
      <c r="I311" s="151">
        <f>D311-H311</f>
        <v>0</v>
      </c>
      <c r="J311" s="368">
        <v>4982.51</v>
      </c>
      <c r="K311" s="368">
        <v>4982.51</v>
      </c>
      <c r="L311" s="368">
        <v>4982.51</v>
      </c>
      <c r="M311" s="202"/>
      <c r="N311" s="371">
        <v>5084.05</v>
      </c>
      <c r="O311" s="298">
        <v>7078.53</v>
      </c>
      <c r="P311" s="50">
        <f t="shared" si="7"/>
        <v>2096.0199999999995</v>
      </c>
    </row>
    <row r="312" spans="1:16" s="49" customFormat="1" ht="18.75" customHeight="1" x14ac:dyDescent="0.25">
      <c r="A312" s="429"/>
      <c r="B312" s="402"/>
      <c r="C312" s="191" t="s">
        <v>519</v>
      </c>
      <c r="D312" s="368">
        <v>7164.08</v>
      </c>
      <c r="E312" s="367"/>
      <c r="F312" s="154">
        <v>7164.08</v>
      </c>
      <c r="G312" s="400"/>
      <c r="H312" s="368">
        <v>7164.08</v>
      </c>
      <c r="I312" s="368"/>
      <c r="J312" s="368">
        <v>7164.08</v>
      </c>
      <c r="K312" s="368">
        <v>7164.08</v>
      </c>
      <c r="L312" s="368">
        <v>7164.08</v>
      </c>
      <c r="M312" s="202"/>
      <c r="N312" s="371">
        <v>6419.73</v>
      </c>
      <c r="O312" s="298">
        <v>12461.67</v>
      </c>
      <c r="P312" s="50">
        <f t="shared" si="7"/>
        <v>5297.59</v>
      </c>
    </row>
    <row r="313" spans="1:16" s="49" customFormat="1" ht="18.75" customHeight="1" x14ac:dyDescent="0.25">
      <c r="A313" s="429"/>
      <c r="B313" s="402"/>
      <c r="C313" s="293" t="s">
        <v>527</v>
      </c>
      <c r="D313" s="368">
        <v>4500.3900000000003</v>
      </c>
      <c r="E313" s="367"/>
      <c r="F313" s="154">
        <v>4500.3900000000003</v>
      </c>
      <c r="G313" s="400"/>
      <c r="H313" s="368">
        <v>4500.3900000000003</v>
      </c>
      <c r="I313" s="368"/>
      <c r="J313" s="368">
        <v>4500.3900000000003</v>
      </c>
      <c r="K313" s="368">
        <v>4500.3900000000003</v>
      </c>
      <c r="L313" s="368">
        <v>4500.3900000000003</v>
      </c>
      <c r="M313" s="202"/>
      <c r="N313" s="371">
        <v>4601.54</v>
      </c>
      <c r="O313" s="313">
        <v>8930.83</v>
      </c>
      <c r="P313" s="50">
        <f t="shared" si="7"/>
        <v>4430.4399999999996</v>
      </c>
    </row>
    <row r="314" spans="1:16" s="49" customFormat="1" ht="18.75" customHeight="1" x14ac:dyDescent="0.25">
      <c r="A314" s="429"/>
      <c r="B314" s="402"/>
      <c r="C314" s="293" t="s">
        <v>520</v>
      </c>
      <c r="D314" s="368">
        <v>9000.76</v>
      </c>
      <c r="E314" s="367"/>
      <c r="F314" s="154">
        <v>9000.76</v>
      </c>
      <c r="G314" s="400"/>
      <c r="H314" s="368">
        <v>9000.76</v>
      </c>
      <c r="I314" s="368"/>
      <c r="J314" s="368">
        <v>9000.76</v>
      </c>
      <c r="K314" s="368">
        <v>9000.76</v>
      </c>
      <c r="L314" s="368">
        <v>9000.76</v>
      </c>
      <c r="M314" s="202"/>
      <c r="N314" s="371">
        <v>8345.65</v>
      </c>
      <c r="O314" s="313">
        <v>16201.72</v>
      </c>
      <c r="P314" s="50">
        <f t="shared" si="7"/>
        <v>7200.9599999999991</v>
      </c>
    </row>
    <row r="315" spans="1:16" s="49" customFormat="1" ht="19.5" customHeight="1" x14ac:dyDescent="0.25">
      <c r="A315" s="429"/>
      <c r="B315" s="402"/>
      <c r="C315" s="191" t="s">
        <v>517</v>
      </c>
      <c r="D315" s="368">
        <v>10874.98</v>
      </c>
      <c r="E315" s="367"/>
      <c r="F315" s="154">
        <v>10874.98</v>
      </c>
      <c r="G315" s="400"/>
      <c r="H315" s="368">
        <v>10874.98</v>
      </c>
      <c r="I315" s="368"/>
      <c r="J315" s="368">
        <v>10874.98</v>
      </c>
      <c r="K315" s="368">
        <v>10874.98</v>
      </c>
      <c r="L315" s="368">
        <v>10874.98</v>
      </c>
      <c r="M315" s="202"/>
      <c r="N315" s="371">
        <v>12717.11</v>
      </c>
      <c r="O315" s="313">
        <v>37355.43</v>
      </c>
      <c r="P315" s="50">
        <f t="shared" si="7"/>
        <v>26480.45</v>
      </c>
    </row>
    <row r="316" spans="1:16" s="49" customFormat="1" ht="18.75" customHeight="1" x14ac:dyDescent="0.25">
      <c r="A316" s="429"/>
      <c r="B316" s="402"/>
      <c r="C316" s="293" t="s">
        <v>534</v>
      </c>
      <c r="D316" s="368">
        <v>7195</v>
      </c>
      <c r="E316" s="367"/>
      <c r="F316" s="154">
        <v>7195</v>
      </c>
      <c r="G316" s="400"/>
      <c r="H316" s="368">
        <v>7195</v>
      </c>
      <c r="I316" s="368"/>
      <c r="J316" s="368">
        <v>7195</v>
      </c>
      <c r="K316" s="368">
        <v>7195</v>
      </c>
      <c r="L316" s="368">
        <v>7195</v>
      </c>
      <c r="M316" s="202"/>
      <c r="N316" s="371">
        <v>11300.7</v>
      </c>
      <c r="O316" s="313">
        <v>31905.03</v>
      </c>
      <c r="P316" s="50">
        <f t="shared" si="7"/>
        <v>24710.03</v>
      </c>
    </row>
    <row r="317" spans="1:16" s="49" customFormat="1" ht="18.75" customHeight="1" x14ac:dyDescent="0.25">
      <c r="A317" s="429"/>
      <c r="B317" s="402"/>
      <c r="C317" s="293" t="s">
        <v>525</v>
      </c>
      <c r="D317" s="368">
        <v>16312.48</v>
      </c>
      <c r="E317" s="367"/>
      <c r="F317" s="154">
        <v>16312.48</v>
      </c>
      <c r="G317" s="400"/>
      <c r="H317" s="368">
        <v>16312.48</v>
      </c>
      <c r="I317" s="368"/>
      <c r="J317" s="368">
        <v>16312.48</v>
      </c>
      <c r="K317" s="368">
        <v>16312.48</v>
      </c>
      <c r="L317" s="368">
        <v>16312.48</v>
      </c>
      <c r="M317" s="202"/>
      <c r="N317" s="371">
        <v>16532.240000000002</v>
      </c>
      <c r="O317" s="313">
        <v>52036.21</v>
      </c>
      <c r="P317" s="50">
        <f t="shared" si="7"/>
        <v>35723.729999999996</v>
      </c>
    </row>
    <row r="318" spans="1:16" s="118" customFormat="1" ht="113.25" customHeight="1" x14ac:dyDescent="0.25">
      <c r="A318" s="114"/>
      <c r="B318" s="403" t="s">
        <v>442</v>
      </c>
      <c r="C318" s="367" t="s">
        <v>531</v>
      </c>
      <c r="D318" s="367"/>
      <c r="E318" s="367"/>
      <c r="F318" s="367"/>
      <c r="G318" s="368"/>
      <c r="H318" s="367"/>
      <c r="I318" s="203"/>
      <c r="J318" s="367">
        <v>6893.18</v>
      </c>
      <c r="K318" s="370"/>
      <c r="L318" s="370"/>
      <c r="M318" s="370"/>
      <c r="N318" s="159">
        <v>7626.75</v>
      </c>
      <c r="O318" s="391" t="s">
        <v>670</v>
      </c>
      <c r="P318" s="120"/>
    </row>
    <row r="319" spans="1:16" ht="19.5" customHeight="1" x14ac:dyDescent="0.25">
      <c r="A319" s="429"/>
      <c r="B319" s="400"/>
      <c r="C319" s="204" t="s">
        <v>521</v>
      </c>
      <c r="D319" s="368"/>
      <c r="E319" s="279"/>
      <c r="F319" s="204"/>
      <c r="G319" s="279"/>
      <c r="H319" s="368"/>
      <c r="I319" s="368"/>
      <c r="J319" s="368">
        <v>4216.95</v>
      </c>
      <c r="K319" s="368"/>
      <c r="L319" s="368"/>
      <c r="M319" s="370"/>
      <c r="N319" s="371">
        <v>4216.95</v>
      </c>
      <c r="O319" s="380">
        <v>4364.13</v>
      </c>
      <c r="P319" s="50"/>
    </row>
    <row r="320" spans="1:16" ht="18.75" customHeight="1" x14ac:dyDescent="0.25">
      <c r="A320" s="429"/>
      <c r="B320" s="400"/>
      <c r="C320" s="279" t="s">
        <v>526</v>
      </c>
      <c r="D320" s="368"/>
      <c r="E320" s="279"/>
      <c r="F320" s="204"/>
      <c r="G320" s="279"/>
      <c r="H320" s="368"/>
      <c r="I320" s="368"/>
      <c r="J320" s="368">
        <v>4216.95</v>
      </c>
      <c r="K320" s="368"/>
      <c r="L320" s="368"/>
      <c r="M320" s="370"/>
      <c r="N320" s="371">
        <v>4216.95</v>
      </c>
      <c r="O320" s="380" t="s">
        <v>56</v>
      </c>
      <c r="P320" s="50"/>
    </row>
    <row r="321" spans="1:16" ht="15" customHeight="1" x14ac:dyDescent="0.25">
      <c r="A321" s="429"/>
      <c r="B321" s="400"/>
      <c r="C321" s="279" t="s">
        <v>522</v>
      </c>
      <c r="D321" s="204">
        <v>4216.95</v>
      </c>
      <c r="E321" s="279"/>
      <c r="F321" s="204"/>
      <c r="G321" s="408" t="s">
        <v>181</v>
      </c>
      <c r="H321" s="204">
        <v>3904.58</v>
      </c>
      <c r="I321" s="151">
        <f>D321-H321</f>
        <v>312.36999999999989</v>
      </c>
      <c r="J321" s="279">
        <v>5573.2</v>
      </c>
      <c r="K321" s="204">
        <v>3904.58</v>
      </c>
      <c r="L321" s="204">
        <v>3904.58</v>
      </c>
      <c r="M321" s="370"/>
      <c r="N321" s="371">
        <v>5573.2</v>
      </c>
      <c r="O321" s="377">
        <v>4364.13</v>
      </c>
      <c r="P321" s="50">
        <f t="shared" ref="P321:P339" si="8">O321-H321</f>
        <v>459.55000000000018</v>
      </c>
    </row>
    <row r="322" spans="1:16" ht="15" customHeight="1" x14ac:dyDescent="0.25">
      <c r="A322" s="429"/>
      <c r="B322" s="400"/>
      <c r="C322" s="204" t="s">
        <v>523</v>
      </c>
      <c r="D322" s="204"/>
      <c r="E322" s="279"/>
      <c r="F322" s="204"/>
      <c r="G322" s="408"/>
      <c r="H322" s="204"/>
      <c r="I322" s="151"/>
      <c r="J322" s="279">
        <v>5573.2</v>
      </c>
      <c r="K322" s="204"/>
      <c r="L322" s="204"/>
      <c r="M322" s="370"/>
      <c r="N322" s="371">
        <v>5573.2</v>
      </c>
      <c r="O322" s="377">
        <v>7728.9</v>
      </c>
      <c r="P322" s="50"/>
    </row>
    <row r="323" spans="1:16" ht="15" customHeight="1" x14ac:dyDescent="0.25">
      <c r="A323" s="429"/>
      <c r="B323" s="400"/>
      <c r="C323" s="279" t="s">
        <v>532</v>
      </c>
      <c r="D323" s="204">
        <v>4754.71</v>
      </c>
      <c r="E323" s="279"/>
      <c r="F323" s="204"/>
      <c r="G323" s="408"/>
      <c r="H323" s="204">
        <v>4134.53</v>
      </c>
      <c r="I323" s="204"/>
      <c r="J323" s="279">
        <v>4754.71</v>
      </c>
      <c r="K323" s="204">
        <v>4134.53</v>
      </c>
      <c r="L323" s="204">
        <v>4134.53</v>
      </c>
      <c r="M323" s="370"/>
      <c r="N323" s="371">
        <v>4754.71</v>
      </c>
      <c r="O323" s="377">
        <v>5865.28</v>
      </c>
      <c r="P323" s="50">
        <f t="shared" si="8"/>
        <v>1730.75</v>
      </c>
    </row>
    <row r="324" spans="1:16" ht="15" customHeight="1" x14ac:dyDescent="0.25">
      <c r="A324" s="429"/>
      <c r="B324" s="400"/>
      <c r="C324" s="279" t="s">
        <v>533</v>
      </c>
      <c r="D324" s="204">
        <v>9095.99</v>
      </c>
      <c r="E324" s="279"/>
      <c r="F324" s="204"/>
      <c r="G324" s="408"/>
      <c r="H324" s="204">
        <v>8269.08</v>
      </c>
      <c r="I324" s="204"/>
      <c r="J324" s="279">
        <v>9095.99</v>
      </c>
      <c r="K324" s="204">
        <v>8269.08</v>
      </c>
      <c r="L324" s="204">
        <v>8269.08</v>
      </c>
      <c r="M324" s="370"/>
      <c r="N324" s="371">
        <v>9095.99</v>
      </c>
      <c r="O324" s="377">
        <v>11730.56</v>
      </c>
      <c r="P324" s="50">
        <f t="shared" si="8"/>
        <v>3461.4799999999996</v>
      </c>
    </row>
    <row r="325" spans="1:16" ht="15" customHeight="1" x14ac:dyDescent="0.25">
      <c r="A325" s="429"/>
      <c r="B325" s="400"/>
      <c r="C325" s="204" t="s">
        <v>517</v>
      </c>
      <c r="D325" s="204"/>
      <c r="E325" s="279"/>
      <c r="F325" s="204"/>
      <c r="G325" s="408"/>
      <c r="H325" s="204"/>
      <c r="I325" s="204"/>
      <c r="J325" s="279">
        <v>15236.14</v>
      </c>
      <c r="K325" s="204"/>
      <c r="L325" s="204"/>
      <c r="M325" s="370"/>
      <c r="N325" s="371">
        <v>15236.14</v>
      </c>
      <c r="O325" s="377">
        <v>23382.67</v>
      </c>
      <c r="P325" s="50"/>
    </row>
    <row r="326" spans="1:16" ht="20.25" customHeight="1" x14ac:dyDescent="0.25">
      <c r="A326" s="429"/>
      <c r="B326" s="400"/>
      <c r="C326" s="279" t="s">
        <v>534</v>
      </c>
      <c r="D326" s="204">
        <v>14912.77</v>
      </c>
      <c r="E326" s="279"/>
      <c r="F326" s="204"/>
      <c r="G326" s="408"/>
      <c r="H326" s="204">
        <v>0</v>
      </c>
      <c r="I326" s="204"/>
      <c r="J326" s="279">
        <v>14912.77</v>
      </c>
      <c r="K326" s="204">
        <v>14912.77</v>
      </c>
      <c r="L326" s="204">
        <v>14912.77</v>
      </c>
      <c r="M326" s="370"/>
      <c r="N326" s="371">
        <v>14912.77</v>
      </c>
      <c r="O326" s="377">
        <v>11691.34</v>
      </c>
      <c r="P326" s="50">
        <f t="shared" si="8"/>
        <v>11691.34</v>
      </c>
    </row>
    <row r="327" spans="1:16" ht="22.5" customHeight="1" x14ac:dyDescent="0.25">
      <c r="A327" s="429"/>
      <c r="B327" s="400"/>
      <c r="C327" s="279" t="s">
        <v>525</v>
      </c>
      <c r="D327" s="204">
        <v>17521.57</v>
      </c>
      <c r="E327" s="279"/>
      <c r="F327" s="204"/>
      <c r="G327" s="408"/>
      <c r="H327" s="204">
        <v>0</v>
      </c>
      <c r="I327" s="204"/>
      <c r="J327" s="279">
        <v>17521.57</v>
      </c>
      <c r="K327" s="204">
        <v>17521.57</v>
      </c>
      <c r="L327" s="204">
        <v>17521.57</v>
      </c>
      <c r="M327" s="370"/>
      <c r="N327" s="371">
        <v>17521.57</v>
      </c>
      <c r="O327" s="377">
        <v>23789.14</v>
      </c>
      <c r="P327" s="50">
        <f t="shared" si="8"/>
        <v>23789.14</v>
      </c>
    </row>
    <row r="328" spans="1:16" ht="30" x14ac:dyDescent="0.25">
      <c r="A328" s="429"/>
      <c r="B328" s="401"/>
      <c r="C328" s="279" t="s">
        <v>530</v>
      </c>
      <c r="D328" s="204">
        <v>133.47</v>
      </c>
      <c r="E328" s="279"/>
      <c r="F328" s="204"/>
      <c r="G328" s="408"/>
      <c r="H328" s="204">
        <v>123.58</v>
      </c>
      <c r="I328" s="204"/>
      <c r="J328" s="279">
        <v>133.47</v>
      </c>
      <c r="K328" s="279">
        <v>133.47</v>
      </c>
      <c r="L328" s="279">
        <v>133.47</v>
      </c>
      <c r="M328" s="370"/>
      <c r="N328" s="371">
        <v>133.47</v>
      </c>
      <c r="O328" s="377">
        <v>133.47</v>
      </c>
      <c r="P328" s="50">
        <f t="shared" si="8"/>
        <v>9.89</v>
      </c>
    </row>
    <row r="329" spans="1:16" ht="62.25" customHeight="1" x14ac:dyDescent="0.25">
      <c r="A329" s="429">
        <v>43</v>
      </c>
      <c r="B329" s="403" t="s">
        <v>586</v>
      </c>
      <c r="C329" s="367" t="s">
        <v>515</v>
      </c>
      <c r="D329" s="368" t="s">
        <v>185</v>
      </c>
      <c r="E329" s="279" t="s">
        <v>186</v>
      </c>
      <c r="F329" s="367" t="s">
        <v>187</v>
      </c>
      <c r="G329" s="408" t="s">
        <v>188</v>
      </c>
      <c r="H329" s="368" t="s">
        <v>185</v>
      </c>
      <c r="I329" s="368"/>
      <c r="J329" s="368" t="s">
        <v>577</v>
      </c>
      <c r="K329" s="368" t="s">
        <v>185</v>
      </c>
      <c r="L329" s="368" t="s">
        <v>185</v>
      </c>
      <c r="M329" s="370"/>
      <c r="N329" s="371">
        <v>16981.509999999998</v>
      </c>
      <c r="O329" s="325">
        <v>20079.490000000002</v>
      </c>
      <c r="P329" s="50" t="e">
        <f t="shared" si="8"/>
        <v>#VALUE!</v>
      </c>
    </row>
    <row r="330" spans="1:16" x14ac:dyDescent="0.25">
      <c r="A330" s="429"/>
      <c r="B330" s="400"/>
      <c r="C330" s="367" t="s">
        <v>378</v>
      </c>
      <c r="D330" s="367">
        <v>13313</v>
      </c>
      <c r="E330" s="367"/>
      <c r="F330" s="367"/>
      <c r="G330" s="408"/>
      <c r="H330" s="367">
        <v>13313</v>
      </c>
      <c r="I330" s="367"/>
      <c r="J330" s="367">
        <v>13313</v>
      </c>
      <c r="K330" s="367">
        <v>13313</v>
      </c>
      <c r="L330" s="367">
        <v>13313</v>
      </c>
      <c r="M330" s="370"/>
      <c r="N330" s="371">
        <v>14644.3</v>
      </c>
      <c r="O330" s="313">
        <v>18044.02</v>
      </c>
      <c r="P330" s="50">
        <f t="shared" si="8"/>
        <v>4731.0200000000004</v>
      </c>
    </row>
    <row r="331" spans="1:16" x14ac:dyDescent="0.25">
      <c r="A331" s="429"/>
      <c r="B331" s="400"/>
      <c r="C331" s="191" t="s">
        <v>519</v>
      </c>
      <c r="D331" s="367">
        <v>13856.16</v>
      </c>
      <c r="E331" s="367"/>
      <c r="F331" s="367"/>
      <c r="G331" s="408"/>
      <c r="H331" s="367">
        <v>13856.16</v>
      </c>
      <c r="I331" s="367"/>
      <c r="J331" s="367">
        <v>13856.16</v>
      </c>
      <c r="K331" s="367">
        <v>13856.16</v>
      </c>
      <c r="L331" s="367">
        <v>13856.16</v>
      </c>
      <c r="M331" s="370"/>
      <c r="N331" s="371">
        <v>17371.39</v>
      </c>
      <c r="O331" s="313">
        <v>21839.99</v>
      </c>
      <c r="P331" s="50">
        <f t="shared" si="8"/>
        <v>7983.8300000000017</v>
      </c>
    </row>
    <row r="332" spans="1:16" x14ac:dyDescent="0.25">
      <c r="A332" s="429"/>
      <c r="B332" s="400"/>
      <c r="C332" s="293" t="s">
        <v>520</v>
      </c>
      <c r="D332" s="367">
        <v>13856.16</v>
      </c>
      <c r="E332" s="367"/>
      <c r="F332" s="367"/>
      <c r="G332" s="408"/>
      <c r="H332" s="367">
        <v>13856.16</v>
      </c>
      <c r="I332" s="367"/>
      <c r="J332" s="367">
        <v>13856.16</v>
      </c>
      <c r="K332" s="367">
        <v>13856.16</v>
      </c>
      <c r="L332" s="367">
        <v>13856.16</v>
      </c>
      <c r="M332" s="370"/>
      <c r="N332" s="371">
        <v>19273.919999999998</v>
      </c>
      <c r="O332" s="313">
        <v>28079.49</v>
      </c>
      <c r="P332" s="50">
        <f t="shared" si="8"/>
        <v>14223.330000000002</v>
      </c>
    </row>
    <row r="333" spans="1:16" ht="30" x14ac:dyDescent="0.25">
      <c r="A333" s="429"/>
      <c r="B333" s="400"/>
      <c r="C333" s="285" t="s">
        <v>530</v>
      </c>
      <c r="D333" s="367">
        <v>102.51</v>
      </c>
      <c r="E333" s="367"/>
      <c r="F333" s="367"/>
      <c r="G333" s="408"/>
      <c r="H333" s="367">
        <v>102.51</v>
      </c>
      <c r="I333" s="367"/>
      <c r="J333" s="367">
        <v>102.51</v>
      </c>
      <c r="K333" s="367">
        <v>102.51</v>
      </c>
      <c r="L333" s="367">
        <v>102.51</v>
      </c>
      <c r="M333" s="370"/>
      <c r="N333" s="371">
        <v>102.51</v>
      </c>
      <c r="O333" s="313">
        <v>138.94</v>
      </c>
      <c r="P333" s="50">
        <f t="shared" si="8"/>
        <v>36.429999999999993</v>
      </c>
    </row>
    <row r="334" spans="1:16" s="122" customFormat="1" ht="42.75" x14ac:dyDescent="0.25">
      <c r="A334" s="125"/>
      <c r="B334" s="400"/>
      <c r="C334" s="367" t="s">
        <v>515</v>
      </c>
      <c r="D334" s="367"/>
      <c r="E334" s="367"/>
      <c r="F334" s="367"/>
      <c r="G334" s="279"/>
      <c r="H334" s="367"/>
      <c r="I334" s="367"/>
      <c r="J334" s="367"/>
      <c r="K334" s="367"/>
      <c r="L334" s="367"/>
      <c r="M334" s="370"/>
      <c r="N334" s="371"/>
      <c r="O334" s="325">
        <v>24694.78</v>
      </c>
      <c r="P334" s="123"/>
    </row>
    <row r="335" spans="1:16" s="122" customFormat="1" x14ac:dyDescent="0.25">
      <c r="A335" s="125"/>
      <c r="B335" s="400"/>
      <c r="C335" s="367" t="s">
        <v>378</v>
      </c>
      <c r="D335" s="367"/>
      <c r="E335" s="367"/>
      <c r="F335" s="367"/>
      <c r="G335" s="279"/>
      <c r="H335" s="367"/>
      <c r="I335" s="367"/>
      <c r="J335" s="367"/>
      <c r="K335" s="367"/>
      <c r="L335" s="367"/>
      <c r="M335" s="370"/>
      <c r="N335" s="371"/>
      <c r="O335" s="313">
        <v>18044.02</v>
      </c>
      <c r="P335" s="123"/>
    </row>
    <row r="336" spans="1:16" s="122" customFormat="1" ht="30" x14ac:dyDescent="0.25">
      <c r="A336" s="125"/>
      <c r="B336" s="400"/>
      <c r="C336" s="285" t="s">
        <v>530</v>
      </c>
      <c r="D336" s="367"/>
      <c r="E336" s="367"/>
      <c r="F336" s="367"/>
      <c r="G336" s="279"/>
      <c r="H336" s="367"/>
      <c r="I336" s="367"/>
      <c r="J336" s="367"/>
      <c r="K336" s="367"/>
      <c r="L336" s="367"/>
      <c r="M336" s="370"/>
      <c r="N336" s="371"/>
      <c r="O336" s="313">
        <v>138.94</v>
      </c>
      <c r="P336" s="123"/>
    </row>
    <row r="337" spans="1:18" s="122" customFormat="1" x14ac:dyDescent="0.25">
      <c r="A337" s="125"/>
      <c r="B337" s="401"/>
      <c r="C337" s="191" t="s">
        <v>519</v>
      </c>
      <c r="D337" s="367"/>
      <c r="E337" s="367"/>
      <c r="F337" s="367"/>
      <c r="G337" s="279"/>
      <c r="H337" s="367"/>
      <c r="I337" s="367"/>
      <c r="J337" s="367"/>
      <c r="K337" s="367"/>
      <c r="L337" s="367"/>
      <c r="M337" s="370"/>
      <c r="N337" s="371"/>
      <c r="O337" s="313">
        <v>28079.49</v>
      </c>
      <c r="P337" s="123"/>
    </row>
    <row r="338" spans="1:18" ht="42.75" x14ac:dyDescent="0.25">
      <c r="A338" s="69">
        <v>44</v>
      </c>
      <c r="B338" s="368" t="s">
        <v>587</v>
      </c>
      <c r="C338" s="367" t="s">
        <v>515</v>
      </c>
      <c r="D338" s="368">
        <v>12987.64</v>
      </c>
      <c r="E338" s="368" t="s">
        <v>197</v>
      </c>
      <c r="F338" s="367" t="s">
        <v>198</v>
      </c>
      <c r="G338" s="154" t="s">
        <v>199</v>
      </c>
      <c r="H338" s="368">
        <v>12987.64</v>
      </c>
      <c r="I338" s="368"/>
      <c r="J338" s="368">
        <v>12987.64</v>
      </c>
      <c r="K338" s="368">
        <v>12987.64</v>
      </c>
      <c r="L338" s="368">
        <v>15430</v>
      </c>
      <c r="M338" s="370"/>
      <c r="N338" s="371">
        <v>16583.28</v>
      </c>
      <c r="O338" s="391" t="s">
        <v>677</v>
      </c>
      <c r="P338" s="50" t="e">
        <f t="shared" si="8"/>
        <v>#VALUE!</v>
      </c>
    </row>
    <row r="339" spans="1:18" ht="60.75" customHeight="1" x14ac:dyDescent="0.25">
      <c r="A339" s="366">
        <v>45</v>
      </c>
      <c r="B339" s="403" t="s">
        <v>585</v>
      </c>
      <c r="C339" s="367" t="s">
        <v>511</v>
      </c>
      <c r="D339" s="368" t="s">
        <v>202</v>
      </c>
      <c r="E339" s="368" t="s">
        <v>197</v>
      </c>
      <c r="F339" s="367" t="s">
        <v>203</v>
      </c>
      <c r="G339" s="368" t="s">
        <v>204</v>
      </c>
      <c r="H339" s="368" t="s">
        <v>202</v>
      </c>
      <c r="I339" s="368"/>
      <c r="J339" s="368" t="s">
        <v>578</v>
      </c>
      <c r="K339" s="368" t="s">
        <v>202</v>
      </c>
      <c r="L339" s="368" t="s">
        <v>202</v>
      </c>
      <c r="M339" s="370"/>
      <c r="N339" s="371" t="s">
        <v>578</v>
      </c>
      <c r="O339" s="391" t="s">
        <v>716</v>
      </c>
      <c r="P339" s="50" t="e">
        <f t="shared" si="8"/>
        <v>#VALUE!</v>
      </c>
    </row>
    <row r="340" spans="1:18" s="382" customFormat="1" x14ac:dyDescent="0.25">
      <c r="A340" s="383"/>
      <c r="B340" s="400"/>
      <c r="C340" s="379" t="s">
        <v>378</v>
      </c>
      <c r="D340" s="380"/>
      <c r="E340" s="380"/>
      <c r="F340" s="379"/>
      <c r="G340" s="380"/>
      <c r="H340" s="380"/>
      <c r="I340" s="380"/>
      <c r="J340" s="380"/>
      <c r="K340" s="380"/>
      <c r="L340" s="380"/>
      <c r="M340" s="384"/>
      <c r="N340" s="385"/>
      <c r="O340" s="380">
        <v>4200</v>
      </c>
      <c r="P340" s="381"/>
      <c r="R340" s="387"/>
    </row>
    <row r="341" spans="1:18" s="382" customFormat="1" x14ac:dyDescent="0.25">
      <c r="A341" s="383"/>
      <c r="B341" s="400"/>
      <c r="C341" s="380" t="s">
        <v>556</v>
      </c>
      <c r="D341" s="380"/>
      <c r="E341" s="380"/>
      <c r="F341" s="379"/>
      <c r="G341" s="380"/>
      <c r="H341" s="380"/>
      <c r="I341" s="380"/>
      <c r="J341" s="380"/>
      <c r="K341" s="380"/>
      <c r="L341" s="380"/>
      <c r="M341" s="384"/>
      <c r="N341" s="385"/>
      <c r="O341" s="380">
        <v>4200</v>
      </c>
      <c r="P341" s="381"/>
      <c r="R341" s="442"/>
    </row>
    <row r="342" spans="1:18" s="382" customFormat="1" x14ac:dyDescent="0.25">
      <c r="A342" s="383"/>
      <c r="B342" s="400"/>
      <c r="C342" s="379" t="s">
        <v>519</v>
      </c>
      <c r="D342" s="380"/>
      <c r="E342" s="380"/>
      <c r="F342" s="379"/>
      <c r="G342" s="380"/>
      <c r="H342" s="380"/>
      <c r="I342" s="380"/>
      <c r="J342" s="380"/>
      <c r="K342" s="380"/>
      <c r="L342" s="380"/>
      <c r="M342" s="384"/>
      <c r="N342" s="385"/>
      <c r="O342" s="380">
        <v>9741.76</v>
      </c>
      <c r="P342" s="381"/>
      <c r="R342" s="442"/>
    </row>
    <row r="343" spans="1:18" s="382" customFormat="1" x14ac:dyDescent="0.25">
      <c r="A343" s="383"/>
      <c r="B343" s="400"/>
      <c r="C343" s="380" t="s">
        <v>653</v>
      </c>
      <c r="D343" s="380"/>
      <c r="E343" s="380"/>
      <c r="F343" s="379"/>
      <c r="G343" s="380"/>
      <c r="H343" s="380"/>
      <c r="I343" s="380"/>
      <c r="J343" s="380"/>
      <c r="K343" s="380"/>
      <c r="L343" s="380"/>
      <c r="M343" s="384"/>
      <c r="N343" s="385"/>
      <c r="O343" s="380">
        <v>9741.76</v>
      </c>
      <c r="P343" s="381"/>
      <c r="R343" s="442"/>
    </row>
    <row r="344" spans="1:18" s="382" customFormat="1" x14ac:dyDescent="0.25">
      <c r="A344" s="383"/>
      <c r="B344" s="400"/>
      <c r="C344" s="379" t="s">
        <v>517</v>
      </c>
      <c r="D344" s="380"/>
      <c r="E344" s="380"/>
      <c r="F344" s="379"/>
      <c r="G344" s="380"/>
      <c r="H344" s="380"/>
      <c r="I344" s="380"/>
      <c r="J344" s="380"/>
      <c r="K344" s="380"/>
      <c r="L344" s="380"/>
      <c r="M344" s="384"/>
      <c r="N344" s="385"/>
      <c r="O344" s="380">
        <v>24326.05</v>
      </c>
      <c r="P344" s="381"/>
      <c r="R344" s="442"/>
    </row>
    <row r="345" spans="1:18" s="382" customFormat="1" x14ac:dyDescent="0.25">
      <c r="A345" s="383"/>
      <c r="B345" s="401"/>
      <c r="C345" s="380" t="s">
        <v>655</v>
      </c>
      <c r="D345" s="380"/>
      <c r="E345" s="380"/>
      <c r="F345" s="379"/>
      <c r="G345" s="380"/>
      <c r="H345" s="380"/>
      <c r="I345" s="380"/>
      <c r="J345" s="380"/>
      <c r="K345" s="380"/>
      <c r="L345" s="380"/>
      <c r="M345" s="384"/>
      <c r="N345" s="385"/>
      <c r="O345" s="380">
        <v>24326.05</v>
      </c>
      <c r="P345" s="381"/>
      <c r="R345" s="442"/>
    </row>
    <row r="346" spans="1:18" ht="42.75" x14ac:dyDescent="0.25">
      <c r="A346" s="378"/>
      <c r="B346" s="287" t="s">
        <v>582</v>
      </c>
      <c r="C346" s="367" t="s">
        <v>511</v>
      </c>
      <c r="D346" s="165"/>
      <c r="E346" s="165"/>
      <c r="F346" s="165"/>
      <c r="G346" s="206"/>
      <c r="H346" s="165"/>
      <c r="I346" s="165"/>
      <c r="J346" s="166"/>
      <c r="K346" s="165"/>
      <c r="L346" s="165"/>
      <c r="M346" s="180"/>
      <c r="N346" s="371">
        <v>1068.23</v>
      </c>
      <c r="O346" s="325">
        <v>1006.64</v>
      </c>
      <c r="R346" s="442"/>
    </row>
    <row r="347" spans="1:18" ht="42.75" x14ac:dyDescent="0.25">
      <c r="A347" s="378"/>
      <c r="B347" s="415" t="s">
        <v>583</v>
      </c>
      <c r="C347" s="187" t="s">
        <v>511</v>
      </c>
      <c r="D347" s="165"/>
      <c r="E347" s="165"/>
      <c r="F347" s="165"/>
      <c r="G347" s="165"/>
      <c r="H347" s="165"/>
      <c r="I347" s="165"/>
      <c r="J347" s="166"/>
      <c r="K347" s="165"/>
      <c r="L347" s="165"/>
      <c r="M347" s="165"/>
      <c r="N347" s="165"/>
      <c r="O347" s="325" t="s">
        <v>628</v>
      </c>
      <c r="R347" s="442"/>
    </row>
    <row r="348" spans="1:18" ht="52.5" hidden="1" customHeight="1" x14ac:dyDescent="0.25">
      <c r="A348" s="378"/>
      <c r="B348" s="416"/>
      <c r="C348" s="187" t="s">
        <v>598</v>
      </c>
      <c r="D348" s="165"/>
      <c r="E348" s="165"/>
      <c r="F348" s="165"/>
      <c r="G348" s="165"/>
      <c r="H348" s="165"/>
      <c r="I348" s="165"/>
      <c r="J348" s="166"/>
      <c r="K348" s="165"/>
      <c r="L348" s="165"/>
      <c r="M348" s="165"/>
      <c r="N348" s="165"/>
      <c r="O348" s="313">
        <v>14469.87</v>
      </c>
      <c r="R348" s="386" t="s">
        <v>667</v>
      </c>
    </row>
    <row r="349" spans="1:18" ht="42.75" hidden="1" customHeight="1" x14ac:dyDescent="0.25">
      <c r="A349" s="378"/>
      <c r="B349" s="416"/>
      <c r="C349" s="187" t="s">
        <v>528</v>
      </c>
      <c r="D349" s="165"/>
      <c r="E349" s="165"/>
      <c r="F349" s="165"/>
      <c r="G349" s="165"/>
      <c r="H349" s="165"/>
      <c r="I349" s="165"/>
      <c r="J349" s="166"/>
      <c r="K349" s="165"/>
      <c r="L349" s="165"/>
      <c r="M349" s="165"/>
      <c r="N349" s="165"/>
      <c r="O349" s="313">
        <v>14469.87</v>
      </c>
    </row>
    <row r="350" spans="1:18" ht="48" hidden="1" customHeight="1" x14ac:dyDescent="0.25">
      <c r="A350" s="378"/>
      <c r="B350" s="416"/>
      <c r="C350" s="187" t="s">
        <v>529</v>
      </c>
      <c r="D350" s="165"/>
      <c r="E350" s="165"/>
      <c r="F350" s="165"/>
      <c r="G350" s="165"/>
      <c r="H350" s="165"/>
      <c r="I350" s="165"/>
      <c r="J350" s="166"/>
      <c r="K350" s="165"/>
      <c r="L350" s="165"/>
      <c r="M350" s="165"/>
      <c r="N350" s="165"/>
      <c r="O350" s="313">
        <v>7234.96</v>
      </c>
    </row>
    <row r="351" spans="1:18" s="122" customFormat="1" x14ac:dyDescent="0.25">
      <c r="A351" s="378"/>
      <c r="B351" s="416"/>
      <c r="C351" s="187" t="s">
        <v>378</v>
      </c>
      <c r="D351" s="165"/>
      <c r="E351" s="165"/>
      <c r="F351" s="165"/>
      <c r="G351" s="165"/>
      <c r="H351" s="165"/>
      <c r="I351" s="165"/>
      <c r="J351" s="166"/>
      <c r="K351" s="165"/>
      <c r="L351" s="165"/>
      <c r="M351" s="165"/>
      <c r="N351" s="165"/>
      <c r="O351" s="313">
        <v>3670.64</v>
      </c>
    </row>
    <row r="352" spans="1:18" s="122" customFormat="1" ht="14.25" customHeight="1" x14ac:dyDescent="0.25">
      <c r="A352" s="378"/>
      <c r="B352" s="416"/>
      <c r="C352" s="287" t="s">
        <v>629</v>
      </c>
      <c r="D352" s="165"/>
      <c r="E352" s="165"/>
      <c r="F352" s="165"/>
      <c r="G352" s="165"/>
      <c r="H352" s="165"/>
      <c r="I352" s="165"/>
      <c r="J352" s="166"/>
      <c r="K352" s="165"/>
      <c r="L352" s="165"/>
      <c r="M352" s="165"/>
      <c r="N352" s="165"/>
      <c r="O352" s="313">
        <v>3670.64</v>
      </c>
    </row>
    <row r="353" spans="2:15" s="122" customFormat="1" ht="36.75" customHeight="1" x14ac:dyDescent="0.25">
      <c r="B353" s="416"/>
      <c r="C353" s="287" t="s">
        <v>630</v>
      </c>
      <c r="D353" s="165"/>
      <c r="E353" s="165"/>
      <c r="F353" s="165"/>
      <c r="G353" s="165"/>
      <c r="H353" s="165"/>
      <c r="I353" s="165"/>
      <c r="J353" s="166"/>
      <c r="K353" s="165"/>
      <c r="L353" s="165"/>
      <c r="M353" s="165"/>
      <c r="N353" s="165"/>
      <c r="O353" s="313">
        <v>166.1</v>
      </c>
    </row>
    <row r="354" spans="2:15" s="122" customFormat="1" ht="14.25" customHeight="1" x14ac:dyDescent="0.25">
      <c r="B354" s="416"/>
      <c r="C354" s="187" t="s">
        <v>599</v>
      </c>
      <c r="D354" s="165"/>
      <c r="E354" s="165"/>
      <c r="F354" s="165"/>
      <c r="G354" s="165"/>
      <c r="H354" s="165"/>
      <c r="I354" s="165"/>
      <c r="J354" s="166"/>
      <c r="K354" s="165"/>
      <c r="L354" s="165"/>
      <c r="M354" s="165"/>
      <c r="N354" s="165"/>
      <c r="O354" s="313">
        <v>20046.2</v>
      </c>
    </row>
    <row r="355" spans="2:15" s="122" customFormat="1" ht="14.25" customHeight="1" x14ac:dyDescent="0.25">
      <c r="B355" s="416"/>
      <c r="C355" s="287" t="s">
        <v>631</v>
      </c>
      <c r="D355" s="165"/>
      <c r="E355" s="165"/>
      <c r="F355" s="165"/>
      <c r="G355" s="165"/>
      <c r="H355" s="165"/>
      <c r="I355" s="165"/>
      <c r="J355" s="166"/>
      <c r="K355" s="165"/>
      <c r="L355" s="165"/>
      <c r="M355" s="165"/>
      <c r="N355" s="165"/>
      <c r="O355" s="313">
        <v>20046.2</v>
      </c>
    </row>
    <row r="356" spans="2:15" s="122" customFormat="1" x14ac:dyDescent="0.25">
      <c r="B356" s="416"/>
      <c r="C356" s="204" t="s">
        <v>517</v>
      </c>
      <c r="D356" s="165"/>
      <c r="E356" s="165"/>
      <c r="F356" s="165"/>
      <c r="G356" s="165"/>
      <c r="H356" s="165"/>
      <c r="I356" s="165"/>
      <c r="J356" s="166"/>
      <c r="K356" s="165"/>
      <c r="L356" s="165"/>
      <c r="M356" s="165"/>
      <c r="N356" s="165"/>
      <c r="O356" s="313">
        <v>14601.86</v>
      </c>
    </row>
    <row r="357" spans="2:15" s="118" customFormat="1" ht="16.5" customHeight="1" x14ac:dyDescent="0.25">
      <c r="B357" s="416"/>
      <c r="C357" s="279" t="s">
        <v>525</v>
      </c>
      <c r="D357" s="165"/>
      <c r="E357" s="165"/>
      <c r="F357" s="165"/>
      <c r="G357" s="165"/>
      <c r="H357" s="165"/>
      <c r="I357" s="165"/>
      <c r="J357" s="166"/>
      <c r="K357" s="165"/>
      <c r="L357" s="165"/>
      <c r="M357" s="165"/>
      <c r="N357" s="165"/>
      <c r="O357" s="313">
        <v>14601.86</v>
      </c>
    </row>
    <row r="358" spans="2:15" ht="42.75" x14ac:dyDescent="0.25">
      <c r="B358" s="472" t="s">
        <v>584</v>
      </c>
      <c r="C358" s="187" t="s">
        <v>511</v>
      </c>
      <c r="D358" s="165"/>
      <c r="E358" s="165"/>
      <c r="F358" s="165"/>
      <c r="G358" s="165"/>
      <c r="H358" s="165"/>
      <c r="I358" s="165"/>
      <c r="J358" s="166">
        <v>3595.61</v>
      </c>
      <c r="K358" s="165"/>
      <c r="L358" s="165"/>
      <c r="M358" s="165"/>
      <c r="N358" s="166">
        <v>4400.1899999999996</v>
      </c>
      <c r="O358" s="325">
        <v>10024.549999999999</v>
      </c>
    </row>
    <row r="359" spans="2:15" x14ac:dyDescent="0.25">
      <c r="B359" s="472"/>
      <c r="C359" s="204" t="s">
        <v>521</v>
      </c>
      <c r="D359" s="165"/>
      <c r="E359" s="165"/>
      <c r="F359" s="165"/>
      <c r="G359" s="165"/>
      <c r="H359" s="165"/>
      <c r="I359" s="165"/>
      <c r="J359" s="166">
        <v>3595.61</v>
      </c>
      <c r="K359" s="165"/>
      <c r="L359" s="165"/>
      <c r="M359" s="165"/>
      <c r="N359" s="166">
        <v>4350.6899999999996</v>
      </c>
      <c r="O359" s="313">
        <v>6090.97</v>
      </c>
    </row>
    <row r="360" spans="2:15" x14ac:dyDescent="0.25">
      <c r="B360" s="472"/>
      <c r="C360" s="279" t="s">
        <v>526</v>
      </c>
      <c r="D360" s="165"/>
      <c r="E360" s="165"/>
      <c r="F360" s="165"/>
      <c r="G360" s="165"/>
      <c r="H360" s="165"/>
      <c r="I360" s="165"/>
      <c r="J360" s="166"/>
      <c r="K360" s="165"/>
      <c r="L360" s="165"/>
      <c r="M360" s="165"/>
      <c r="N360" s="166">
        <v>4350.6899999999996</v>
      </c>
      <c r="O360" s="313">
        <v>6090.97</v>
      </c>
    </row>
    <row r="361" spans="2:15" x14ac:dyDescent="0.25">
      <c r="B361" s="472"/>
      <c r="C361" s="204" t="s">
        <v>523</v>
      </c>
      <c r="D361" s="165"/>
      <c r="E361" s="165"/>
      <c r="F361" s="165"/>
      <c r="G361" s="165"/>
      <c r="H361" s="165"/>
      <c r="I361" s="165"/>
      <c r="J361" s="166"/>
      <c r="K361" s="165"/>
      <c r="L361" s="165"/>
      <c r="M361" s="165"/>
      <c r="N361" s="166">
        <v>9458.07</v>
      </c>
      <c r="O361" s="313">
        <v>19842.12</v>
      </c>
    </row>
    <row r="362" spans="2:15" x14ac:dyDescent="0.25">
      <c r="B362" s="472"/>
      <c r="C362" s="279" t="s">
        <v>527</v>
      </c>
      <c r="D362" s="165"/>
      <c r="E362" s="165"/>
      <c r="F362" s="165"/>
      <c r="G362" s="165"/>
      <c r="H362" s="165"/>
      <c r="I362" s="165"/>
      <c r="J362" s="166"/>
      <c r="K362" s="165"/>
      <c r="L362" s="165"/>
      <c r="M362" s="165"/>
      <c r="N362" s="166">
        <v>9458.07</v>
      </c>
      <c r="O362" s="313">
        <v>19842.12</v>
      </c>
    </row>
    <row r="363" spans="2:15" ht="42.75" x14ac:dyDescent="0.25">
      <c r="B363" s="412" t="s">
        <v>581</v>
      </c>
      <c r="C363" s="187" t="s">
        <v>511</v>
      </c>
      <c r="D363" s="165"/>
      <c r="E363" s="165"/>
      <c r="F363" s="165"/>
      <c r="G363" s="165"/>
      <c r="H363" s="165"/>
      <c r="I363" s="165"/>
      <c r="J363" s="166"/>
      <c r="K363" s="165"/>
      <c r="L363" s="165"/>
      <c r="M363" s="165"/>
      <c r="N363" s="166"/>
      <c r="O363" s="325" t="s">
        <v>681</v>
      </c>
    </row>
    <row r="364" spans="2:15" x14ac:dyDescent="0.25">
      <c r="B364" s="413"/>
      <c r="C364" s="204" t="s">
        <v>521</v>
      </c>
      <c r="D364" s="165"/>
      <c r="E364" s="165"/>
      <c r="F364" s="165"/>
      <c r="G364" s="165"/>
      <c r="H364" s="165"/>
      <c r="I364" s="165"/>
      <c r="J364" s="166"/>
      <c r="K364" s="165"/>
      <c r="L364" s="165"/>
      <c r="M364" s="165"/>
      <c r="N364" s="166"/>
      <c r="O364" s="313">
        <v>4479.97</v>
      </c>
    </row>
    <row r="365" spans="2:15" x14ac:dyDescent="0.25">
      <c r="B365" s="413"/>
      <c r="C365" s="279" t="s">
        <v>522</v>
      </c>
      <c r="D365" s="165"/>
      <c r="E365" s="165"/>
      <c r="F365" s="165"/>
      <c r="G365" s="165"/>
      <c r="H365" s="165"/>
      <c r="I365" s="165"/>
      <c r="J365" s="166"/>
      <c r="K365" s="165"/>
      <c r="L365" s="165"/>
      <c r="M365" s="165"/>
      <c r="N365" s="166"/>
      <c r="O365" s="313">
        <v>4479.97</v>
      </c>
    </row>
    <row r="366" spans="2:15" x14ac:dyDescent="0.25">
      <c r="B366" s="413"/>
      <c r="C366" s="204" t="s">
        <v>523</v>
      </c>
      <c r="D366" s="165"/>
      <c r="E366" s="165"/>
      <c r="F366" s="165"/>
      <c r="G366" s="165"/>
      <c r="H366" s="165"/>
      <c r="I366" s="165"/>
      <c r="J366" s="166"/>
      <c r="K366" s="165"/>
      <c r="L366" s="165"/>
      <c r="M366" s="165"/>
      <c r="N366" s="166"/>
      <c r="O366" s="313">
        <v>6811</v>
      </c>
    </row>
    <row r="367" spans="2:15" x14ac:dyDescent="0.25">
      <c r="B367" s="413"/>
      <c r="C367" s="279" t="s">
        <v>524</v>
      </c>
      <c r="D367" s="165"/>
      <c r="E367" s="165"/>
      <c r="F367" s="165"/>
      <c r="G367" s="165"/>
      <c r="H367" s="165"/>
      <c r="I367" s="165"/>
      <c r="J367" s="166"/>
      <c r="K367" s="165"/>
      <c r="L367" s="165"/>
      <c r="M367" s="165"/>
      <c r="N367" s="166"/>
      <c r="O367" s="313">
        <v>6811</v>
      </c>
    </row>
    <row r="368" spans="2:15" x14ac:dyDescent="0.25">
      <c r="B368" s="413"/>
      <c r="C368" s="204" t="s">
        <v>517</v>
      </c>
      <c r="D368" s="165"/>
      <c r="E368" s="165"/>
      <c r="F368" s="165"/>
      <c r="G368" s="165"/>
      <c r="H368" s="165"/>
      <c r="I368" s="165"/>
      <c r="J368" s="166"/>
      <c r="K368" s="165"/>
      <c r="L368" s="165"/>
      <c r="M368" s="165"/>
      <c r="N368" s="165"/>
      <c r="O368" s="313">
        <v>11728.66</v>
      </c>
    </row>
    <row r="369" spans="2:15" ht="16.5" customHeight="1" x14ac:dyDescent="0.25">
      <c r="B369" s="414"/>
      <c r="C369" s="279" t="s">
        <v>525</v>
      </c>
      <c r="D369" s="165"/>
      <c r="E369" s="165"/>
      <c r="F369" s="165"/>
      <c r="G369" s="165"/>
      <c r="H369" s="165"/>
      <c r="I369" s="165"/>
      <c r="J369" s="166"/>
      <c r="K369" s="165"/>
      <c r="L369" s="165"/>
      <c r="M369" s="165"/>
      <c r="N369" s="165"/>
      <c r="O369" s="313">
        <v>11728.66</v>
      </c>
    </row>
    <row r="370" spans="2:15" ht="50.25" customHeight="1" x14ac:dyDescent="0.25">
      <c r="B370" s="287" t="s">
        <v>580</v>
      </c>
      <c r="C370" s="187" t="s">
        <v>511</v>
      </c>
      <c r="D370" s="165"/>
      <c r="E370" s="165"/>
      <c r="F370" s="165"/>
      <c r="G370" s="165"/>
      <c r="H370" s="165"/>
      <c r="I370" s="165"/>
      <c r="J370" s="166"/>
      <c r="K370" s="165"/>
      <c r="L370" s="165"/>
      <c r="M370" s="165"/>
      <c r="N370" s="165"/>
      <c r="O370" s="325" t="s">
        <v>709</v>
      </c>
    </row>
    <row r="371" spans="2:15" s="66" customFormat="1" ht="54" customHeight="1" x14ac:dyDescent="0.25">
      <c r="B371" s="435" t="s">
        <v>579</v>
      </c>
      <c r="C371" s="187" t="s">
        <v>511</v>
      </c>
      <c r="D371" s="207" t="s">
        <v>349</v>
      </c>
      <c r="E371" s="207" t="s">
        <v>350</v>
      </c>
      <c r="F371" s="208">
        <v>5903.67</v>
      </c>
      <c r="G371" s="209"/>
      <c r="H371" s="209"/>
      <c r="I371" s="209"/>
      <c r="J371" s="282"/>
      <c r="K371" s="209"/>
      <c r="L371" s="209"/>
      <c r="M371" s="209"/>
      <c r="N371" s="209"/>
      <c r="O371" s="308" t="s">
        <v>710</v>
      </c>
    </row>
    <row r="372" spans="2:15" x14ac:dyDescent="0.25">
      <c r="B372" s="436"/>
      <c r="C372" s="211" t="s">
        <v>512</v>
      </c>
      <c r="D372" s="211" t="s">
        <v>351</v>
      </c>
      <c r="E372" s="211" t="s">
        <v>350</v>
      </c>
      <c r="F372" s="212">
        <v>5903.67</v>
      </c>
      <c r="G372" s="165"/>
      <c r="H372" s="165"/>
      <c r="I372" s="165"/>
      <c r="J372" s="166"/>
      <c r="K372" s="165"/>
      <c r="L372" s="165"/>
      <c r="M372" s="165"/>
      <c r="N372" s="165"/>
      <c r="O372" s="313">
        <v>141.13999999999999</v>
      </c>
    </row>
    <row r="373" spans="2:15" x14ac:dyDescent="0.25">
      <c r="B373" s="436"/>
      <c r="C373" s="210" t="s">
        <v>517</v>
      </c>
      <c r="D373" s="210" t="s">
        <v>352</v>
      </c>
      <c r="E373" s="210" t="s">
        <v>350</v>
      </c>
      <c r="F373" s="213">
        <v>9568.4489948132414</v>
      </c>
      <c r="G373" s="165"/>
      <c r="H373" s="165"/>
      <c r="I373" s="165"/>
      <c r="J373" s="166"/>
      <c r="K373" s="165"/>
      <c r="L373" s="165"/>
      <c r="M373" s="165"/>
      <c r="N373" s="165"/>
      <c r="O373" s="313">
        <v>328.52</v>
      </c>
    </row>
    <row r="374" spans="2:15" x14ac:dyDescent="0.25">
      <c r="B374" s="436"/>
      <c r="C374" s="210" t="s">
        <v>519</v>
      </c>
      <c r="D374" s="210" t="s">
        <v>353</v>
      </c>
      <c r="E374" s="210" t="s">
        <v>350</v>
      </c>
      <c r="F374" s="213">
        <v>9568.4483689200006</v>
      </c>
      <c r="G374" s="165"/>
      <c r="H374" s="165"/>
      <c r="I374" s="165"/>
      <c r="J374" s="166"/>
      <c r="K374" s="165"/>
      <c r="L374" s="165"/>
      <c r="M374" s="165"/>
      <c r="N374" s="165"/>
      <c r="O374" s="313">
        <v>218.99</v>
      </c>
    </row>
    <row r="375" spans="2:15" ht="42.75" x14ac:dyDescent="0.25">
      <c r="B375" s="412" t="s">
        <v>601</v>
      </c>
      <c r="C375" s="207" t="s">
        <v>515</v>
      </c>
      <c r="D375" s="166"/>
      <c r="E375" s="166"/>
      <c r="F375" s="166"/>
      <c r="G375" s="166"/>
      <c r="H375" s="166"/>
      <c r="I375" s="166"/>
      <c r="J375" s="166"/>
      <c r="K375" s="166"/>
      <c r="L375" s="166"/>
      <c r="M375" s="166"/>
      <c r="N375" s="166"/>
      <c r="O375" s="325" t="s">
        <v>671</v>
      </c>
    </row>
    <row r="376" spans="2:15" ht="17.25" customHeight="1" x14ac:dyDescent="0.25">
      <c r="B376" s="413"/>
      <c r="C376" s="210" t="s">
        <v>516</v>
      </c>
      <c r="D376" s="165"/>
      <c r="E376" s="165"/>
      <c r="F376" s="165"/>
      <c r="G376" s="165"/>
      <c r="H376" s="165"/>
      <c r="I376" s="165"/>
      <c r="J376" s="166"/>
      <c r="K376" s="165"/>
      <c r="L376" s="165"/>
      <c r="M376" s="165"/>
      <c r="N376" s="165"/>
      <c r="O376" s="313">
        <v>4284</v>
      </c>
    </row>
    <row r="377" spans="2:15" ht="18.75" customHeight="1" x14ac:dyDescent="0.25">
      <c r="B377" s="413"/>
      <c r="C377" s="211" t="s">
        <v>513</v>
      </c>
      <c r="D377" s="165"/>
      <c r="E377" s="165"/>
      <c r="F377" s="165"/>
      <c r="G377" s="165"/>
      <c r="H377" s="165"/>
      <c r="I377" s="165"/>
      <c r="J377" s="166"/>
      <c r="K377" s="165"/>
      <c r="L377" s="165"/>
      <c r="M377" s="165"/>
      <c r="N377" s="165"/>
      <c r="O377" s="313">
        <v>4284</v>
      </c>
    </row>
    <row r="378" spans="2:15" x14ac:dyDescent="0.25">
      <c r="B378" s="413"/>
      <c r="C378" s="210" t="s">
        <v>517</v>
      </c>
      <c r="D378" s="165"/>
      <c r="E378" s="165"/>
      <c r="F378" s="165"/>
      <c r="G378" s="165"/>
      <c r="H378" s="165"/>
      <c r="I378" s="165"/>
      <c r="J378" s="166"/>
      <c r="K378" s="165"/>
      <c r="L378" s="165"/>
      <c r="M378" s="165"/>
      <c r="N378" s="165"/>
      <c r="O378" s="313">
        <v>10519.55</v>
      </c>
    </row>
    <row r="379" spans="2:15" ht="18" customHeight="1" x14ac:dyDescent="0.25">
      <c r="B379" s="413"/>
      <c r="C379" s="211" t="s">
        <v>518</v>
      </c>
      <c r="D379" s="165"/>
      <c r="E379" s="165"/>
      <c r="F379" s="165"/>
      <c r="G379" s="165"/>
      <c r="H379" s="165"/>
      <c r="I379" s="165"/>
      <c r="J379" s="166"/>
      <c r="K379" s="165"/>
      <c r="L379" s="165"/>
      <c r="M379" s="165"/>
      <c r="N379" s="165"/>
      <c r="O379" s="313">
        <v>10519.55</v>
      </c>
    </row>
    <row r="380" spans="2:15" ht="18.75" customHeight="1" x14ac:dyDescent="0.25">
      <c r="B380" s="413"/>
      <c r="C380" s="210" t="s">
        <v>519</v>
      </c>
      <c r="D380" s="165"/>
      <c r="E380" s="165"/>
      <c r="F380" s="165"/>
      <c r="G380" s="165"/>
      <c r="H380" s="165"/>
      <c r="I380" s="165"/>
      <c r="J380" s="166"/>
      <c r="K380" s="165"/>
      <c r="L380" s="165"/>
      <c r="M380" s="165"/>
      <c r="N380" s="165"/>
      <c r="O380" s="313">
        <v>7151.2</v>
      </c>
    </row>
    <row r="381" spans="2:15" x14ac:dyDescent="0.25">
      <c r="B381" s="413"/>
      <c r="C381" s="211" t="s">
        <v>520</v>
      </c>
      <c r="D381" s="165"/>
      <c r="E381" s="165"/>
      <c r="F381" s="165"/>
      <c r="G381" s="165"/>
      <c r="H381" s="165"/>
      <c r="I381" s="165"/>
      <c r="J381" s="166"/>
      <c r="K381" s="165"/>
      <c r="L381" s="165"/>
      <c r="M381" s="165"/>
      <c r="N381" s="165"/>
      <c r="O381" s="322">
        <v>7151.2</v>
      </c>
    </row>
    <row r="382" spans="2:15" s="122" customFormat="1" ht="60.75" customHeight="1" x14ac:dyDescent="0.25">
      <c r="B382" s="413"/>
      <c r="C382" s="214" t="s">
        <v>606</v>
      </c>
      <c r="D382" s="165"/>
      <c r="E382" s="165"/>
      <c r="F382" s="165"/>
      <c r="G382" s="165"/>
      <c r="H382" s="165"/>
      <c r="I382" s="165"/>
      <c r="J382" s="166"/>
      <c r="K382" s="165"/>
      <c r="L382" s="165"/>
      <c r="M382" s="165"/>
      <c r="N382" s="165"/>
      <c r="O382" s="360" t="s">
        <v>672</v>
      </c>
    </row>
    <row r="383" spans="2:15" s="122" customFormat="1" x14ac:dyDescent="0.25">
      <c r="B383" s="413"/>
      <c r="C383" s="211" t="s">
        <v>430</v>
      </c>
      <c r="D383" s="165"/>
      <c r="E383" s="165"/>
      <c r="F383" s="165"/>
      <c r="G383" s="165"/>
      <c r="H383" s="165"/>
      <c r="I383" s="165"/>
      <c r="J383" s="166"/>
      <c r="K383" s="165"/>
      <c r="L383" s="165"/>
      <c r="M383" s="165"/>
      <c r="N383" s="165"/>
      <c r="O383" s="322">
        <v>7409.18</v>
      </c>
    </row>
    <row r="384" spans="2:15" s="122" customFormat="1" x14ac:dyDescent="0.25">
      <c r="B384" s="413"/>
      <c r="C384" s="211" t="s">
        <v>527</v>
      </c>
      <c r="D384" s="165"/>
      <c r="E384" s="165"/>
      <c r="F384" s="165"/>
      <c r="G384" s="165"/>
      <c r="H384" s="165"/>
      <c r="I384" s="165"/>
      <c r="J384" s="166"/>
      <c r="K384" s="165"/>
      <c r="L384" s="165"/>
      <c r="M384" s="165"/>
      <c r="N384" s="165"/>
      <c r="O384" s="322">
        <v>8201.76</v>
      </c>
    </row>
    <row r="385" spans="2:15" s="122" customFormat="1" x14ac:dyDescent="0.25">
      <c r="B385" s="413"/>
      <c r="C385" s="211" t="s">
        <v>520</v>
      </c>
      <c r="D385" s="165"/>
      <c r="E385" s="165"/>
      <c r="F385" s="165"/>
      <c r="G385" s="165"/>
      <c r="H385" s="165"/>
      <c r="I385" s="165"/>
      <c r="J385" s="166"/>
      <c r="K385" s="165"/>
      <c r="L385" s="165"/>
      <c r="M385" s="165"/>
      <c r="N385" s="165"/>
      <c r="O385" s="322">
        <v>7335.09</v>
      </c>
    </row>
    <row r="386" spans="2:15" s="122" customFormat="1" x14ac:dyDescent="0.25">
      <c r="B386" s="413"/>
      <c r="C386" s="211" t="s">
        <v>550</v>
      </c>
      <c r="D386" s="165"/>
      <c r="E386" s="165"/>
      <c r="F386" s="165"/>
      <c r="G386" s="165"/>
      <c r="H386" s="165"/>
      <c r="I386" s="165"/>
      <c r="J386" s="166"/>
      <c r="K386" s="165"/>
      <c r="L386" s="165"/>
      <c r="M386" s="165"/>
      <c r="N386" s="165"/>
      <c r="O386" s="322">
        <v>8362.25</v>
      </c>
    </row>
    <row r="387" spans="2:15" s="122" customFormat="1" x14ac:dyDescent="0.25">
      <c r="B387" s="413"/>
      <c r="C387" s="211" t="s">
        <v>525</v>
      </c>
      <c r="D387" s="165"/>
      <c r="E387" s="165"/>
      <c r="F387" s="165"/>
      <c r="G387" s="165"/>
      <c r="H387" s="165"/>
      <c r="I387" s="165"/>
      <c r="J387" s="166"/>
      <c r="K387" s="165"/>
      <c r="L387" s="165"/>
      <c r="M387" s="165"/>
      <c r="N387" s="165"/>
      <c r="O387" s="322">
        <v>8861.09</v>
      </c>
    </row>
    <row r="388" spans="2:15" s="122" customFormat="1" x14ac:dyDescent="0.25">
      <c r="B388" s="413"/>
      <c r="C388" s="211" t="s">
        <v>607</v>
      </c>
      <c r="D388" s="165"/>
      <c r="E388" s="165"/>
      <c r="F388" s="165"/>
      <c r="G388" s="165"/>
      <c r="H388" s="165"/>
      <c r="I388" s="165"/>
      <c r="J388" s="166"/>
      <c r="K388" s="165"/>
      <c r="L388" s="165"/>
      <c r="M388" s="165"/>
      <c r="N388" s="165"/>
      <c r="O388" s="322">
        <v>7335.09</v>
      </c>
    </row>
    <row r="389" spans="2:15" ht="42.75" x14ac:dyDescent="0.25">
      <c r="B389" s="412" t="s">
        <v>597</v>
      </c>
      <c r="C389" s="367" t="s">
        <v>511</v>
      </c>
      <c r="D389" s="165"/>
      <c r="E389" s="165"/>
      <c r="F389" s="165"/>
      <c r="G389" s="165"/>
      <c r="H389" s="165"/>
      <c r="I389" s="165"/>
      <c r="J389" s="166"/>
      <c r="K389" s="165"/>
      <c r="L389" s="165"/>
      <c r="M389" s="165"/>
      <c r="N389" s="165"/>
      <c r="O389" s="325" t="s">
        <v>673</v>
      </c>
    </row>
    <row r="390" spans="2:15" x14ac:dyDescent="0.25">
      <c r="B390" s="413"/>
      <c r="C390" s="181" t="s">
        <v>378</v>
      </c>
      <c r="D390" s="165"/>
      <c r="E390" s="165"/>
      <c r="F390" s="165"/>
      <c r="G390" s="165"/>
      <c r="H390" s="165"/>
      <c r="I390" s="165"/>
      <c r="J390" s="166"/>
      <c r="K390" s="165"/>
      <c r="L390" s="165"/>
      <c r="M390" s="165"/>
      <c r="N390" s="165"/>
      <c r="O390" s="313">
        <v>4495.12</v>
      </c>
    </row>
    <row r="391" spans="2:15" x14ac:dyDescent="0.25">
      <c r="B391" s="413"/>
      <c r="C391" s="215" t="s">
        <v>513</v>
      </c>
      <c r="D391" s="165"/>
      <c r="E391" s="165"/>
      <c r="F391" s="165"/>
      <c r="G391" s="165"/>
      <c r="H391" s="165"/>
      <c r="I391" s="165"/>
      <c r="J391" s="166"/>
      <c r="K391" s="165"/>
      <c r="L391" s="165"/>
      <c r="M391" s="165"/>
      <c r="N391" s="165"/>
      <c r="O391" s="313"/>
    </row>
    <row r="392" spans="2:15" ht="30" x14ac:dyDescent="0.25">
      <c r="B392" s="413"/>
      <c r="C392" s="169" t="s">
        <v>530</v>
      </c>
      <c r="D392" s="165"/>
      <c r="E392" s="165"/>
      <c r="F392" s="165"/>
      <c r="G392" s="165"/>
      <c r="H392" s="165"/>
      <c r="I392" s="165"/>
      <c r="J392" s="166"/>
      <c r="K392" s="165"/>
      <c r="L392" s="165"/>
      <c r="M392" s="165"/>
      <c r="N392" s="165"/>
      <c r="O392" s="313">
        <v>4495.12</v>
      </c>
    </row>
    <row r="393" spans="2:15" x14ac:dyDescent="0.25">
      <c r="B393" s="413"/>
      <c r="C393" s="215" t="s">
        <v>512</v>
      </c>
      <c r="D393" s="165"/>
      <c r="E393" s="165"/>
      <c r="F393" s="165"/>
      <c r="G393" s="165"/>
      <c r="H393" s="165"/>
      <c r="I393" s="165"/>
      <c r="J393" s="166"/>
      <c r="K393" s="165"/>
      <c r="L393" s="165"/>
      <c r="M393" s="165"/>
      <c r="N393" s="165"/>
      <c r="O393" s="313">
        <v>13859.23</v>
      </c>
    </row>
    <row r="394" spans="2:15" x14ac:dyDescent="0.25">
      <c r="B394" s="413"/>
      <c r="C394" s="181" t="s">
        <v>430</v>
      </c>
      <c r="D394" s="165"/>
      <c r="E394" s="165"/>
      <c r="F394" s="165"/>
      <c r="G394" s="165"/>
      <c r="H394" s="165"/>
      <c r="I394" s="165"/>
      <c r="J394" s="166"/>
      <c r="K394" s="165"/>
      <c r="L394" s="165"/>
      <c r="M394" s="165"/>
      <c r="N394" s="165"/>
      <c r="O394" s="313"/>
    </row>
    <row r="395" spans="2:15" x14ac:dyDescent="0.25">
      <c r="B395" s="413"/>
      <c r="C395" s="215" t="s">
        <v>527</v>
      </c>
      <c r="D395" s="165"/>
      <c r="E395" s="165"/>
      <c r="F395" s="165"/>
      <c r="G395" s="165"/>
      <c r="H395" s="165"/>
      <c r="I395" s="165"/>
      <c r="J395" s="166"/>
      <c r="K395" s="165"/>
      <c r="L395" s="165"/>
      <c r="M395" s="165"/>
      <c r="N395" s="165"/>
      <c r="O395" s="313">
        <v>13859.23</v>
      </c>
    </row>
    <row r="396" spans="2:15" x14ac:dyDescent="0.25">
      <c r="B396" s="413"/>
      <c r="C396" s="215" t="s">
        <v>520</v>
      </c>
      <c r="D396" s="165"/>
      <c r="E396" s="165"/>
      <c r="F396" s="165"/>
      <c r="G396" s="165"/>
      <c r="H396" s="165"/>
      <c r="I396" s="165"/>
      <c r="J396" s="166"/>
      <c r="K396" s="165"/>
      <c r="L396" s="165"/>
      <c r="M396" s="165"/>
      <c r="N396" s="165"/>
      <c r="O396" s="313">
        <v>17120.66</v>
      </c>
    </row>
    <row r="397" spans="2:15" x14ac:dyDescent="0.25">
      <c r="B397" s="413"/>
      <c r="C397" s="181" t="s">
        <v>517</v>
      </c>
      <c r="D397" s="165"/>
      <c r="E397" s="165"/>
      <c r="F397" s="165"/>
      <c r="G397" s="165"/>
      <c r="H397" s="165"/>
      <c r="I397" s="165"/>
      <c r="J397" s="166"/>
      <c r="K397" s="165"/>
      <c r="L397" s="165"/>
      <c r="M397" s="165"/>
      <c r="N397" s="165"/>
      <c r="O397" s="313"/>
    </row>
    <row r="398" spans="2:15" ht="18.75" customHeight="1" x14ac:dyDescent="0.25">
      <c r="B398" s="414"/>
      <c r="C398" s="152" t="s">
        <v>525</v>
      </c>
      <c r="D398" s="165"/>
      <c r="E398" s="165"/>
      <c r="F398" s="165"/>
      <c r="G398" s="165"/>
      <c r="H398" s="165"/>
      <c r="I398" s="165"/>
      <c r="J398" s="166"/>
      <c r="K398" s="165"/>
      <c r="L398" s="165"/>
      <c r="M398" s="165"/>
      <c r="N398" s="165"/>
      <c r="O398" s="313">
        <v>17120.66</v>
      </c>
    </row>
    <row r="399" spans="2:15" ht="42.75" x14ac:dyDescent="0.25">
      <c r="B399" s="412" t="s">
        <v>682</v>
      </c>
      <c r="C399" s="367" t="s">
        <v>511</v>
      </c>
      <c r="D399" s="370"/>
      <c r="E399" s="370"/>
      <c r="F399" s="370"/>
      <c r="G399" s="370"/>
      <c r="H399" s="370"/>
      <c r="I399" s="370"/>
      <c r="J399" s="310"/>
      <c r="K399" s="370"/>
      <c r="L399" s="370"/>
      <c r="M399" s="370"/>
      <c r="N399" s="370"/>
      <c r="O399" s="325" t="s">
        <v>711</v>
      </c>
    </row>
    <row r="400" spans="2:15" x14ac:dyDescent="0.25">
      <c r="B400" s="413"/>
      <c r="C400" s="181" t="s">
        <v>378</v>
      </c>
      <c r="D400" s="370"/>
      <c r="E400" s="370"/>
      <c r="F400" s="370"/>
      <c r="G400" s="370"/>
      <c r="H400" s="370"/>
      <c r="I400" s="370"/>
      <c r="J400" s="310"/>
      <c r="K400" s="370"/>
      <c r="L400" s="370"/>
      <c r="M400" s="370"/>
      <c r="N400" s="370"/>
      <c r="O400" s="313">
        <v>5105.6000000000004</v>
      </c>
    </row>
    <row r="401" spans="2:15" x14ac:dyDescent="0.25">
      <c r="B401" s="413"/>
      <c r="C401" s="215" t="s">
        <v>513</v>
      </c>
      <c r="D401" s="370"/>
      <c r="E401" s="370"/>
      <c r="F401" s="370"/>
      <c r="G401" s="370"/>
      <c r="H401" s="370"/>
      <c r="I401" s="370"/>
      <c r="J401" s="310"/>
      <c r="K401" s="370"/>
      <c r="L401" s="370"/>
      <c r="M401" s="370"/>
      <c r="N401" s="370"/>
      <c r="O401" s="313">
        <v>5105.6000000000004</v>
      </c>
    </row>
    <row r="402" spans="2:15" x14ac:dyDescent="0.25">
      <c r="B402" s="413"/>
      <c r="C402" s="181" t="s">
        <v>517</v>
      </c>
      <c r="D402" s="370"/>
      <c r="E402" s="370"/>
      <c r="F402" s="370"/>
      <c r="G402" s="370"/>
      <c r="H402" s="370"/>
      <c r="I402" s="370"/>
      <c r="J402" s="310"/>
      <c r="K402" s="370"/>
      <c r="L402" s="370"/>
      <c r="M402" s="370"/>
      <c r="N402" s="370"/>
      <c r="O402" s="313">
        <v>46869.66</v>
      </c>
    </row>
    <row r="403" spans="2:15" ht="16.5" customHeight="1" x14ac:dyDescent="0.25">
      <c r="B403" s="414"/>
      <c r="C403" s="152" t="s">
        <v>525</v>
      </c>
      <c r="D403" s="370"/>
      <c r="E403" s="370"/>
      <c r="F403" s="370"/>
      <c r="G403" s="370"/>
      <c r="H403" s="370"/>
      <c r="I403" s="370"/>
      <c r="J403" s="310"/>
      <c r="K403" s="370"/>
      <c r="L403" s="370"/>
      <c r="M403" s="370"/>
      <c r="N403" s="370"/>
      <c r="O403" s="313">
        <v>46869.66</v>
      </c>
    </row>
    <row r="404" spans="2:15" ht="42.75" x14ac:dyDescent="0.25">
      <c r="B404" s="412" t="s">
        <v>712</v>
      </c>
      <c r="C404" s="367" t="s">
        <v>511</v>
      </c>
      <c r="D404" s="165"/>
      <c r="E404" s="165"/>
      <c r="F404" s="165"/>
      <c r="G404" s="165"/>
      <c r="H404" s="165"/>
      <c r="I404" s="165"/>
      <c r="J404" s="166"/>
      <c r="K404" s="165"/>
      <c r="L404" s="165"/>
      <c r="M404" s="165"/>
      <c r="N404" s="165"/>
      <c r="O404" s="325">
        <v>5226.33</v>
      </c>
    </row>
    <row r="405" spans="2:15" x14ac:dyDescent="0.25">
      <c r="B405" s="413"/>
      <c r="C405" s="367" t="s">
        <v>378</v>
      </c>
      <c r="D405" s="165"/>
      <c r="E405" s="165"/>
      <c r="F405" s="165"/>
      <c r="G405" s="165"/>
      <c r="H405" s="165"/>
      <c r="I405" s="165"/>
      <c r="J405" s="166"/>
      <c r="K405" s="165"/>
      <c r="L405" s="165"/>
      <c r="M405" s="165"/>
      <c r="N405" s="165"/>
      <c r="O405" s="313">
        <v>3849.18</v>
      </c>
    </row>
    <row r="406" spans="2:15" x14ac:dyDescent="0.25">
      <c r="B406" s="413"/>
      <c r="C406" s="367" t="s">
        <v>669</v>
      </c>
      <c r="D406" s="165"/>
      <c r="E406" s="165"/>
      <c r="F406" s="165"/>
      <c r="G406" s="165"/>
      <c r="H406" s="165"/>
      <c r="I406" s="165"/>
      <c r="J406" s="166"/>
      <c r="K406" s="165"/>
      <c r="L406" s="165"/>
      <c r="M406" s="165"/>
      <c r="N406" s="165"/>
      <c r="O406" s="313">
        <v>3585.66</v>
      </c>
    </row>
    <row r="407" spans="2:15" x14ac:dyDescent="0.25">
      <c r="B407" s="413"/>
      <c r="C407" s="367" t="s">
        <v>660</v>
      </c>
      <c r="D407" s="165"/>
      <c r="E407" s="165"/>
      <c r="F407" s="165"/>
      <c r="G407" s="165"/>
      <c r="H407" s="165"/>
      <c r="I407" s="165"/>
      <c r="J407" s="166"/>
      <c r="K407" s="165"/>
      <c r="L407" s="165"/>
      <c r="M407" s="165"/>
      <c r="N407" s="165"/>
      <c r="O407" s="313">
        <v>7171.1</v>
      </c>
    </row>
    <row r="408" spans="2:15" ht="30" x14ac:dyDescent="0.25">
      <c r="B408" s="413"/>
      <c r="C408" s="169" t="s">
        <v>530</v>
      </c>
      <c r="D408" s="165"/>
      <c r="E408" s="165"/>
      <c r="F408" s="165"/>
      <c r="G408" s="165"/>
      <c r="H408" s="165"/>
      <c r="I408" s="165"/>
      <c r="J408" s="166"/>
      <c r="K408" s="165"/>
      <c r="L408" s="165"/>
      <c r="M408" s="165"/>
      <c r="N408" s="165"/>
      <c r="O408" s="313">
        <v>232.92</v>
      </c>
    </row>
    <row r="409" spans="2:15" x14ac:dyDescent="0.25">
      <c r="B409" s="413"/>
      <c r="C409" s="181" t="s">
        <v>430</v>
      </c>
      <c r="D409" s="165"/>
      <c r="E409" s="165"/>
      <c r="F409" s="165"/>
      <c r="G409" s="165"/>
      <c r="H409" s="165"/>
      <c r="I409" s="165"/>
      <c r="J409" s="166"/>
      <c r="K409" s="165"/>
      <c r="L409" s="165"/>
      <c r="M409" s="165"/>
      <c r="N409" s="165"/>
      <c r="O409" s="313">
        <v>10854.44</v>
      </c>
    </row>
    <row r="410" spans="2:15" x14ac:dyDescent="0.25">
      <c r="B410" s="413"/>
      <c r="C410" s="215" t="s">
        <v>527</v>
      </c>
      <c r="D410" s="165"/>
      <c r="E410" s="165"/>
      <c r="F410" s="165"/>
      <c r="G410" s="165"/>
      <c r="H410" s="165"/>
      <c r="I410" s="165"/>
      <c r="J410" s="166"/>
      <c r="K410" s="165"/>
      <c r="L410" s="165"/>
      <c r="M410" s="165"/>
      <c r="N410" s="165"/>
      <c r="O410" s="313">
        <v>10771.24</v>
      </c>
    </row>
    <row r="411" spans="2:15" x14ac:dyDescent="0.25">
      <c r="B411" s="413"/>
      <c r="C411" s="215" t="s">
        <v>520</v>
      </c>
      <c r="D411" s="165"/>
      <c r="E411" s="165"/>
      <c r="F411" s="165"/>
      <c r="G411" s="165"/>
      <c r="H411" s="165"/>
      <c r="I411" s="165"/>
      <c r="J411" s="166"/>
      <c r="K411" s="165"/>
      <c r="L411" s="165"/>
      <c r="M411" s="165"/>
      <c r="N411" s="165"/>
      <c r="O411" s="313">
        <v>14107.61</v>
      </c>
    </row>
    <row r="412" spans="2:15" x14ac:dyDescent="0.25">
      <c r="B412" s="413"/>
      <c r="C412" s="181" t="s">
        <v>517</v>
      </c>
      <c r="D412" s="165"/>
      <c r="E412" s="165"/>
      <c r="F412" s="165"/>
      <c r="G412" s="165"/>
      <c r="H412" s="165"/>
      <c r="I412" s="165"/>
      <c r="J412" s="166"/>
      <c r="K412" s="165"/>
      <c r="L412" s="165"/>
      <c r="M412" s="165"/>
      <c r="N412" s="165"/>
      <c r="O412" s="313">
        <v>24592.11</v>
      </c>
    </row>
    <row r="413" spans="2:15" s="388" customFormat="1" ht="15.75" customHeight="1" x14ac:dyDescent="0.25">
      <c r="B413" s="413"/>
      <c r="C413" s="152" t="s">
        <v>713</v>
      </c>
      <c r="D413" s="390"/>
      <c r="E413" s="390"/>
      <c r="F413" s="390"/>
      <c r="G413" s="390"/>
      <c r="H413" s="390"/>
      <c r="I413" s="390"/>
      <c r="J413" s="389"/>
      <c r="K413" s="390"/>
      <c r="L413" s="390"/>
      <c r="M413" s="390"/>
      <c r="N413" s="390"/>
      <c r="O413" s="313">
        <v>19728.72</v>
      </c>
    </row>
    <row r="414" spans="2:15" ht="15.75" customHeight="1" x14ac:dyDescent="0.25">
      <c r="B414" s="414"/>
      <c r="C414" s="152" t="s">
        <v>525</v>
      </c>
      <c r="D414" s="165"/>
      <c r="E414" s="165"/>
      <c r="F414" s="165"/>
      <c r="G414" s="165"/>
      <c r="H414" s="165"/>
      <c r="I414" s="165"/>
      <c r="J414" s="166"/>
      <c r="K414" s="165"/>
      <c r="L414" s="165"/>
      <c r="M414" s="165"/>
      <c r="N414" s="165"/>
      <c r="O414" s="313">
        <v>36888.160000000003</v>
      </c>
    </row>
    <row r="415" spans="2:15" ht="42.75" x14ac:dyDescent="0.25">
      <c r="B415" s="412" t="s">
        <v>718</v>
      </c>
      <c r="C415" s="391" t="s">
        <v>511</v>
      </c>
      <c r="O415" s="325" t="s">
        <v>717</v>
      </c>
    </row>
    <row r="416" spans="2:15" x14ac:dyDescent="0.25">
      <c r="B416" s="413"/>
      <c r="C416" s="391" t="s">
        <v>378</v>
      </c>
      <c r="O416" s="313">
        <v>5627.6</v>
      </c>
    </row>
    <row r="417" spans="2:15" x14ac:dyDescent="0.25">
      <c r="B417" s="413"/>
      <c r="C417" s="391" t="s">
        <v>669</v>
      </c>
      <c r="O417" s="313">
        <v>5627.6</v>
      </c>
    </row>
    <row r="418" spans="2:15" x14ac:dyDescent="0.25">
      <c r="B418" s="413"/>
      <c r="C418" s="392" t="s">
        <v>517</v>
      </c>
      <c r="O418" s="313">
        <v>11085.23</v>
      </c>
    </row>
    <row r="419" spans="2:15" ht="16.5" customHeight="1" x14ac:dyDescent="0.25">
      <c r="B419" s="413"/>
      <c r="C419" s="152" t="s">
        <v>713</v>
      </c>
      <c r="O419" s="313">
        <v>9930.2099999999991</v>
      </c>
    </row>
    <row r="420" spans="2:15" ht="18.75" customHeight="1" x14ac:dyDescent="0.25">
      <c r="B420" s="414"/>
      <c r="C420" s="152" t="s">
        <v>525</v>
      </c>
      <c r="O420" s="313">
        <v>14742.11</v>
      </c>
    </row>
  </sheetData>
  <mergeCells count="107">
    <mergeCell ref="B404:B414"/>
    <mergeCell ref="C33:C37"/>
    <mergeCell ref="B329:B337"/>
    <mergeCell ref="B300:B306"/>
    <mergeCell ref="B347:B357"/>
    <mergeCell ref="B389:B398"/>
    <mergeCell ref="B18:B27"/>
    <mergeCell ref="B318:B328"/>
    <mergeCell ref="B363:B369"/>
    <mergeCell ref="B358:B362"/>
    <mergeCell ref="B375:B388"/>
    <mergeCell ref="B291:B299"/>
    <mergeCell ref="B103:B106"/>
    <mergeCell ref="B107:B139"/>
    <mergeCell ref="B399:B403"/>
    <mergeCell ref="K33:K37"/>
    <mergeCell ref="L33:L37"/>
    <mergeCell ref="H33:H37"/>
    <mergeCell ref="J33:J37"/>
    <mergeCell ref="G279:G290"/>
    <mergeCell ref="O33:O37"/>
    <mergeCell ref="B255:B278"/>
    <mergeCell ref="B371:B374"/>
    <mergeCell ref="A2:O2"/>
    <mergeCell ref="A3:O3"/>
    <mergeCell ref="A4:O4"/>
    <mergeCell ref="A5:A6"/>
    <mergeCell ref="B5:B6"/>
    <mergeCell ref="C5:C6"/>
    <mergeCell ref="A28:A32"/>
    <mergeCell ref="B28:B32"/>
    <mergeCell ref="G28:G32"/>
    <mergeCell ref="A7:A17"/>
    <mergeCell ref="B7:B17"/>
    <mergeCell ref="E7:E17"/>
    <mergeCell ref="G7:G17"/>
    <mergeCell ref="A58:A70"/>
    <mergeCell ref="B58:B70"/>
    <mergeCell ref="E58:E70"/>
    <mergeCell ref="G58:G70"/>
    <mergeCell ref="B33:B47"/>
    <mergeCell ref="A71:A81"/>
    <mergeCell ref="B71:B81"/>
    <mergeCell ref="E71:E81"/>
    <mergeCell ref="G71:G81"/>
    <mergeCell ref="G48:G57"/>
    <mergeCell ref="B48:B57"/>
    <mergeCell ref="A48:A57"/>
    <mergeCell ref="A33:A47"/>
    <mergeCell ref="D33:D37"/>
    <mergeCell ref="E33:E37"/>
    <mergeCell ref="F33:F37"/>
    <mergeCell ref="G33:G43"/>
    <mergeCell ref="A93:A102"/>
    <mergeCell ref="B93:B102"/>
    <mergeCell ref="G93:G102"/>
    <mergeCell ref="A107:A117"/>
    <mergeCell ref="G107:G117"/>
    <mergeCell ref="A82:A89"/>
    <mergeCell ref="G82:G89"/>
    <mergeCell ref="B82:B92"/>
    <mergeCell ref="A140:A166"/>
    <mergeCell ref="B140:B166"/>
    <mergeCell ref="E140:E166"/>
    <mergeCell ref="G140:G166"/>
    <mergeCell ref="A188:A198"/>
    <mergeCell ref="B188:B198"/>
    <mergeCell ref="E188:E198"/>
    <mergeCell ref="G188:G198"/>
    <mergeCell ref="A167:A187"/>
    <mergeCell ref="B167:B187"/>
    <mergeCell ref="G167:G187"/>
    <mergeCell ref="E168:E172"/>
    <mergeCell ref="E173:E177"/>
    <mergeCell ref="E233:E235"/>
    <mergeCell ref="G233:G253"/>
    <mergeCell ref="D238:E238"/>
    <mergeCell ref="D239:E239"/>
    <mergeCell ref="A229:A232"/>
    <mergeCell ref="B229:B232"/>
    <mergeCell ref="G229:G232"/>
    <mergeCell ref="B199:B228"/>
    <mergeCell ref="B233:B254"/>
    <mergeCell ref="R341:R347"/>
    <mergeCell ref="B339:B345"/>
    <mergeCell ref="B415:B420"/>
    <mergeCell ref="A319:A328"/>
    <mergeCell ref="G321:G328"/>
    <mergeCell ref="N33:N37"/>
    <mergeCell ref="A329:A333"/>
    <mergeCell ref="G329:G333"/>
    <mergeCell ref="A255:A272"/>
    <mergeCell ref="G255:G264"/>
    <mergeCell ref="E257:E264"/>
    <mergeCell ref="G265:G272"/>
    <mergeCell ref="A300:A306"/>
    <mergeCell ref="G300:G306"/>
    <mergeCell ref="A307:A317"/>
    <mergeCell ref="B307:B317"/>
    <mergeCell ref="G307:G317"/>
    <mergeCell ref="B279:B290"/>
    <mergeCell ref="A279:A290"/>
    <mergeCell ref="A291:A299"/>
    <mergeCell ref="G291:G299"/>
    <mergeCell ref="A199:A207"/>
    <mergeCell ref="G199:G220"/>
    <mergeCell ref="A233:A253"/>
  </mergeCells>
  <pageMargins left="0.70866141732283472" right="0.70866141732283472" top="0.74803149606299213" bottom="0.74803149606299213" header="0.31496062992125984" footer="0.31496062992125984"/>
  <pageSetup paperSize="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36"/>
  <sheetViews>
    <sheetView zoomScale="70" zoomScaleNormal="70" workbookViewId="0">
      <selection activeCell="C7" sqref="C7"/>
    </sheetView>
  </sheetViews>
  <sheetFormatPr defaultRowHeight="12.75" x14ac:dyDescent="0.2"/>
  <cols>
    <col min="1" max="1" width="28.140625" customWidth="1"/>
    <col min="2" max="2" width="26.85546875" customWidth="1"/>
    <col min="3" max="3" width="27.5703125" customWidth="1"/>
    <col min="4" max="4" width="27.85546875" customWidth="1"/>
    <col min="5" max="5" width="27.5703125" customWidth="1"/>
  </cols>
  <sheetData>
    <row r="2" spans="1:15" ht="14.25" customHeight="1" x14ac:dyDescent="0.2">
      <c r="A2" s="475" t="s">
        <v>0</v>
      </c>
      <c r="B2" s="476"/>
      <c r="C2" s="476"/>
      <c r="D2" s="476"/>
      <c r="E2" s="477"/>
      <c r="F2" s="45"/>
      <c r="G2" s="45"/>
      <c r="H2" s="45"/>
      <c r="I2" s="45"/>
      <c r="J2" s="45"/>
      <c r="K2" s="45"/>
      <c r="L2" s="45"/>
      <c r="M2" s="45"/>
      <c r="N2" s="45"/>
      <c r="O2" s="45"/>
    </row>
    <row r="3" spans="1:15" ht="14.25" customHeight="1" x14ac:dyDescent="0.2">
      <c r="A3" s="478" t="s">
        <v>1</v>
      </c>
      <c r="B3" s="393"/>
      <c r="C3" s="393"/>
      <c r="D3" s="393"/>
      <c r="E3" s="479"/>
    </row>
    <row r="4" spans="1:15" ht="14.25" customHeight="1" x14ac:dyDescent="0.2">
      <c r="A4" s="428" t="s">
        <v>342</v>
      </c>
      <c r="B4" s="394"/>
      <c r="C4" s="394"/>
      <c r="D4" s="394"/>
      <c r="E4" s="480"/>
    </row>
    <row r="5" spans="1:15" ht="28.5" x14ac:dyDescent="0.2">
      <c r="A5" s="399" t="s">
        <v>3</v>
      </c>
      <c r="B5" s="399" t="s">
        <v>4</v>
      </c>
      <c r="C5" s="38" t="s">
        <v>5</v>
      </c>
      <c r="D5" s="38" t="s">
        <v>336</v>
      </c>
      <c r="E5" s="38" t="s">
        <v>341</v>
      </c>
    </row>
    <row r="6" spans="1:15" ht="28.5" x14ac:dyDescent="0.2">
      <c r="A6" s="396"/>
      <c r="B6" s="396"/>
      <c r="C6" s="33" t="s">
        <v>10</v>
      </c>
      <c r="D6" s="33" t="s">
        <v>10</v>
      </c>
      <c r="E6" s="33" t="s">
        <v>10</v>
      </c>
    </row>
    <row r="7" spans="1:15" x14ac:dyDescent="0.2">
      <c r="A7" s="46"/>
      <c r="B7" s="46"/>
      <c r="C7" s="46"/>
      <c r="D7" s="46"/>
      <c r="E7" s="46"/>
    </row>
    <row r="8" spans="1:15" x14ac:dyDescent="0.2">
      <c r="A8" s="46"/>
      <c r="B8" s="46"/>
      <c r="C8" s="46"/>
      <c r="D8" s="46"/>
      <c r="E8" s="46"/>
    </row>
    <row r="9" spans="1:15" x14ac:dyDescent="0.2">
      <c r="A9" s="46"/>
      <c r="B9" s="46"/>
      <c r="C9" s="46"/>
      <c r="D9" s="46"/>
      <c r="E9" s="46"/>
    </row>
    <row r="10" spans="1:15" x14ac:dyDescent="0.2">
      <c r="A10" s="46"/>
      <c r="B10" s="46"/>
      <c r="C10" s="46"/>
      <c r="D10" s="46"/>
      <c r="E10" s="46"/>
    </row>
    <row r="11" spans="1:15" x14ac:dyDescent="0.2">
      <c r="A11" s="46"/>
      <c r="B11" s="46"/>
      <c r="C11" s="46"/>
      <c r="D11" s="46"/>
      <c r="E11" s="46"/>
    </row>
    <row r="12" spans="1:15" x14ac:dyDescent="0.2">
      <c r="A12" s="46"/>
      <c r="B12" s="46"/>
      <c r="C12" s="46"/>
      <c r="D12" s="46"/>
      <c r="E12" s="46"/>
    </row>
    <row r="13" spans="1:15" x14ac:dyDescent="0.2">
      <c r="A13" s="46"/>
      <c r="B13" s="46"/>
      <c r="C13" s="46"/>
      <c r="D13" s="46"/>
      <c r="E13" s="46"/>
    </row>
    <row r="14" spans="1:15" x14ac:dyDescent="0.2">
      <c r="A14" s="46"/>
      <c r="B14" s="46"/>
      <c r="C14" s="46"/>
      <c r="D14" s="46"/>
      <c r="E14" s="46"/>
    </row>
    <row r="15" spans="1:15" x14ac:dyDescent="0.2">
      <c r="A15" s="46"/>
      <c r="B15" s="46"/>
      <c r="C15" s="46"/>
      <c r="D15" s="46"/>
      <c r="E15" s="46"/>
    </row>
    <row r="16" spans="1:15" x14ac:dyDescent="0.2">
      <c r="A16" s="46"/>
      <c r="B16" s="46"/>
      <c r="C16" s="46"/>
      <c r="D16" s="46"/>
      <c r="E16" s="46"/>
    </row>
    <row r="17" spans="1:5" x14ac:dyDescent="0.2">
      <c r="A17" s="46"/>
      <c r="B17" s="46"/>
      <c r="C17" s="46"/>
      <c r="D17" s="46"/>
      <c r="E17" s="46"/>
    </row>
    <row r="18" spans="1:5" x14ac:dyDescent="0.2">
      <c r="A18" s="46"/>
      <c r="B18" s="46"/>
      <c r="C18" s="46"/>
      <c r="D18" s="46"/>
      <c r="E18" s="46"/>
    </row>
    <row r="19" spans="1:5" x14ac:dyDescent="0.2">
      <c r="A19" s="46"/>
      <c r="B19" s="46"/>
      <c r="C19" s="46"/>
      <c r="D19" s="46"/>
      <c r="E19" s="46"/>
    </row>
    <row r="20" spans="1:5" x14ac:dyDescent="0.2">
      <c r="A20" s="46"/>
      <c r="B20" s="46"/>
      <c r="C20" s="46"/>
      <c r="D20" s="46"/>
      <c r="E20" s="46"/>
    </row>
    <row r="21" spans="1:5" x14ac:dyDescent="0.2">
      <c r="A21" s="46"/>
      <c r="B21" s="46"/>
      <c r="C21" s="46"/>
      <c r="D21" s="46"/>
      <c r="E21" s="46"/>
    </row>
    <row r="22" spans="1:5" x14ac:dyDescent="0.2">
      <c r="A22" s="46"/>
      <c r="B22" s="46"/>
      <c r="C22" s="46"/>
      <c r="D22" s="46"/>
      <c r="E22" s="46"/>
    </row>
    <row r="23" spans="1:5" x14ac:dyDescent="0.2">
      <c r="A23" s="46"/>
      <c r="B23" s="46"/>
      <c r="C23" s="46"/>
      <c r="D23" s="46"/>
      <c r="E23" s="46"/>
    </row>
    <row r="24" spans="1:5" x14ac:dyDescent="0.2">
      <c r="A24" s="46"/>
      <c r="B24" s="46"/>
      <c r="C24" s="46"/>
      <c r="D24" s="46"/>
      <c r="E24" s="46"/>
    </row>
    <row r="25" spans="1:5" x14ac:dyDescent="0.2">
      <c r="A25" s="46"/>
      <c r="B25" s="46"/>
      <c r="C25" s="46"/>
      <c r="D25" s="46"/>
      <c r="E25" s="46"/>
    </row>
    <row r="26" spans="1:5" x14ac:dyDescent="0.2">
      <c r="A26" s="46"/>
      <c r="B26" s="46"/>
      <c r="C26" s="46"/>
      <c r="D26" s="46"/>
      <c r="E26" s="46"/>
    </row>
    <row r="27" spans="1:5" x14ac:dyDescent="0.2">
      <c r="A27" s="46"/>
      <c r="B27" s="46"/>
      <c r="C27" s="46"/>
      <c r="D27" s="46"/>
      <c r="E27" s="46"/>
    </row>
    <row r="28" spans="1:5" x14ac:dyDescent="0.2">
      <c r="A28" s="46"/>
      <c r="B28" s="46"/>
      <c r="C28" s="46"/>
      <c r="D28" s="46"/>
      <c r="E28" s="46"/>
    </row>
    <row r="29" spans="1:5" x14ac:dyDescent="0.2">
      <c r="A29" s="46"/>
      <c r="B29" s="46"/>
      <c r="C29" s="46"/>
      <c r="D29" s="46"/>
      <c r="E29" s="46"/>
    </row>
    <row r="30" spans="1:5" x14ac:dyDescent="0.2">
      <c r="A30" s="46"/>
      <c r="B30" s="46"/>
      <c r="C30" s="46"/>
      <c r="D30" s="46"/>
      <c r="E30" s="46"/>
    </row>
    <row r="31" spans="1:5" x14ac:dyDescent="0.2">
      <c r="A31" s="46"/>
      <c r="B31" s="46"/>
      <c r="C31" s="46"/>
      <c r="D31" s="46"/>
      <c r="E31" s="46"/>
    </row>
    <row r="32" spans="1:5" x14ac:dyDescent="0.2">
      <c r="A32" s="46"/>
      <c r="B32" s="46"/>
      <c r="C32" s="46"/>
      <c r="D32" s="46"/>
      <c r="E32" s="46"/>
    </row>
    <row r="33" spans="1:5" x14ac:dyDescent="0.2">
      <c r="A33" s="46"/>
      <c r="B33" s="46"/>
      <c r="C33" s="46"/>
      <c r="D33" s="46"/>
      <c r="E33" s="46"/>
    </row>
    <row r="34" spans="1:5" x14ac:dyDescent="0.2">
      <c r="A34" s="46"/>
      <c r="B34" s="46"/>
      <c r="C34" s="46"/>
      <c r="D34" s="46"/>
      <c r="E34" s="46"/>
    </row>
    <row r="35" spans="1:5" x14ac:dyDescent="0.2">
      <c r="A35" s="46"/>
      <c r="B35" s="46"/>
      <c r="C35" s="46"/>
      <c r="D35" s="46"/>
      <c r="E35" s="46"/>
    </row>
    <row r="36" spans="1:5" x14ac:dyDescent="0.2">
      <c r="A36" s="46"/>
      <c r="B36" s="46"/>
      <c r="C36" s="46"/>
      <c r="D36" s="46"/>
      <c r="E36" s="46"/>
    </row>
  </sheetData>
  <mergeCells count="5">
    <mergeCell ref="A5:A6"/>
    <mergeCell ref="B5:B6"/>
    <mergeCell ref="A2:E2"/>
    <mergeCell ref="A3:E3"/>
    <mergeCell ref="A4:E4"/>
  </mergeCells>
  <pageMargins left="0.7" right="0.7" top="0.75" bottom="0.75" header="0.3" footer="0.3"/>
  <pageSetup paperSize="9" scale="3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21" sqref="C21"/>
    </sheetView>
  </sheetViews>
  <sheetFormatPr defaultRowHeight="12.75" x14ac:dyDescent="0.2"/>
  <cols>
    <col min="2" max="2" width="37" customWidth="1"/>
    <col min="3" max="3" width="45.85546875" customWidth="1"/>
    <col min="4" max="4" width="23.7109375" customWidth="1"/>
    <col min="5" max="5" width="36.5703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5</vt:i4>
      </vt:variant>
    </vt:vector>
  </HeadingPairs>
  <TitlesOfParts>
    <vt:vector size="12" baseType="lpstr">
      <vt:lpstr>Газ</vt:lpstr>
      <vt:lpstr>Передача эл эн</vt:lpstr>
      <vt:lpstr>Вода нов</vt:lpstr>
      <vt:lpstr>Отвод и очистка нов</vt:lpstr>
      <vt:lpstr>Тепло нов</vt:lpstr>
      <vt:lpstr>ПП и маневров.</vt:lpstr>
      <vt:lpstr>Лист1</vt:lpstr>
      <vt:lpstr>'Вода нов'!Область_печати</vt:lpstr>
      <vt:lpstr>Газ!Область_печати</vt:lpstr>
      <vt:lpstr>'Отвод и очистка нов'!Область_печати</vt:lpstr>
      <vt:lpstr>'Передача эл эн'!Область_печати</vt:lpstr>
      <vt:lpstr>'Тепло нов'!Область_печати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Пользователь Windows</cp:lastModifiedBy>
  <cp:lastPrinted>2022-05-03T08:35:01Z</cp:lastPrinted>
  <dcterms:created xsi:type="dcterms:W3CDTF">2022-01-13T05:09:00Z</dcterms:created>
  <dcterms:modified xsi:type="dcterms:W3CDTF">2026-11-02T06:58:15Z</dcterms:modified>
</cp:coreProperties>
</file>