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serwer2008\Почта\01 МОНИТОРИНГ\ГРАЖДАНСКИЙ БЮДЖЕТ области Жетісу 2026 год\"/>
    </mc:Choice>
  </mc:AlternateContent>
  <bookViews>
    <workbookView xWindow="-120" yWindow="-120" windowWidth="29040" windowHeight="15720" tabRatio="838" activeTab="1"/>
  </bookViews>
  <sheets>
    <sheet name="1" sheetId="23" r:id="rId1"/>
    <sheet name="2" sheetId="25" r:id="rId2"/>
    <sheet name="3" sheetId="21" r:id="rId3"/>
    <sheet name="4" sheetId="20" r:id="rId4"/>
    <sheet name="5" sheetId="19" r:id="rId5"/>
    <sheet name="6" sheetId="18" r:id="rId6"/>
    <sheet name="8" sheetId="15" r:id="rId7"/>
  </sheets>
  <definedNames>
    <definedName name="_xlnm.Print_Area" localSheetId="0">'1'!$A$1:$O$28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2" i="19" l="1"/>
  <c r="D268" i="19"/>
  <c r="D249" i="19"/>
  <c r="D236" i="19"/>
  <c r="E229" i="19"/>
  <c r="D229" i="19"/>
  <c r="D211" i="19"/>
  <c r="D198" i="19"/>
  <c r="D195" i="19"/>
  <c r="D175" i="19"/>
  <c r="D172" i="19"/>
  <c r="D162" i="19"/>
  <c r="E236" i="19"/>
  <c r="D208" i="19" l="1"/>
  <c r="E208" i="19"/>
  <c r="E195" i="19"/>
  <c r="F50" i="19"/>
  <c r="F11" i="19"/>
  <c r="E9" i="19"/>
  <c r="D9" i="19"/>
  <c r="Q118" i="15" l="1"/>
  <c r="M118" i="15"/>
  <c r="I118" i="15"/>
  <c r="Q117" i="15"/>
  <c r="M117" i="15"/>
  <c r="I117" i="15"/>
  <c r="Q116" i="15"/>
  <c r="P116" i="15"/>
  <c r="M116" i="15"/>
  <c r="L116" i="15"/>
  <c r="I116" i="15"/>
  <c r="H116" i="15"/>
  <c r="Q115" i="15"/>
  <c r="P115" i="15"/>
  <c r="M115" i="15"/>
  <c r="L115" i="15"/>
  <c r="I115" i="15"/>
  <c r="H115" i="15"/>
  <c r="M114" i="15"/>
  <c r="I114" i="15"/>
  <c r="O113" i="15"/>
  <c r="Q113" i="15" s="1"/>
  <c r="N113" i="15"/>
  <c r="K113" i="15"/>
  <c r="M113" i="15" s="1"/>
  <c r="J113" i="15"/>
  <c r="I113" i="15"/>
  <c r="H113" i="15"/>
  <c r="G113" i="15"/>
  <c r="F113" i="15"/>
  <c r="N112" i="15"/>
  <c r="N111" i="15" s="1"/>
  <c r="J112" i="15"/>
  <c r="J111" i="15" s="1"/>
  <c r="I112" i="15"/>
  <c r="H112" i="15"/>
  <c r="G112" i="15"/>
  <c r="F112" i="15"/>
  <c r="I111" i="15"/>
  <c r="H111" i="15"/>
  <c r="G111" i="15"/>
  <c r="F111" i="15"/>
  <c r="Q110" i="15"/>
  <c r="P110" i="15"/>
  <c r="M110" i="15"/>
  <c r="L110" i="15"/>
  <c r="I110" i="15"/>
  <c r="Q109" i="15"/>
  <c r="P109" i="15"/>
  <c r="M109" i="15"/>
  <c r="I109" i="15"/>
  <c r="H109" i="15"/>
  <c r="Q108" i="15"/>
  <c r="P108" i="15"/>
  <c r="M108" i="15"/>
  <c r="L108" i="15"/>
  <c r="I108" i="15"/>
  <c r="Q107" i="15"/>
  <c r="P107" i="15"/>
  <c r="O107" i="15"/>
  <c r="N107" i="15"/>
  <c r="L107" i="15"/>
  <c r="K107" i="15"/>
  <c r="M107" i="15" s="1"/>
  <c r="J107" i="15"/>
  <c r="I107" i="15"/>
  <c r="G107" i="15"/>
  <c r="H107" i="15" s="1"/>
  <c r="F107" i="15"/>
  <c r="Q106" i="15"/>
  <c r="P106" i="15"/>
  <c r="O106" i="15"/>
  <c r="N106" i="15"/>
  <c r="L106" i="15"/>
  <c r="K106" i="15"/>
  <c r="M106" i="15" s="1"/>
  <c r="J106" i="15"/>
  <c r="I106" i="15"/>
  <c r="G106" i="15"/>
  <c r="H106" i="15" s="1"/>
  <c r="F106" i="15"/>
  <c r="Q105" i="15"/>
  <c r="P105" i="15"/>
  <c r="O105" i="15"/>
  <c r="N105" i="15"/>
  <c r="L105" i="15"/>
  <c r="K105" i="15"/>
  <c r="M105" i="15" s="1"/>
  <c r="J105" i="15"/>
  <c r="I105" i="15"/>
  <c r="G105" i="15"/>
  <c r="H105" i="15" s="1"/>
  <c r="F105" i="15"/>
  <c r="P104" i="15"/>
  <c r="M104" i="15"/>
  <c r="L104" i="15"/>
  <c r="I104" i="15"/>
  <c r="H104" i="15"/>
  <c r="Q103" i="15"/>
  <c r="P103" i="15"/>
  <c r="O103" i="15"/>
  <c r="N103" i="15"/>
  <c r="K103" i="15"/>
  <c r="J103" i="15"/>
  <c r="M103" i="15" s="1"/>
  <c r="I103" i="15"/>
  <c r="G103" i="15"/>
  <c r="F103" i="15"/>
  <c r="H103" i="15" s="1"/>
  <c r="Q102" i="15"/>
  <c r="P102" i="15"/>
  <c r="O102" i="15"/>
  <c r="N102" i="15"/>
  <c r="K102" i="15"/>
  <c r="J102" i="15"/>
  <c r="M102" i="15" s="1"/>
  <c r="I102" i="15"/>
  <c r="G102" i="15"/>
  <c r="F102" i="15"/>
  <c r="H102" i="15" s="1"/>
  <c r="Q101" i="15"/>
  <c r="P101" i="15"/>
  <c r="O101" i="15"/>
  <c r="N101" i="15"/>
  <c r="K101" i="15"/>
  <c r="G101" i="15"/>
  <c r="Q100" i="15"/>
  <c r="M100" i="15"/>
  <c r="L100" i="15"/>
  <c r="I100" i="15"/>
  <c r="H100" i="15"/>
  <c r="I99" i="15"/>
  <c r="Q98" i="15"/>
  <c r="P98" i="15"/>
  <c r="M98" i="15"/>
  <c r="L98" i="15"/>
  <c r="I98" i="15"/>
  <c r="O97" i="15"/>
  <c r="Q97" i="15" s="1"/>
  <c r="N97" i="15"/>
  <c r="M97" i="15"/>
  <c r="L97" i="15"/>
  <c r="K97" i="15"/>
  <c r="J97" i="15"/>
  <c r="G97" i="15"/>
  <c r="I97" i="15" s="1"/>
  <c r="F97" i="15"/>
  <c r="O96" i="15"/>
  <c r="Q96" i="15" s="1"/>
  <c r="N96" i="15"/>
  <c r="M96" i="15"/>
  <c r="L96" i="15"/>
  <c r="K96" i="15"/>
  <c r="J96" i="15"/>
  <c r="G96" i="15"/>
  <c r="I96" i="15" s="1"/>
  <c r="F96" i="15"/>
  <c r="O95" i="15"/>
  <c r="Q95" i="15" s="1"/>
  <c r="N95" i="15"/>
  <c r="M95" i="15"/>
  <c r="L95" i="15"/>
  <c r="K95" i="15"/>
  <c r="J95" i="15"/>
  <c r="G95" i="15"/>
  <c r="I95" i="15" s="1"/>
  <c r="F95" i="15"/>
  <c r="Q94" i="15"/>
  <c r="M94" i="15"/>
  <c r="I94" i="15"/>
  <c r="Q93" i="15"/>
  <c r="M93" i="15"/>
  <c r="I93" i="15"/>
  <c r="Q92" i="15"/>
  <c r="P92" i="15"/>
  <c r="M92" i="15"/>
  <c r="L92" i="15"/>
  <c r="I92" i="15"/>
  <c r="Q91" i="15"/>
  <c r="P91" i="15"/>
  <c r="M91" i="15"/>
  <c r="L91" i="15"/>
  <c r="I91" i="15"/>
  <c r="H91" i="15"/>
  <c r="Q90" i="15"/>
  <c r="P90" i="15"/>
  <c r="O90" i="15"/>
  <c r="N90" i="15"/>
  <c r="M90" i="15"/>
  <c r="L90" i="15"/>
  <c r="K90" i="15"/>
  <c r="J90" i="15"/>
  <c r="H90" i="15"/>
  <c r="G90" i="15"/>
  <c r="G75" i="15" s="1"/>
  <c r="F90" i="15"/>
  <c r="F75" i="15" s="1"/>
  <c r="F74" i="15" s="1"/>
  <c r="Q89" i="15"/>
  <c r="M89" i="15"/>
  <c r="L89" i="15"/>
  <c r="I89" i="15"/>
  <c r="Q88" i="15"/>
  <c r="P88" i="15"/>
  <c r="M88" i="15"/>
  <c r="L88" i="15"/>
  <c r="I88" i="15"/>
  <c r="Q87" i="15"/>
  <c r="P87" i="15"/>
  <c r="M87" i="15"/>
  <c r="L87" i="15"/>
  <c r="I87" i="15"/>
  <c r="Q86" i="15"/>
  <c r="P86" i="15"/>
  <c r="M86" i="15"/>
  <c r="L86" i="15"/>
  <c r="I86" i="15"/>
  <c r="H86" i="15"/>
  <c r="P85" i="15"/>
  <c r="O85" i="15"/>
  <c r="O75" i="15" s="1"/>
  <c r="N85" i="15"/>
  <c r="M85" i="15"/>
  <c r="L85" i="15"/>
  <c r="K85" i="15"/>
  <c r="J85" i="15"/>
  <c r="I85" i="15"/>
  <c r="H85" i="15"/>
  <c r="G85" i="15"/>
  <c r="F85" i="15"/>
  <c r="Q84" i="15"/>
  <c r="P84" i="15"/>
  <c r="M84" i="15"/>
  <c r="L84" i="15"/>
  <c r="I84" i="15"/>
  <c r="Q83" i="15"/>
  <c r="P83" i="15"/>
  <c r="M83" i="15"/>
  <c r="L83" i="15"/>
  <c r="I83" i="15"/>
  <c r="H83" i="15"/>
  <c r="Q82" i="15"/>
  <c r="P82" i="15"/>
  <c r="M82" i="15"/>
  <c r="L82" i="15"/>
  <c r="I82" i="15"/>
  <c r="H82" i="15"/>
  <c r="Q81" i="15"/>
  <c r="P81" i="15"/>
  <c r="M81" i="15"/>
  <c r="L81" i="15"/>
  <c r="I81" i="15"/>
  <c r="Q80" i="15"/>
  <c r="P80" i="15"/>
  <c r="M80" i="15"/>
  <c r="L80" i="15"/>
  <c r="I80" i="15"/>
  <c r="H80" i="15"/>
  <c r="Q79" i="15"/>
  <c r="P79" i="15"/>
  <c r="M79" i="15"/>
  <c r="L79" i="15"/>
  <c r="I79" i="15"/>
  <c r="H79" i="15"/>
  <c r="Q78" i="15"/>
  <c r="P78" i="15"/>
  <c r="M78" i="15"/>
  <c r="L78" i="15"/>
  <c r="I78" i="15"/>
  <c r="Q77" i="15"/>
  <c r="M77" i="15"/>
  <c r="I77" i="15"/>
  <c r="O76" i="15"/>
  <c r="Q76" i="15" s="1"/>
  <c r="N76" i="15"/>
  <c r="K76" i="15"/>
  <c r="L76" i="15" s="1"/>
  <c r="J76" i="15"/>
  <c r="M76" i="15" s="1"/>
  <c r="I76" i="15"/>
  <c r="G76" i="15"/>
  <c r="H76" i="15" s="1"/>
  <c r="F76" i="15"/>
  <c r="N75" i="15"/>
  <c r="K75" i="15"/>
  <c r="L75" i="15" s="1"/>
  <c r="J75" i="15"/>
  <c r="M75" i="15" s="1"/>
  <c r="N74" i="15"/>
  <c r="K74" i="15"/>
  <c r="M74" i="15" s="1"/>
  <c r="J74" i="15"/>
  <c r="Q73" i="15"/>
  <c r="P73" i="15"/>
  <c r="M73" i="15"/>
  <c r="Q72" i="15"/>
  <c r="P72" i="15"/>
  <c r="O72" i="15"/>
  <c r="N72" i="15"/>
  <c r="M72" i="15"/>
  <c r="Q71" i="15"/>
  <c r="P71" i="15"/>
  <c r="M71" i="15"/>
  <c r="I71" i="15"/>
  <c r="O70" i="15"/>
  <c r="Q70" i="15" s="1"/>
  <c r="N70" i="15"/>
  <c r="M70" i="15"/>
  <c r="I70" i="15"/>
  <c r="Q69" i="15"/>
  <c r="P69" i="15"/>
  <c r="M69" i="15"/>
  <c r="I69" i="15"/>
  <c r="Q68" i="15"/>
  <c r="P68" i="15"/>
  <c r="M68" i="15"/>
  <c r="L68" i="15"/>
  <c r="I68" i="15"/>
  <c r="H68" i="15"/>
  <c r="O67" i="15"/>
  <c r="P67" i="15" s="1"/>
  <c r="N67" i="15"/>
  <c r="Q67" i="15" s="1"/>
  <c r="M67" i="15"/>
  <c r="K67" i="15"/>
  <c r="L67" i="15" s="1"/>
  <c r="J67" i="15"/>
  <c r="G67" i="15"/>
  <c r="I67" i="15" s="1"/>
  <c r="F67" i="15"/>
  <c r="Q66" i="15"/>
  <c r="M66" i="15"/>
  <c r="L66" i="15"/>
  <c r="I66" i="15"/>
  <c r="H66" i="15"/>
  <c r="Q65" i="15"/>
  <c r="P65" i="15"/>
  <c r="M65" i="15"/>
  <c r="L65" i="15"/>
  <c r="I65" i="15"/>
  <c r="H65" i="15"/>
  <c r="Q64" i="15"/>
  <c r="M64" i="15"/>
  <c r="L64" i="15"/>
  <c r="P63" i="15"/>
  <c r="O63" i="15"/>
  <c r="Q63" i="15" s="1"/>
  <c r="N63" i="15"/>
  <c r="M63" i="15"/>
  <c r="K63" i="15"/>
  <c r="J63" i="15"/>
  <c r="L63" i="15" s="1"/>
  <c r="I63" i="15"/>
  <c r="H63" i="15"/>
  <c r="G63" i="15"/>
  <c r="F63" i="15"/>
  <c r="Q62" i="15"/>
  <c r="P62" i="15"/>
  <c r="M62" i="15"/>
  <c r="L62" i="15"/>
  <c r="I62" i="15"/>
  <c r="H62" i="15"/>
  <c r="Q61" i="15"/>
  <c r="P61" i="15"/>
  <c r="M61" i="15"/>
  <c r="L61" i="15"/>
  <c r="I61" i="15"/>
  <c r="H61" i="15"/>
  <c r="Q60" i="15"/>
  <c r="P60" i="15"/>
  <c r="M60" i="15"/>
  <c r="L60" i="15"/>
  <c r="I60" i="15"/>
  <c r="O59" i="15"/>
  <c r="Q59" i="15" s="1"/>
  <c r="N59" i="15"/>
  <c r="N54" i="15" s="1"/>
  <c r="M59" i="15"/>
  <c r="L59" i="15"/>
  <c r="K59" i="15"/>
  <c r="J59" i="15"/>
  <c r="I59" i="15"/>
  <c r="H59" i="15"/>
  <c r="G59" i="15"/>
  <c r="F59" i="15"/>
  <c r="Q58" i="15"/>
  <c r="P58" i="15"/>
  <c r="Q57" i="15"/>
  <c r="P57" i="15"/>
  <c r="Q56" i="15"/>
  <c r="P56" i="15"/>
  <c r="M56" i="15"/>
  <c r="L56" i="15"/>
  <c r="I56" i="15"/>
  <c r="H56" i="15"/>
  <c r="Q55" i="15"/>
  <c r="P55" i="15"/>
  <c r="O55" i="15"/>
  <c r="N55" i="15"/>
  <c r="L55" i="15"/>
  <c r="K55" i="15"/>
  <c r="M55" i="15" s="1"/>
  <c r="J55" i="15"/>
  <c r="G55" i="15"/>
  <c r="I55" i="15" s="1"/>
  <c r="F55" i="15"/>
  <c r="K54" i="15"/>
  <c r="G54" i="15"/>
  <c r="I54" i="15" s="1"/>
  <c r="F54" i="15"/>
  <c r="Q53" i="15"/>
  <c r="P53" i="15"/>
  <c r="M53" i="15"/>
  <c r="L53" i="15"/>
  <c r="I53" i="15"/>
  <c r="Q52" i="15"/>
  <c r="P52" i="15"/>
  <c r="M52" i="15"/>
  <c r="L52" i="15"/>
  <c r="I52" i="15"/>
  <c r="Q51" i="15"/>
  <c r="P51" i="15"/>
  <c r="O51" i="15"/>
  <c r="N51" i="15"/>
  <c r="N50" i="15" s="1"/>
  <c r="P50" i="15" s="1"/>
  <c r="K51" i="15"/>
  <c r="M51" i="15" s="1"/>
  <c r="J51" i="15"/>
  <c r="J50" i="15" s="1"/>
  <c r="I51" i="15"/>
  <c r="G51" i="15"/>
  <c r="F51" i="15"/>
  <c r="O50" i="15"/>
  <c r="Q50" i="15" s="1"/>
  <c r="G50" i="15"/>
  <c r="I50" i="15" s="1"/>
  <c r="F50" i="15"/>
  <c r="Q49" i="15"/>
  <c r="P49" i="15"/>
  <c r="M49" i="15"/>
  <c r="L49" i="15"/>
  <c r="I49" i="15"/>
  <c r="H49" i="15"/>
  <c r="Q48" i="15"/>
  <c r="P48" i="15"/>
  <c r="M48" i="15"/>
  <c r="I48" i="15"/>
  <c r="Q47" i="15"/>
  <c r="P47" i="15"/>
  <c r="M47" i="15"/>
  <c r="I47" i="15"/>
  <c r="Q46" i="15"/>
  <c r="P46" i="15"/>
  <c r="M46" i="15"/>
  <c r="L46" i="15"/>
  <c r="I46" i="15"/>
  <c r="H46" i="15"/>
  <c r="Q45" i="15"/>
  <c r="P45" i="15"/>
  <c r="M45" i="15"/>
  <c r="L45" i="15"/>
  <c r="I45" i="15"/>
  <c r="H45" i="15"/>
  <c r="Q44" i="15"/>
  <c r="P44" i="15"/>
  <c r="M44" i="15"/>
  <c r="L44" i="15"/>
  <c r="I44" i="15"/>
  <c r="H44" i="15"/>
  <c r="Q43" i="15"/>
  <c r="P43" i="15"/>
  <c r="M43" i="15"/>
  <c r="L43" i="15"/>
  <c r="I43" i="15"/>
  <c r="H43" i="15"/>
  <c r="Q42" i="15"/>
  <c r="P42" i="15"/>
  <c r="O42" i="15"/>
  <c r="N42" i="15"/>
  <c r="K42" i="15"/>
  <c r="M42" i="15" s="1"/>
  <c r="J42" i="15"/>
  <c r="I42" i="15"/>
  <c r="G42" i="15"/>
  <c r="F42" i="15"/>
  <c r="H41" i="15" s="1"/>
  <c r="Q41" i="15"/>
  <c r="P41" i="15"/>
  <c r="M41" i="15"/>
  <c r="L41" i="15"/>
  <c r="I41" i="15"/>
  <c r="Q40" i="15"/>
  <c r="P40" i="15"/>
  <c r="M40" i="15"/>
  <c r="L40" i="15"/>
  <c r="H40" i="15"/>
  <c r="Q39" i="15"/>
  <c r="P39" i="15"/>
  <c r="M39" i="15"/>
  <c r="L39" i="15"/>
  <c r="I39" i="15"/>
  <c r="H39" i="15"/>
  <c r="Q38" i="15"/>
  <c r="M38" i="15"/>
  <c r="I38" i="15"/>
  <c r="H38" i="15"/>
  <c r="Q37" i="15"/>
  <c r="P37" i="15"/>
  <c r="M37" i="15"/>
  <c r="L37" i="15"/>
  <c r="I37" i="15"/>
  <c r="Q36" i="15"/>
  <c r="P36" i="15"/>
  <c r="M36" i="15"/>
  <c r="L36" i="15"/>
  <c r="I36" i="15"/>
  <c r="Q35" i="15"/>
  <c r="P35" i="15"/>
  <c r="M35" i="15"/>
  <c r="L35" i="15"/>
  <c r="I35" i="15"/>
  <c r="H35" i="15"/>
  <c r="Q34" i="15"/>
  <c r="P34" i="15"/>
  <c r="M34" i="15"/>
  <c r="L34" i="15"/>
  <c r="I34" i="15"/>
  <c r="H34" i="15"/>
  <c r="Q33" i="15"/>
  <c r="P33" i="15"/>
  <c r="M33" i="15"/>
  <c r="L33" i="15"/>
  <c r="I33" i="15"/>
  <c r="H33" i="15"/>
  <c r="Q32" i="15"/>
  <c r="P32" i="15"/>
  <c r="O32" i="15"/>
  <c r="N32" i="15"/>
  <c r="K32" i="15"/>
  <c r="L32" i="15" s="1"/>
  <c r="J32" i="15"/>
  <c r="G32" i="15"/>
  <c r="I32" i="15" s="1"/>
  <c r="F32" i="15"/>
  <c r="Q31" i="15"/>
  <c r="P31" i="15"/>
  <c r="M31" i="15"/>
  <c r="L31" i="15"/>
  <c r="I31" i="15"/>
  <c r="H31" i="15"/>
  <c r="Q30" i="15"/>
  <c r="P30" i="15"/>
  <c r="M30" i="15"/>
  <c r="L30" i="15"/>
  <c r="I30" i="15"/>
  <c r="H30" i="15"/>
  <c r="Q29" i="15"/>
  <c r="P29" i="15"/>
  <c r="M29" i="15"/>
  <c r="L29" i="15"/>
  <c r="I29" i="15"/>
  <c r="Q28" i="15"/>
  <c r="P28" i="15"/>
  <c r="M28" i="15"/>
  <c r="L28" i="15"/>
  <c r="I28" i="15"/>
  <c r="Q27" i="15"/>
  <c r="P27" i="15"/>
  <c r="M27" i="15"/>
  <c r="L27" i="15"/>
  <c r="I27" i="15"/>
  <c r="H27" i="15"/>
  <c r="O26" i="15"/>
  <c r="P26" i="15" s="1"/>
  <c r="N26" i="15"/>
  <c r="K26" i="15"/>
  <c r="M26" i="15" s="1"/>
  <c r="J26" i="15"/>
  <c r="I26" i="15"/>
  <c r="H26" i="15"/>
  <c r="G26" i="15"/>
  <c r="F26" i="15"/>
  <c r="Q25" i="15"/>
  <c r="P25" i="15"/>
  <c r="M25" i="15"/>
  <c r="L25" i="15"/>
  <c r="I25" i="15"/>
  <c r="H25" i="15"/>
  <c r="Q24" i="15"/>
  <c r="P24" i="15"/>
  <c r="M24" i="15"/>
  <c r="L24" i="15"/>
  <c r="I24" i="15"/>
  <c r="H24" i="15"/>
  <c r="Q23" i="15"/>
  <c r="I23" i="15"/>
  <c r="Q22" i="15"/>
  <c r="M22" i="15"/>
  <c r="I22" i="15"/>
  <c r="Q21" i="15"/>
  <c r="P21" i="15"/>
  <c r="M21" i="15"/>
  <c r="L21" i="15"/>
  <c r="I21" i="15"/>
  <c r="H21" i="15"/>
  <c r="O20" i="15"/>
  <c r="Q20" i="15" s="1"/>
  <c r="N20" i="15"/>
  <c r="K20" i="15"/>
  <c r="L20" i="15" s="1"/>
  <c r="J20" i="15"/>
  <c r="M20" i="15" s="1"/>
  <c r="I20" i="15"/>
  <c r="G20" i="15"/>
  <c r="H20" i="15" s="1"/>
  <c r="F20" i="15"/>
  <c r="Q19" i="15"/>
  <c r="P19" i="15"/>
  <c r="M19" i="15"/>
  <c r="L19" i="15"/>
  <c r="I19" i="15"/>
  <c r="H19" i="15"/>
  <c r="Q18" i="15"/>
  <c r="P18" i="15"/>
  <c r="M18" i="15"/>
  <c r="L18" i="15"/>
  <c r="I18" i="15"/>
  <c r="H18" i="15"/>
  <c r="Q17" i="15"/>
  <c r="P17" i="15"/>
  <c r="M17" i="15"/>
  <c r="L17" i="15"/>
  <c r="I17" i="15"/>
  <c r="H17" i="15"/>
  <c r="Q16" i="15"/>
  <c r="P16" i="15"/>
  <c r="M16" i="15"/>
  <c r="L16" i="15"/>
  <c r="I16" i="15"/>
  <c r="H16" i="15"/>
  <c r="O15" i="15"/>
  <c r="P15" i="15" s="1"/>
  <c r="N15" i="15"/>
  <c r="N8" i="15" s="1"/>
  <c r="K15" i="15"/>
  <c r="L15" i="15" s="1"/>
  <c r="J15" i="15"/>
  <c r="J8" i="15" s="1"/>
  <c r="I15" i="15"/>
  <c r="G15" i="15"/>
  <c r="G8" i="15" s="1"/>
  <c r="F15" i="15"/>
  <c r="F8" i="15" s="1"/>
  <c r="F7" i="15" s="1"/>
  <c r="Q14" i="15"/>
  <c r="P14" i="15"/>
  <c r="M14" i="15"/>
  <c r="L14" i="15"/>
  <c r="I14" i="15"/>
  <c r="Q13" i="15"/>
  <c r="P13" i="15"/>
  <c r="M13" i="15"/>
  <c r="I13" i="15"/>
  <c r="Q12" i="15"/>
  <c r="P12" i="15"/>
  <c r="M12" i="15"/>
  <c r="L12" i="15"/>
  <c r="I12" i="15"/>
  <c r="H12" i="15"/>
  <c r="Q11" i="15"/>
  <c r="P11" i="15"/>
  <c r="M11" i="15"/>
  <c r="L11" i="15"/>
  <c r="H11" i="15"/>
  <c r="Q10" i="15"/>
  <c r="P10" i="15"/>
  <c r="M10" i="15"/>
  <c r="L10" i="15"/>
  <c r="I10" i="15"/>
  <c r="H10" i="15"/>
  <c r="O9" i="15"/>
  <c r="P9" i="15" s="1"/>
  <c r="N9" i="15"/>
  <c r="K9" i="15"/>
  <c r="M9" i="15" s="1"/>
  <c r="J9" i="15"/>
  <c r="I9" i="15"/>
  <c r="H9" i="15"/>
  <c r="G9" i="15"/>
  <c r="F9" i="15"/>
  <c r="O8" i="15"/>
  <c r="Q8" i="15" s="1"/>
  <c r="K8" i="15"/>
  <c r="H7" i="20"/>
  <c r="G7" i="20"/>
  <c r="Q23" i="20"/>
  <c r="O23" i="20"/>
  <c r="N23" i="20"/>
  <c r="M23" i="20"/>
  <c r="J23" i="20"/>
  <c r="I23" i="20"/>
  <c r="F23" i="20"/>
  <c r="E23" i="20"/>
  <c r="Q22" i="20"/>
  <c r="N22" i="20"/>
  <c r="M22" i="20"/>
  <c r="J22" i="20"/>
  <c r="I22" i="20"/>
  <c r="F22" i="20"/>
  <c r="E22" i="20"/>
  <c r="Q21" i="20"/>
  <c r="N21" i="20"/>
  <c r="M21" i="20"/>
  <c r="J21" i="20"/>
  <c r="I21" i="20"/>
  <c r="F21" i="20"/>
  <c r="E21" i="20"/>
  <c r="Q20" i="20"/>
  <c r="P20" i="20"/>
  <c r="N20" i="20"/>
  <c r="L20" i="20"/>
  <c r="M20" i="20" s="1"/>
  <c r="K20" i="20"/>
  <c r="H20" i="20"/>
  <c r="J20" i="20" s="1"/>
  <c r="G20" i="20"/>
  <c r="D20" i="20"/>
  <c r="E20" i="20" s="1"/>
  <c r="C20" i="20"/>
  <c r="Q19" i="20"/>
  <c r="P19" i="20"/>
  <c r="N19" i="20"/>
  <c r="M19" i="20"/>
  <c r="J19" i="20"/>
  <c r="I19" i="20"/>
  <c r="F19" i="20"/>
  <c r="E19" i="20"/>
  <c r="Q18" i="20"/>
  <c r="P18" i="20"/>
  <c r="N18" i="20"/>
  <c r="M18" i="20"/>
  <c r="J18" i="20"/>
  <c r="I18" i="20"/>
  <c r="F18" i="20"/>
  <c r="E18" i="20"/>
  <c r="L17" i="20"/>
  <c r="N17" i="20" s="1"/>
  <c r="K17" i="20"/>
  <c r="J17" i="20"/>
  <c r="I17" i="20"/>
  <c r="D17" i="20"/>
  <c r="F17" i="20" s="1"/>
  <c r="C17" i="20"/>
  <c r="Q16" i="20"/>
  <c r="P16" i="20"/>
  <c r="N16" i="20"/>
  <c r="M16" i="20"/>
  <c r="J16" i="20"/>
  <c r="I16" i="20"/>
  <c r="F16" i="20"/>
  <c r="E16" i="20"/>
  <c r="Q15" i="20"/>
  <c r="P15" i="20"/>
  <c r="N15" i="20"/>
  <c r="M15" i="20"/>
  <c r="J15" i="20"/>
  <c r="I15" i="20"/>
  <c r="F15" i="20"/>
  <c r="E15" i="20"/>
  <c r="L14" i="20"/>
  <c r="Q14" i="20" s="1"/>
  <c r="K14" i="20"/>
  <c r="H14" i="20"/>
  <c r="I14" i="20" s="1"/>
  <c r="G14" i="20"/>
  <c r="F14" i="20"/>
  <c r="D14" i="20"/>
  <c r="E14" i="20" s="1"/>
  <c r="C14" i="20"/>
  <c r="P13" i="20"/>
  <c r="N13" i="20"/>
  <c r="M13" i="20"/>
  <c r="H13" i="20"/>
  <c r="J13" i="20" s="1"/>
  <c r="G13" i="20"/>
  <c r="D13" i="20"/>
  <c r="F13" i="20" s="1"/>
  <c r="C13" i="20"/>
  <c r="Q12" i="20"/>
  <c r="P12" i="20"/>
  <c r="N12" i="20"/>
  <c r="M12" i="20"/>
  <c r="J12" i="20"/>
  <c r="I12" i="20"/>
  <c r="F12" i="20"/>
  <c r="E12" i="20"/>
  <c r="Q11" i="20"/>
  <c r="P11" i="20"/>
  <c r="N11" i="20"/>
  <c r="M11" i="20"/>
  <c r="J11" i="20"/>
  <c r="I11" i="20"/>
  <c r="F11" i="20"/>
  <c r="E11" i="20"/>
  <c r="Q10" i="20"/>
  <c r="P10" i="20"/>
  <c r="N10" i="20"/>
  <c r="M10" i="20"/>
  <c r="J10" i="20"/>
  <c r="I10" i="20"/>
  <c r="F10" i="20"/>
  <c r="E10" i="20"/>
  <c r="Q9" i="20"/>
  <c r="P9" i="20"/>
  <c r="N9" i="20"/>
  <c r="M9" i="20"/>
  <c r="J9" i="20"/>
  <c r="I9" i="20"/>
  <c r="F9" i="20"/>
  <c r="E9" i="20"/>
  <c r="Q8" i="20"/>
  <c r="P8" i="20"/>
  <c r="N8" i="20"/>
  <c r="M8" i="20"/>
  <c r="J8" i="20"/>
  <c r="I8" i="20"/>
  <c r="F8" i="20"/>
  <c r="E8" i="20"/>
  <c r="O29" i="23"/>
  <c r="N29" i="23"/>
  <c r="M29" i="23"/>
  <c r="L29" i="23"/>
  <c r="I29" i="23"/>
  <c r="H29" i="23"/>
  <c r="E29" i="23"/>
  <c r="D29" i="23"/>
  <c r="O28" i="23"/>
  <c r="M28" i="23"/>
  <c r="L28" i="23"/>
  <c r="I28" i="23"/>
  <c r="H28" i="23"/>
  <c r="E28" i="23"/>
  <c r="D28" i="23"/>
  <c r="O27" i="23"/>
  <c r="M27" i="23"/>
  <c r="L27" i="23"/>
  <c r="I27" i="23"/>
  <c r="H27" i="23"/>
  <c r="E27" i="23"/>
  <c r="D27" i="23"/>
  <c r="O26" i="23"/>
  <c r="M26" i="23"/>
  <c r="L26" i="23"/>
  <c r="I26" i="23"/>
  <c r="H26" i="23"/>
  <c r="E26" i="23"/>
  <c r="D26" i="23"/>
  <c r="O25" i="23"/>
  <c r="N25" i="23"/>
  <c r="M25" i="23"/>
  <c r="L25" i="23"/>
  <c r="I25" i="23"/>
  <c r="H25" i="23"/>
  <c r="E25" i="23"/>
  <c r="D25" i="23"/>
  <c r="O24" i="23"/>
  <c r="N24" i="23"/>
  <c r="M24" i="23"/>
  <c r="L24" i="23"/>
  <c r="I24" i="23"/>
  <c r="H24" i="23"/>
  <c r="E24" i="23"/>
  <c r="D24" i="23"/>
  <c r="O23" i="23"/>
  <c r="M23" i="23"/>
  <c r="I23" i="23"/>
  <c r="E23" i="23"/>
  <c r="O22" i="23"/>
  <c r="M22" i="23"/>
  <c r="L22" i="23"/>
  <c r="I22" i="23"/>
  <c r="H22" i="23"/>
  <c r="E22" i="23"/>
  <c r="D22" i="23"/>
  <c r="O21" i="23"/>
  <c r="M21" i="23"/>
  <c r="L21" i="23"/>
  <c r="I21" i="23"/>
  <c r="H21" i="23"/>
  <c r="E21" i="23"/>
  <c r="D21" i="23"/>
  <c r="O20" i="23"/>
  <c r="N20" i="23"/>
  <c r="M20" i="23"/>
  <c r="L20" i="23"/>
  <c r="I20" i="23"/>
  <c r="H20" i="23"/>
  <c r="E20" i="23"/>
  <c r="D20" i="23"/>
  <c r="O19" i="23"/>
  <c r="M19" i="23"/>
  <c r="I19" i="23"/>
  <c r="H19" i="23"/>
  <c r="E19" i="23"/>
  <c r="D19" i="23"/>
  <c r="O18" i="23"/>
  <c r="N18" i="23"/>
  <c r="M18" i="23"/>
  <c r="L18" i="23"/>
  <c r="I18" i="23"/>
  <c r="H18" i="23"/>
  <c r="E18" i="23"/>
  <c r="D18" i="23"/>
  <c r="O17" i="23"/>
  <c r="N17" i="23"/>
  <c r="M17" i="23"/>
  <c r="L17" i="23"/>
  <c r="I17" i="23"/>
  <c r="H17" i="23"/>
  <c r="E17" i="23"/>
  <c r="D17" i="23"/>
  <c r="N16" i="23"/>
  <c r="K16" i="23"/>
  <c r="O16" i="23" s="1"/>
  <c r="J16" i="23"/>
  <c r="G16" i="23"/>
  <c r="I16" i="23" s="1"/>
  <c r="F16" i="23"/>
  <c r="C16" i="23"/>
  <c r="D16" i="23" s="1"/>
  <c r="B16" i="23"/>
  <c r="O15" i="23"/>
  <c r="N15" i="23"/>
  <c r="M15" i="23"/>
  <c r="L15" i="23"/>
  <c r="I15" i="23"/>
  <c r="H15" i="23"/>
  <c r="E15" i="23"/>
  <c r="D15" i="23"/>
  <c r="O14" i="23"/>
  <c r="M14" i="23"/>
  <c r="L14" i="23"/>
  <c r="I14" i="23"/>
  <c r="O13" i="23"/>
  <c r="N13" i="23"/>
  <c r="M13" i="23"/>
  <c r="L13" i="23"/>
  <c r="H13" i="23"/>
  <c r="E13" i="23"/>
  <c r="D13" i="23"/>
  <c r="O12" i="23"/>
  <c r="N12" i="23"/>
  <c r="M12" i="23"/>
  <c r="L12" i="23"/>
  <c r="H12" i="23"/>
  <c r="E12" i="23"/>
  <c r="D12" i="23"/>
  <c r="O11" i="23"/>
  <c r="N11" i="23"/>
  <c r="M11" i="23"/>
  <c r="L11" i="23"/>
  <c r="H11" i="23"/>
  <c r="E11" i="23"/>
  <c r="D11" i="23"/>
  <c r="N10" i="23"/>
  <c r="K10" i="23"/>
  <c r="K9" i="23" s="1"/>
  <c r="J10" i="23"/>
  <c r="J9" i="23" s="1"/>
  <c r="J8" i="23" s="1"/>
  <c r="G10" i="23"/>
  <c r="I10" i="23" s="1"/>
  <c r="F10" i="23"/>
  <c r="C10" i="23"/>
  <c r="E10" i="23" s="1"/>
  <c r="B10" i="23"/>
  <c r="N9" i="23"/>
  <c r="G9" i="23"/>
  <c r="G8" i="23" s="1"/>
  <c r="F9" i="23"/>
  <c r="F8" i="23" s="1"/>
  <c r="C9" i="23"/>
  <c r="C8" i="23" s="1"/>
  <c r="B9" i="23"/>
  <c r="B8" i="23" s="1"/>
  <c r="N7" i="15" l="1"/>
  <c r="N6" i="15" s="1"/>
  <c r="I75" i="15"/>
  <c r="H75" i="15"/>
  <c r="G74" i="15"/>
  <c r="Q75" i="15"/>
  <c r="P75" i="15"/>
  <c r="O74" i="15"/>
  <c r="K7" i="15"/>
  <c r="I8" i="15"/>
  <c r="H8" i="15"/>
  <c r="G7" i="15"/>
  <c r="L8" i="15"/>
  <c r="L9" i="15"/>
  <c r="L26" i="15"/>
  <c r="H32" i="15"/>
  <c r="H54" i="15"/>
  <c r="H55" i="15"/>
  <c r="Q85" i="15"/>
  <c r="I90" i="15"/>
  <c r="P95" i="15"/>
  <c r="P96" i="15"/>
  <c r="P97" i="15"/>
  <c r="K112" i="15"/>
  <c r="L113" i="15"/>
  <c r="M8" i="15"/>
  <c r="I40" i="15"/>
  <c r="L74" i="15"/>
  <c r="F101" i="15"/>
  <c r="M15" i="15"/>
  <c r="H42" i="15"/>
  <c r="J54" i="15"/>
  <c r="L54" i="15" s="1"/>
  <c r="O7" i="15"/>
  <c r="H95" i="15"/>
  <c r="H96" i="15"/>
  <c r="H97" i="15"/>
  <c r="O112" i="15"/>
  <c r="H67" i="15"/>
  <c r="P70" i="15"/>
  <c r="P76" i="15"/>
  <c r="J101" i="15"/>
  <c r="M101" i="15" s="1"/>
  <c r="P8" i="15"/>
  <c r="Q9" i="15"/>
  <c r="P20" i="15"/>
  <c r="Q26" i="15"/>
  <c r="M32" i="15"/>
  <c r="Q15" i="15"/>
  <c r="L42" i="15"/>
  <c r="K50" i="15"/>
  <c r="L51" i="15"/>
  <c r="P59" i="15"/>
  <c r="L102" i="15"/>
  <c r="L103" i="15"/>
  <c r="O54" i="15"/>
  <c r="P17" i="20"/>
  <c r="M17" i="20"/>
  <c r="I13" i="20"/>
  <c r="F20" i="20"/>
  <c r="Q17" i="20"/>
  <c r="M14" i="20"/>
  <c r="I20" i="20"/>
  <c r="E17" i="20"/>
  <c r="E13" i="20"/>
  <c r="P14" i="20"/>
  <c r="J14" i="20"/>
  <c r="Q13" i="20"/>
  <c r="N14" i="20"/>
  <c r="N8" i="23"/>
  <c r="K8" i="23"/>
  <c r="M9" i="23"/>
  <c r="L9" i="23"/>
  <c r="O9" i="23"/>
  <c r="D8" i="23"/>
  <c r="E8" i="23"/>
  <c r="M16" i="23"/>
  <c r="L16" i="23"/>
  <c r="H9" i="23"/>
  <c r="E9" i="23"/>
  <c r="D10" i="23"/>
  <c r="E16" i="23"/>
  <c r="H16" i="23"/>
  <c r="L10" i="23"/>
  <c r="D9" i="23"/>
  <c r="I9" i="23"/>
  <c r="H10" i="23"/>
  <c r="M10" i="23"/>
  <c r="O10" i="23"/>
  <c r="H8" i="23"/>
  <c r="I8" i="23"/>
  <c r="O42" i="25"/>
  <c r="N42" i="25"/>
  <c r="P72" i="25"/>
  <c r="Q72" i="25"/>
  <c r="Q49" i="25"/>
  <c r="P49" i="25"/>
  <c r="Q54" i="15" l="1"/>
  <c r="P54" i="15"/>
  <c r="I101" i="15"/>
  <c r="H101" i="15"/>
  <c r="M54" i="15"/>
  <c r="Q7" i="15"/>
  <c r="P7" i="15"/>
  <c r="O6" i="15"/>
  <c r="I74" i="15"/>
  <c r="H74" i="15"/>
  <c r="K6" i="15"/>
  <c r="L7" i="15"/>
  <c r="Q74" i="15"/>
  <c r="P74" i="15"/>
  <c r="M50" i="15"/>
  <c r="L50" i="15"/>
  <c r="Q112" i="15"/>
  <c r="O111" i="15"/>
  <c r="Q111" i="15" s="1"/>
  <c r="M112" i="15"/>
  <c r="L112" i="15"/>
  <c r="K111" i="15"/>
  <c r="I7" i="15"/>
  <c r="H7" i="15"/>
  <c r="G6" i="15"/>
  <c r="J7" i="15"/>
  <c r="J6" i="15" s="1"/>
  <c r="F6" i="15"/>
  <c r="O8" i="23"/>
  <c r="L8" i="23"/>
  <c r="M8" i="23"/>
  <c r="E249" i="19"/>
  <c r="E268" i="19"/>
  <c r="F271" i="19"/>
  <c r="F262" i="19"/>
  <c r="F264" i="19"/>
  <c r="F265" i="19"/>
  <c r="F257" i="19"/>
  <c r="F251" i="19"/>
  <c r="F244" i="19"/>
  <c r="E198" i="19"/>
  <c r="F159" i="19"/>
  <c r="F110" i="19"/>
  <c r="F60" i="19"/>
  <c r="F68" i="19"/>
  <c r="F73" i="19"/>
  <c r="F24" i="19"/>
  <c r="I6" i="15" l="1"/>
  <c r="H6" i="15"/>
  <c r="Q6" i="15"/>
  <c r="P6" i="15"/>
  <c r="M7" i="15"/>
  <c r="M6" i="15"/>
  <c r="L6" i="15"/>
  <c r="M111" i="15"/>
  <c r="L111" i="15"/>
  <c r="O94" i="25"/>
  <c r="N94" i="25"/>
  <c r="O31" i="25"/>
  <c r="N31" i="25"/>
  <c r="O21" i="25"/>
  <c r="N21" i="25"/>
  <c r="P23" i="25"/>
  <c r="Q23" i="25"/>
  <c r="F208" i="19" l="1"/>
  <c r="F209" i="19"/>
  <c r="F193" i="19"/>
  <c r="F160" i="19"/>
  <c r="F112" i="19"/>
  <c r="F105" i="19"/>
  <c r="E26" i="21"/>
  <c r="L7" i="20" l="1"/>
  <c r="K7" i="20"/>
  <c r="I7" i="20"/>
  <c r="C7" i="20"/>
  <c r="O16" i="20" l="1"/>
  <c r="O9" i="20"/>
  <c r="O20" i="20"/>
  <c r="O10" i="20"/>
  <c r="O11" i="20"/>
  <c r="O22" i="20"/>
  <c r="O13" i="20"/>
  <c r="O21" i="20"/>
  <c r="O19" i="20"/>
  <c r="O15" i="20"/>
  <c r="O12" i="20"/>
  <c r="O8" i="20"/>
  <c r="O18" i="20"/>
  <c r="O17" i="20"/>
  <c r="O14" i="20"/>
  <c r="J7" i="20"/>
  <c r="N7" i="20"/>
  <c r="D7" i="20"/>
  <c r="P7" i="20"/>
  <c r="Q7" i="20"/>
  <c r="M7" i="20"/>
  <c r="O7" i="20"/>
  <c r="F7" i="20" l="1"/>
  <c r="E7" i="20"/>
  <c r="P96" i="25" l="1"/>
  <c r="Q96" i="25"/>
  <c r="P97" i="25"/>
  <c r="Q97" i="25"/>
  <c r="P98" i="25"/>
  <c r="Q98" i="25"/>
  <c r="P78" i="25"/>
  <c r="Q78" i="25"/>
  <c r="P66" i="25" l="1"/>
  <c r="Q66" i="25"/>
  <c r="L59" i="25"/>
  <c r="M59" i="25"/>
  <c r="P59" i="25"/>
  <c r="Q59" i="25"/>
  <c r="E9" i="21" l="1"/>
  <c r="E10" i="21"/>
  <c r="E11" i="21"/>
  <c r="E12" i="21"/>
  <c r="E13" i="21"/>
  <c r="E14" i="21"/>
  <c r="E15" i="21"/>
  <c r="E16" i="21"/>
  <c r="E17" i="21"/>
  <c r="E18" i="21"/>
  <c r="E19" i="21"/>
  <c r="E20" i="21"/>
  <c r="E21" i="21"/>
  <c r="E22" i="21"/>
  <c r="E23" i="21"/>
  <c r="E24" i="21"/>
  <c r="E25" i="21"/>
  <c r="E27" i="21"/>
  <c r="E28" i="21"/>
  <c r="E29" i="21"/>
  <c r="E30" i="21"/>
  <c r="E31" i="21"/>
  <c r="E32" i="21"/>
  <c r="E33" i="21"/>
  <c r="E34" i="21"/>
  <c r="E35" i="21"/>
  <c r="E36" i="21"/>
  <c r="E8" i="21"/>
  <c r="F83" i="19" l="1"/>
  <c r="F258" i="19"/>
  <c r="F254" i="19"/>
  <c r="F184" i="19" l="1"/>
  <c r="F155" i="19"/>
  <c r="F147" i="19"/>
  <c r="F145" i="19"/>
  <c r="F142" i="19"/>
  <c r="F133" i="19"/>
  <c r="F117" i="19"/>
  <c r="F118" i="19"/>
  <c r="F96" i="19"/>
  <c r="F76" i="19"/>
  <c r="F71" i="19"/>
  <c r="F36" i="19"/>
  <c r="F32" i="19"/>
  <c r="F29" i="19"/>
  <c r="F19" i="19"/>
  <c r="P95" i="25" l="1"/>
  <c r="Q95" i="25"/>
  <c r="P101" i="25"/>
  <c r="Q101" i="25"/>
  <c r="P102" i="25"/>
  <c r="Q102" i="25"/>
  <c r="N86" i="25"/>
  <c r="O86" i="25"/>
  <c r="P89" i="25"/>
  <c r="Q89" i="25"/>
  <c r="P90" i="25"/>
  <c r="Q90" i="25"/>
  <c r="P91" i="25"/>
  <c r="Q91" i="25"/>
  <c r="P68" i="25"/>
  <c r="Q68" i="25"/>
  <c r="P61" i="25"/>
  <c r="Q61" i="25"/>
  <c r="P50" i="25"/>
  <c r="Q50" i="25"/>
  <c r="P18" i="25"/>
  <c r="Q18" i="25"/>
  <c r="P19" i="25"/>
  <c r="Q19" i="25"/>
  <c r="F260" i="19" l="1"/>
  <c r="F261" i="19"/>
  <c r="F252" i="19"/>
  <c r="F253" i="19"/>
  <c r="F245" i="19"/>
  <c r="F242" i="19"/>
  <c r="F233" i="19"/>
  <c r="F234" i="19"/>
  <c r="F220" i="19"/>
  <c r="F197" i="19"/>
  <c r="F183" i="19"/>
  <c r="F179" i="19"/>
  <c r="F177" i="19"/>
  <c r="F164" i="19"/>
  <c r="F165" i="19"/>
  <c r="F166" i="19"/>
  <c r="F167" i="19"/>
  <c r="F168" i="19"/>
  <c r="F169" i="19"/>
  <c r="F72" i="19"/>
  <c r="F59" i="19"/>
  <c r="F61" i="19"/>
  <c r="F48" i="19"/>
  <c r="F49" i="19"/>
  <c r="F31" i="19"/>
  <c r="F33" i="19"/>
  <c r="F14" i="19"/>
  <c r="F274" i="19" l="1"/>
  <c r="F275" i="19"/>
  <c r="F259" i="19"/>
  <c r="F256" i="19"/>
  <c r="F255" i="19"/>
  <c r="F246" i="19"/>
  <c r="E243" i="19"/>
  <c r="F231" i="19"/>
  <c r="F224" i="19"/>
  <c r="F217" i="19"/>
  <c r="F218" i="19"/>
  <c r="F219" i="19"/>
  <c r="F221" i="19"/>
  <c r="F222" i="19"/>
  <c r="F206" i="19"/>
  <c r="F178" i="19"/>
  <c r="F181" i="19"/>
  <c r="F185" i="19"/>
  <c r="F186" i="19"/>
  <c r="F187" i="19"/>
  <c r="F188" i="19"/>
  <c r="F189" i="19"/>
  <c r="F190" i="19"/>
  <c r="F191" i="19"/>
  <c r="F171" i="19"/>
  <c r="E172" i="19"/>
  <c r="F158" i="19"/>
  <c r="F156" i="19"/>
  <c r="F113" i="19"/>
  <c r="F100" i="19"/>
  <c r="F102" i="19"/>
  <c r="F103" i="19"/>
  <c r="F104" i="19"/>
  <c r="F106" i="19"/>
  <c r="F87" i="19"/>
  <c r="F88" i="19"/>
  <c r="F89" i="19"/>
  <c r="F66" i="19"/>
  <c r="F63" i="19"/>
  <c r="F54" i="19"/>
  <c r="F56" i="19"/>
  <c r="F57" i="19"/>
  <c r="F38" i="19"/>
  <c r="F39" i="19"/>
  <c r="F34" i="19"/>
  <c r="F20" i="19"/>
  <c r="F15" i="19"/>
  <c r="F16" i="19"/>
  <c r="Q116" i="25" l="1"/>
  <c r="P116" i="25"/>
  <c r="M116" i="25"/>
  <c r="L116" i="25"/>
  <c r="I116" i="25"/>
  <c r="H116" i="25"/>
  <c r="Q114" i="25"/>
  <c r="P114" i="25"/>
  <c r="M114" i="25"/>
  <c r="L114" i="25"/>
  <c r="I114" i="25"/>
  <c r="H114" i="25"/>
  <c r="Q113" i="25"/>
  <c r="P113" i="25"/>
  <c r="M113" i="25"/>
  <c r="L113" i="25"/>
  <c r="I113" i="25"/>
  <c r="H113" i="25"/>
  <c r="Q112" i="25"/>
  <c r="P112" i="25"/>
  <c r="M112" i="25"/>
  <c r="L112" i="25"/>
  <c r="I112" i="25"/>
  <c r="H112" i="25"/>
  <c r="Q111" i="25"/>
  <c r="P111" i="25"/>
  <c r="O110" i="25"/>
  <c r="N110" i="25"/>
  <c r="Q109" i="25"/>
  <c r="P109" i="25"/>
  <c r="Q108" i="25"/>
  <c r="P108" i="25"/>
  <c r="Q107" i="25"/>
  <c r="P107" i="25"/>
  <c r="O106" i="25"/>
  <c r="N106" i="25"/>
  <c r="N105" i="25" s="1"/>
  <c r="M105" i="25"/>
  <c r="L105" i="25"/>
  <c r="I105" i="25"/>
  <c r="H105" i="25"/>
  <c r="M104" i="25"/>
  <c r="L104" i="25"/>
  <c r="I104" i="25"/>
  <c r="H104" i="25"/>
  <c r="Q103" i="25"/>
  <c r="P103" i="25"/>
  <c r="M103" i="25"/>
  <c r="L103" i="25"/>
  <c r="I103" i="25"/>
  <c r="H103" i="25"/>
  <c r="M102" i="25"/>
  <c r="L102" i="25"/>
  <c r="M101" i="25"/>
  <c r="L101" i="25"/>
  <c r="O100" i="25"/>
  <c r="N100" i="25"/>
  <c r="N99" i="25" s="1"/>
  <c r="K100" i="25"/>
  <c r="K99" i="25" s="1"/>
  <c r="J100" i="25"/>
  <c r="J99" i="25" s="1"/>
  <c r="G100" i="25"/>
  <c r="G99" i="25" s="1"/>
  <c r="F100" i="25"/>
  <c r="F99" i="25" s="1"/>
  <c r="M97" i="25"/>
  <c r="L97" i="25"/>
  <c r="M95" i="25"/>
  <c r="L95" i="25"/>
  <c r="O93" i="25"/>
  <c r="O92" i="25" s="1"/>
  <c r="N93" i="25"/>
  <c r="N92" i="25" s="1"/>
  <c r="K94" i="25"/>
  <c r="K93" i="25" s="1"/>
  <c r="J94" i="25"/>
  <c r="J93" i="25" s="1"/>
  <c r="G94" i="25"/>
  <c r="H94" i="25" s="1"/>
  <c r="F94" i="25"/>
  <c r="F93" i="25" s="1"/>
  <c r="Q88" i="25"/>
  <c r="P88" i="25"/>
  <c r="Q87" i="25"/>
  <c r="P87" i="25"/>
  <c r="N85" i="25"/>
  <c r="L86" i="25"/>
  <c r="K86" i="25"/>
  <c r="K85" i="25" s="1"/>
  <c r="J86" i="25"/>
  <c r="G86" i="25"/>
  <c r="F86" i="25"/>
  <c r="F85" i="25" s="1"/>
  <c r="J85" i="25"/>
  <c r="Q84" i="25"/>
  <c r="P84" i="25"/>
  <c r="I84" i="25"/>
  <c r="H84" i="25"/>
  <c r="Q83" i="25"/>
  <c r="P83" i="25"/>
  <c r="M83" i="25"/>
  <c r="L83" i="25"/>
  <c r="I83" i="25"/>
  <c r="H83" i="25"/>
  <c r="Q82" i="25"/>
  <c r="P82" i="25"/>
  <c r="M82" i="25"/>
  <c r="L82" i="25"/>
  <c r="I82" i="25"/>
  <c r="H82" i="25"/>
  <c r="O81" i="25"/>
  <c r="N81" i="25"/>
  <c r="K81" i="25"/>
  <c r="M81" i="25" s="1"/>
  <c r="J81" i="25"/>
  <c r="G81" i="25"/>
  <c r="I81" i="25" s="1"/>
  <c r="F81" i="25"/>
  <c r="Q80" i="25"/>
  <c r="P80" i="25"/>
  <c r="M80" i="25"/>
  <c r="L80" i="25"/>
  <c r="I80" i="25"/>
  <c r="H80" i="25"/>
  <c r="Q79" i="25"/>
  <c r="P79" i="25"/>
  <c r="M79" i="25"/>
  <c r="L79" i="25"/>
  <c r="I79" i="25"/>
  <c r="H79" i="25"/>
  <c r="O77" i="25"/>
  <c r="O30" i="25" s="1"/>
  <c r="N77" i="25"/>
  <c r="N30" i="25" s="1"/>
  <c r="K77" i="25"/>
  <c r="J77" i="25"/>
  <c r="I77" i="25"/>
  <c r="G77" i="25"/>
  <c r="H77" i="25" s="1"/>
  <c r="F77" i="25"/>
  <c r="Q76" i="25"/>
  <c r="P76" i="25"/>
  <c r="M76" i="25"/>
  <c r="L76" i="25"/>
  <c r="Q75" i="25"/>
  <c r="P75" i="25"/>
  <c r="M75" i="25"/>
  <c r="L75" i="25"/>
  <c r="Q74" i="25"/>
  <c r="P74" i="25"/>
  <c r="M74" i="25"/>
  <c r="L74" i="25"/>
  <c r="Q73" i="25"/>
  <c r="P73" i="25"/>
  <c r="M73" i="25"/>
  <c r="L73" i="25"/>
  <c r="Q71" i="25"/>
  <c r="P71" i="25"/>
  <c r="M71" i="25"/>
  <c r="L71" i="25"/>
  <c r="Q70" i="25"/>
  <c r="P70" i="25"/>
  <c r="M70" i="25"/>
  <c r="L70" i="25"/>
  <c r="Q69" i="25"/>
  <c r="P69" i="25"/>
  <c r="M69" i="25"/>
  <c r="L69" i="25"/>
  <c r="Q67" i="25"/>
  <c r="P67" i="25"/>
  <c r="M67" i="25"/>
  <c r="L67" i="25"/>
  <c r="Q65" i="25"/>
  <c r="P65" i="25"/>
  <c r="M65" i="25"/>
  <c r="L65" i="25"/>
  <c r="Q64" i="25"/>
  <c r="P64" i="25"/>
  <c r="M64" i="25"/>
  <c r="L64" i="25"/>
  <c r="Q63" i="25"/>
  <c r="P63" i="25"/>
  <c r="M63" i="25"/>
  <c r="L63" i="25"/>
  <c r="Q62" i="25"/>
  <c r="P62" i="25"/>
  <c r="M62" i="25"/>
  <c r="L62" i="25"/>
  <c r="Q60" i="25"/>
  <c r="P60" i="25"/>
  <c r="M60" i="25"/>
  <c r="L60" i="25"/>
  <c r="Q58" i="25"/>
  <c r="P58" i="25"/>
  <c r="M58" i="25"/>
  <c r="L58" i="25"/>
  <c r="Q57" i="25"/>
  <c r="P57" i="25"/>
  <c r="M57" i="25"/>
  <c r="L57" i="25"/>
  <c r="Q56" i="25"/>
  <c r="P56" i="25"/>
  <c r="M56" i="25"/>
  <c r="L56" i="25"/>
  <c r="Q55" i="25"/>
  <c r="P55" i="25"/>
  <c r="M55" i="25"/>
  <c r="L55" i="25"/>
  <c r="Q54" i="25"/>
  <c r="P54" i="25"/>
  <c r="M54" i="25"/>
  <c r="L54" i="25"/>
  <c r="Q53" i="25"/>
  <c r="P53" i="25"/>
  <c r="M53" i="25"/>
  <c r="L53" i="25"/>
  <c r="Q52" i="25"/>
  <c r="P52" i="25"/>
  <c r="M52" i="25"/>
  <c r="L52" i="25"/>
  <c r="Q51" i="25"/>
  <c r="P51" i="25"/>
  <c r="M51" i="25"/>
  <c r="L51" i="25"/>
  <c r="I51" i="25"/>
  <c r="H51" i="25"/>
  <c r="Q48" i="25"/>
  <c r="P48" i="25"/>
  <c r="M48" i="25"/>
  <c r="L48" i="25"/>
  <c r="I48" i="25"/>
  <c r="H48" i="25"/>
  <c r="Q47" i="25"/>
  <c r="P47" i="25"/>
  <c r="M47" i="25"/>
  <c r="L47" i="25"/>
  <c r="I47" i="25"/>
  <c r="H47" i="25"/>
  <c r="Q46" i="25"/>
  <c r="P46" i="25"/>
  <c r="I46" i="25"/>
  <c r="H46" i="25"/>
  <c r="Q45" i="25"/>
  <c r="P45" i="25"/>
  <c r="M45" i="25"/>
  <c r="L45" i="25"/>
  <c r="I45" i="25"/>
  <c r="H45" i="25"/>
  <c r="M44" i="25"/>
  <c r="L44" i="25"/>
  <c r="Q43" i="25"/>
  <c r="P43" i="25"/>
  <c r="M43" i="25"/>
  <c r="L43" i="25"/>
  <c r="K42" i="25"/>
  <c r="M42" i="25" s="1"/>
  <c r="J42" i="25"/>
  <c r="G42" i="25"/>
  <c r="I42" i="25" s="1"/>
  <c r="F42" i="25"/>
  <c r="Q41" i="25"/>
  <c r="P41" i="25"/>
  <c r="M41" i="25"/>
  <c r="L41" i="25"/>
  <c r="I41" i="25"/>
  <c r="H41" i="25"/>
  <c r="Q40" i="25"/>
  <c r="P40" i="25"/>
  <c r="M40" i="25"/>
  <c r="L40" i="25"/>
  <c r="I40" i="25"/>
  <c r="H40" i="25"/>
  <c r="Q38" i="25"/>
  <c r="P38" i="25"/>
  <c r="M38" i="25"/>
  <c r="L38" i="25"/>
  <c r="I38" i="25"/>
  <c r="H38" i="25"/>
  <c r="Q37" i="25"/>
  <c r="P37" i="25"/>
  <c r="M37" i="25"/>
  <c r="L37" i="25"/>
  <c r="I37" i="25"/>
  <c r="H37" i="25"/>
  <c r="Q35" i="25"/>
  <c r="P35" i="25"/>
  <c r="M35" i="25"/>
  <c r="L35" i="25"/>
  <c r="I35" i="25"/>
  <c r="H35" i="25"/>
  <c r="Q34" i="25"/>
  <c r="P34" i="25"/>
  <c r="M34" i="25"/>
  <c r="L34" i="25"/>
  <c r="I34" i="25"/>
  <c r="H34" i="25"/>
  <c r="Q33" i="25"/>
  <c r="P33" i="25"/>
  <c r="Q32" i="25"/>
  <c r="P32" i="25"/>
  <c r="K31" i="25"/>
  <c r="J31" i="25"/>
  <c r="J30" i="25" s="1"/>
  <c r="G31" i="25"/>
  <c r="I31" i="25" s="1"/>
  <c r="F31" i="25"/>
  <c r="F30" i="25" s="1"/>
  <c r="Q29" i="25"/>
  <c r="P29" i="25"/>
  <c r="O28" i="25"/>
  <c r="O27" i="25" s="1"/>
  <c r="N28" i="25"/>
  <c r="N27" i="25" s="1"/>
  <c r="M28" i="25"/>
  <c r="L28" i="25"/>
  <c r="I28" i="25"/>
  <c r="H28" i="25"/>
  <c r="M27" i="25"/>
  <c r="L27" i="25"/>
  <c r="I27" i="25"/>
  <c r="H27" i="25"/>
  <c r="Q26" i="25"/>
  <c r="P26" i="25"/>
  <c r="O25" i="25"/>
  <c r="N25" i="25"/>
  <c r="Q24" i="25"/>
  <c r="P24" i="25"/>
  <c r="M24" i="25"/>
  <c r="L24" i="25"/>
  <c r="I24" i="25"/>
  <c r="H24" i="25"/>
  <c r="Q22" i="25"/>
  <c r="P22" i="25"/>
  <c r="K21" i="25"/>
  <c r="J21" i="25"/>
  <c r="L21" i="25" s="1"/>
  <c r="Q20" i="25"/>
  <c r="P20" i="25"/>
  <c r="M20" i="25"/>
  <c r="L20" i="25"/>
  <c r="I20" i="25"/>
  <c r="H20" i="25"/>
  <c r="Q17" i="25"/>
  <c r="P17" i="25"/>
  <c r="M17" i="25"/>
  <c r="L17" i="25"/>
  <c r="I17" i="25"/>
  <c r="H17" i="25"/>
  <c r="Q16" i="25"/>
  <c r="P16" i="25"/>
  <c r="M16" i="25"/>
  <c r="L16" i="25"/>
  <c r="I16" i="25"/>
  <c r="H16" i="25"/>
  <c r="O15" i="25"/>
  <c r="N15" i="25"/>
  <c r="K15" i="25"/>
  <c r="M15" i="25" s="1"/>
  <c r="J15" i="25"/>
  <c r="K14" i="25"/>
  <c r="J14" i="25"/>
  <c r="M14" i="25" s="1"/>
  <c r="G14" i="25"/>
  <c r="I14" i="25" s="1"/>
  <c r="F14" i="25"/>
  <c r="Q13" i="25"/>
  <c r="P13" i="25"/>
  <c r="M13" i="25"/>
  <c r="L13" i="25"/>
  <c r="I13" i="25"/>
  <c r="H13" i="25"/>
  <c r="O12" i="25"/>
  <c r="N12" i="25"/>
  <c r="P12" i="25" s="1"/>
  <c r="K12" i="25"/>
  <c r="J12" i="25"/>
  <c r="G12" i="25"/>
  <c r="F12" i="25"/>
  <c r="F7" i="25" s="1"/>
  <c r="Q11" i="25"/>
  <c r="P11" i="25"/>
  <c r="M11" i="25"/>
  <c r="L11" i="25"/>
  <c r="I11" i="25"/>
  <c r="H11" i="25"/>
  <c r="Q10" i="25"/>
  <c r="P10" i="25"/>
  <c r="M10" i="25"/>
  <c r="L10" i="25"/>
  <c r="I10" i="25"/>
  <c r="H10" i="25"/>
  <c r="O8" i="25"/>
  <c r="N8" i="25"/>
  <c r="P8" i="25" s="1"/>
  <c r="K8" i="25"/>
  <c r="M8" i="25" s="1"/>
  <c r="J8" i="25"/>
  <c r="G8" i="25"/>
  <c r="H8" i="25" s="1"/>
  <c r="F8" i="25"/>
  <c r="B8" i="18"/>
  <c r="C8" i="18"/>
  <c r="O99" i="25" l="1"/>
  <c r="P100" i="25"/>
  <c r="Q100" i="25"/>
  <c r="P81" i="25"/>
  <c r="P15" i="25"/>
  <c r="Q77" i="25"/>
  <c r="M85" i="25"/>
  <c r="L85" i="25"/>
  <c r="Q106" i="25"/>
  <c r="M86" i="25"/>
  <c r="F6" i="25"/>
  <c r="P31" i="25"/>
  <c r="Q86" i="25"/>
  <c r="J7" i="25"/>
  <c r="J6" i="25" s="1"/>
  <c r="P94" i="25"/>
  <c r="L14" i="25"/>
  <c r="Q94" i="25"/>
  <c r="H81" i="25"/>
  <c r="L15" i="25"/>
  <c r="G7" i="25"/>
  <c r="F92" i="25"/>
  <c r="I7" i="25"/>
  <c r="Q27" i="25"/>
  <c r="P27" i="25"/>
  <c r="G30" i="25"/>
  <c r="I30" i="25" s="1"/>
  <c r="N104" i="25"/>
  <c r="M31" i="25"/>
  <c r="H12" i="25"/>
  <c r="G93" i="25"/>
  <c r="G92" i="25" s="1"/>
  <c r="Q8" i="25"/>
  <c r="M21" i="25"/>
  <c r="Q21" i="25"/>
  <c r="O85" i="25"/>
  <c r="Q93" i="25"/>
  <c r="H14" i="25"/>
  <c r="Q81" i="25"/>
  <c r="M12" i="25"/>
  <c r="K7" i="25"/>
  <c r="Q12" i="25"/>
  <c r="Q28" i="25"/>
  <c r="H86" i="25"/>
  <c r="I94" i="25"/>
  <c r="Q110" i="25"/>
  <c r="Q42" i="25"/>
  <c r="M77" i="25"/>
  <c r="P86" i="25"/>
  <c r="P93" i="25"/>
  <c r="Q31" i="25"/>
  <c r="Q15" i="25"/>
  <c r="P77" i="25"/>
  <c r="P28" i="25"/>
  <c r="J92" i="25"/>
  <c r="P25" i="25"/>
  <c r="N14" i="25"/>
  <c r="N7" i="25" s="1"/>
  <c r="N6" i="25" s="1"/>
  <c r="M93" i="25"/>
  <c r="L93" i="25"/>
  <c r="K92" i="25"/>
  <c r="H7" i="25"/>
  <c r="P21" i="25"/>
  <c r="I12" i="25"/>
  <c r="Q25" i="25"/>
  <c r="G85" i="25"/>
  <c r="L42" i="25"/>
  <c r="O14" i="25"/>
  <c r="O105" i="25"/>
  <c r="P110" i="25"/>
  <c r="H31" i="25"/>
  <c r="P42" i="25"/>
  <c r="I8" i="25"/>
  <c r="L77" i="25"/>
  <c r="L81" i="25"/>
  <c r="L94" i="25"/>
  <c r="I86" i="25"/>
  <c r="M94" i="25"/>
  <c r="L7" i="25"/>
  <c r="L8" i="25"/>
  <c r="L12" i="25"/>
  <c r="L31" i="25"/>
  <c r="H42" i="25"/>
  <c r="P106" i="25"/>
  <c r="K30" i="25"/>
  <c r="Q99" i="25" l="1"/>
  <c r="P99" i="25"/>
  <c r="H30" i="25"/>
  <c r="M7" i="25"/>
  <c r="Q85" i="25"/>
  <c r="P85" i="25"/>
  <c r="Q30" i="25"/>
  <c r="P30" i="25"/>
  <c r="M30" i="25"/>
  <c r="L30" i="25"/>
  <c r="K6" i="25"/>
  <c r="I85" i="25"/>
  <c r="H85" i="25"/>
  <c r="G6" i="25"/>
  <c r="Q14" i="25"/>
  <c r="P14" i="25"/>
  <c r="O7" i="25"/>
  <c r="O6" i="25" s="1"/>
  <c r="O104" i="25"/>
  <c r="Q105" i="25"/>
  <c r="P105" i="25"/>
  <c r="E272" i="19"/>
  <c r="F276" i="19"/>
  <c r="F273" i="19"/>
  <c r="F150" i="19"/>
  <c r="D243" i="19"/>
  <c r="F232" i="19"/>
  <c r="F230" i="19"/>
  <c r="F227" i="19"/>
  <c r="F223" i="19"/>
  <c r="F170" i="19"/>
  <c r="F91" i="19"/>
  <c r="F92" i="19"/>
  <c r="F93" i="19"/>
  <c r="F86" i="19"/>
  <c r="F65" i="19"/>
  <c r="F67" i="19"/>
  <c r="F58" i="19"/>
  <c r="D43" i="19"/>
  <c r="E43" i="19"/>
  <c r="E175" i="19"/>
  <c r="E114" i="19"/>
  <c r="D114" i="19"/>
  <c r="D6" i="21"/>
  <c r="C6" i="21"/>
  <c r="F272" i="19" l="1"/>
  <c r="F229" i="19"/>
  <c r="I6" i="25"/>
  <c r="H6" i="25"/>
  <c r="Q7" i="25"/>
  <c r="P7" i="25"/>
  <c r="Q104" i="25"/>
  <c r="P104" i="25"/>
  <c r="M6" i="25"/>
  <c r="L6" i="25"/>
  <c r="Q6" i="25" l="1"/>
  <c r="P6" i="25"/>
  <c r="G8" i="18" l="1"/>
  <c r="F8" i="18"/>
  <c r="E8" i="18"/>
  <c r="D8" i="18"/>
  <c r="E94" i="19" l="1"/>
  <c r="D94" i="19"/>
  <c r="F149" i="19" l="1"/>
  <c r="F270" i="19"/>
  <c r="F196" i="19" l="1"/>
  <c r="E162" i="19"/>
  <c r="F269" i="19" l="1"/>
  <c r="F267" i="19"/>
  <c r="E266" i="19"/>
  <c r="D266" i="19"/>
  <c r="F250" i="19"/>
  <c r="F248" i="19"/>
  <c r="E247" i="19"/>
  <c r="D247" i="19"/>
  <c r="F241" i="19"/>
  <c r="F240" i="19"/>
  <c r="F239" i="19"/>
  <c r="F238" i="19"/>
  <c r="F237" i="19"/>
  <c r="E226" i="19"/>
  <c r="D226" i="19"/>
  <c r="F216" i="19"/>
  <c r="F215" i="19"/>
  <c r="F212" i="19"/>
  <c r="E211" i="19"/>
  <c r="F205" i="19"/>
  <c r="F204" i="19"/>
  <c r="F203" i="19"/>
  <c r="F202" i="19"/>
  <c r="F201" i="19"/>
  <c r="F199" i="19"/>
  <c r="F176" i="19"/>
  <c r="F163" i="19"/>
  <c r="F153" i="19"/>
  <c r="E152" i="19"/>
  <c r="D152" i="19"/>
  <c r="F174" i="19"/>
  <c r="F173" i="19"/>
  <c r="F146" i="19"/>
  <c r="F144" i="19"/>
  <c r="E143" i="19"/>
  <c r="D143" i="19"/>
  <c r="F141" i="19"/>
  <c r="F140" i="19"/>
  <c r="F139" i="19"/>
  <c r="F138" i="19"/>
  <c r="F137" i="19"/>
  <c r="F136" i="19"/>
  <c r="F135" i="19"/>
  <c r="F134" i="19"/>
  <c r="F132" i="19"/>
  <c r="F131" i="19"/>
  <c r="F130" i="19"/>
  <c r="F129" i="19"/>
  <c r="F128" i="19"/>
  <c r="F127" i="19"/>
  <c r="F126" i="19"/>
  <c r="F125" i="19"/>
  <c r="F124" i="19"/>
  <c r="F122" i="19"/>
  <c r="F121" i="19"/>
  <c r="F120" i="19"/>
  <c r="F119" i="19"/>
  <c r="F116" i="19"/>
  <c r="F115" i="19"/>
  <c r="F109" i="19"/>
  <c r="E108" i="19"/>
  <c r="D108" i="19"/>
  <c r="F99" i="19"/>
  <c r="F97" i="19"/>
  <c r="F95" i="19"/>
  <c r="F84" i="19"/>
  <c r="F82" i="19"/>
  <c r="F81" i="19"/>
  <c r="F80" i="19"/>
  <c r="F79" i="19"/>
  <c r="F78" i="19"/>
  <c r="E77" i="19"/>
  <c r="D77" i="19"/>
  <c r="F64" i="19"/>
  <c r="F53" i="19"/>
  <c r="E52" i="19"/>
  <c r="D52" i="19"/>
  <c r="F47" i="19"/>
  <c r="F46" i="19"/>
  <c r="F44" i="19"/>
  <c r="F41" i="19"/>
  <c r="F40" i="19"/>
  <c r="F37" i="19"/>
  <c r="F35" i="19"/>
  <c r="F30" i="19"/>
  <c r="F28" i="19"/>
  <c r="F26" i="19"/>
  <c r="E25" i="19"/>
  <c r="D25" i="19"/>
  <c r="F22" i="19"/>
  <c r="E21" i="19"/>
  <c r="D21" i="19"/>
  <c r="F18" i="19"/>
  <c r="E17" i="19"/>
  <c r="D17" i="19"/>
  <c r="F13" i="19"/>
  <c r="E12" i="19"/>
  <c r="D12" i="19"/>
  <c r="F10" i="19"/>
  <c r="D7" i="19" l="1"/>
  <c r="E7" i="19"/>
  <c r="F243" i="19"/>
  <c r="F266" i="19"/>
  <c r="F249" i="19"/>
  <c r="F9" i="19"/>
  <c r="F268" i="19"/>
  <c r="F236" i="19"/>
  <c r="F226" i="19"/>
  <c r="F211" i="19"/>
  <c r="F198" i="19"/>
  <c r="F114" i="19"/>
  <c r="F108" i="19"/>
  <c r="F94" i="19"/>
  <c r="F77" i="19"/>
  <c r="F25" i="19"/>
  <c r="F21" i="19"/>
  <c r="F17" i="19"/>
  <c r="F12" i="19"/>
  <c r="F172" i="19"/>
  <c r="F175" i="19"/>
  <c r="F195" i="19"/>
  <c r="F43" i="19"/>
  <c r="F152" i="19"/>
  <c r="F247" i="19"/>
  <c r="F143" i="19"/>
  <c r="F52" i="19"/>
  <c r="F162" i="19"/>
  <c r="F7" i="19" l="1"/>
  <c r="E6" i="21" l="1"/>
</calcChain>
</file>

<file path=xl/sharedStrings.xml><?xml version="1.0" encoding="utf-8"?>
<sst xmlns="http://schemas.openxmlformats.org/spreadsheetml/2006/main" count="1182" uniqueCount="816">
  <si>
    <t xml:space="preserve">1 </t>
  </si>
  <si>
    <t>1</t>
  </si>
  <si>
    <t>2</t>
  </si>
  <si>
    <t>3</t>
  </si>
  <si>
    <t>4</t>
  </si>
  <si>
    <t>5</t>
  </si>
  <si>
    <t>6</t>
  </si>
  <si>
    <t>7</t>
  </si>
  <si>
    <t>212</t>
  </si>
  <si>
    <t>213</t>
  </si>
  <si>
    <t>410</t>
  </si>
  <si>
    <t>111</t>
  </si>
  <si>
    <t>131</t>
  </si>
  <si>
    <t>150</t>
  </si>
  <si>
    <t>152</t>
  </si>
  <si>
    <t>159</t>
  </si>
  <si>
    <t>153</t>
  </si>
  <si>
    <t>130</t>
  </si>
  <si>
    <t>155</t>
  </si>
  <si>
    <t>210</t>
  </si>
  <si>
    <t>Таблица 8</t>
  </si>
  <si>
    <t>КБК</t>
  </si>
  <si>
    <t>110</t>
  </si>
  <si>
    <t>112</t>
  </si>
  <si>
    <t>113</t>
  </si>
  <si>
    <t>120</t>
  </si>
  <si>
    <t>121</t>
  </si>
  <si>
    <t>122</t>
  </si>
  <si>
    <t>123</t>
  </si>
  <si>
    <t>124</t>
  </si>
  <si>
    <t>135</t>
  </si>
  <si>
    <t>136</t>
  </si>
  <si>
    <t>140</t>
  </si>
  <si>
    <t>141</t>
  </si>
  <si>
    <t>142</t>
  </si>
  <si>
    <t>144</t>
  </si>
  <si>
    <t>149</t>
  </si>
  <si>
    <t>151</t>
  </si>
  <si>
    <t>154</t>
  </si>
  <si>
    <t>160</t>
  </si>
  <si>
    <t>161</t>
  </si>
  <si>
    <t>162</t>
  </si>
  <si>
    <t>169</t>
  </si>
  <si>
    <t>310</t>
  </si>
  <si>
    <t>311</t>
  </si>
  <si>
    <t>320</t>
  </si>
  <si>
    <t>322</t>
  </si>
  <si>
    <t>330</t>
  </si>
  <si>
    <t>350</t>
  </si>
  <si>
    <t>352</t>
  </si>
  <si>
    <t>412</t>
  </si>
  <si>
    <t>413</t>
  </si>
  <si>
    <t>414</t>
  </si>
  <si>
    <t>416</t>
  </si>
  <si>
    <t>418</t>
  </si>
  <si>
    <t>419</t>
  </si>
  <si>
    <t>420</t>
  </si>
  <si>
    <t>421</t>
  </si>
  <si>
    <t>422</t>
  </si>
  <si>
    <t>423</t>
  </si>
  <si>
    <t>430</t>
  </si>
  <si>
    <t>431</t>
  </si>
  <si>
    <t>432</t>
  </si>
  <si>
    <t>440</t>
  </si>
  <si>
    <t>441</t>
  </si>
  <si>
    <t>510</t>
  </si>
  <si>
    <t>513</t>
  </si>
  <si>
    <t>519</t>
  </si>
  <si>
    <t>610</t>
  </si>
  <si>
    <t>612</t>
  </si>
  <si>
    <t>163</t>
  </si>
  <si>
    <t>338</t>
  </si>
  <si>
    <t>8</t>
  </si>
  <si>
    <t>810</t>
  </si>
  <si>
    <t>811</t>
  </si>
  <si>
    <t>Бюджеттік субсидиялар</t>
  </si>
  <si>
    <t>Субвенциялар</t>
  </si>
  <si>
    <t>Негізгі капиталды сатып алу</t>
  </si>
  <si>
    <t>Жолдар салу</t>
  </si>
  <si>
    <t>Бюджеттік кредиттер</t>
  </si>
  <si>
    <t>Ішкі бюджеттік кредиттер</t>
  </si>
  <si>
    <t>710</t>
  </si>
  <si>
    <t>711</t>
  </si>
  <si>
    <t>712</t>
  </si>
  <si>
    <t xml:space="preserve">мың теңге </t>
  </si>
  <si>
    <t>Атаулары</t>
  </si>
  <si>
    <t>Жиыны</t>
  </si>
  <si>
    <t>Атқарылуы</t>
  </si>
  <si>
    <t>Таблица 6</t>
  </si>
  <si>
    <t xml:space="preserve">мың тенге </t>
  </si>
  <si>
    <t>Таблица 5</t>
  </si>
  <si>
    <t>ББӘ</t>
  </si>
  <si>
    <t>Облыс мәслихатының аппараты</t>
  </si>
  <si>
    <t>Облыс әкімінің аппараты</t>
  </si>
  <si>
    <t>251</t>
  </si>
  <si>
    <t>252</t>
  </si>
  <si>
    <t>253</t>
  </si>
  <si>
    <t>254</t>
  </si>
  <si>
    <t>255</t>
  </si>
  <si>
    <t>256</t>
  </si>
  <si>
    <t>Облыстың жұмыспен қамтуды үйлестіру және әлеуметтік бағдарламалар басқармасы</t>
  </si>
  <si>
    <t>257</t>
  </si>
  <si>
    <t>Облыстың қаржы басқармасы</t>
  </si>
  <si>
    <t>258</t>
  </si>
  <si>
    <t>Облыстың экономика және бюджеттік жоспарлау басқармасы</t>
  </si>
  <si>
    <t>261</t>
  </si>
  <si>
    <t>Облыстың білім басқармасы</t>
  </si>
  <si>
    <t>266</t>
  </si>
  <si>
    <t>Облыстың кәсіпкерлік және индустриалдық-инновациялық даму басқармасы</t>
  </si>
  <si>
    <t>268</t>
  </si>
  <si>
    <t>271</t>
  </si>
  <si>
    <t>272</t>
  </si>
  <si>
    <t>Облыстың сәулет және қала құрылысы басқармасы</t>
  </si>
  <si>
    <t>273</t>
  </si>
  <si>
    <t>279</t>
  </si>
  <si>
    <t>282</t>
  </si>
  <si>
    <t>Облыстың тексеру комиссиясы</t>
  </si>
  <si>
    <t>285</t>
  </si>
  <si>
    <t>Облыстың дене шынықтыру және спорт басқармасы</t>
  </si>
  <si>
    <t>287</t>
  </si>
  <si>
    <t>719</t>
  </si>
  <si>
    <t>Облыстың ветеринария басқармасы</t>
  </si>
  <si>
    <t>724</t>
  </si>
  <si>
    <t>Облыстың мемлекеттік сәулет-құрылыс бақылауы басқармасы</t>
  </si>
  <si>
    <t>Таблица 4</t>
  </si>
  <si>
    <t>ФШТ</t>
  </si>
  <si>
    <t xml:space="preserve">орындалуы, %  </t>
  </si>
  <si>
    <t>Есепті мерзімге жоспардан ауытқуы</t>
  </si>
  <si>
    <t>Шығыстардың жалпы көлеміндегі шығыстар үлесі</t>
  </si>
  <si>
    <t>01</t>
  </si>
  <si>
    <t>Жалпы сипаттағы мемлекеттiк қызметтер</t>
  </si>
  <si>
    <t>02</t>
  </si>
  <si>
    <t>Қорғаныс</t>
  </si>
  <si>
    <t>03</t>
  </si>
  <si>
    <t>Қоғамдық тәртіп, қауіпсіздік, құқықтық, сот, қылмыстық-атқару қызметі</t>
  </si>
  <si>
    <t>04</t>
  </si>
  <si>
    <t>Бiлiм беру</t>
  </si>
  <si>
    <t>05</t>
  </si>
  <si>
    <t>Денсаулық сақтау</t>
  </si>
  <si>
    <t>06</t>
  </si>
  <si>
    <t>Әлеуметтiк көмек және әлеуметтiк қамсыздандыру</t>
  </si>
  <si>
    <t>07</t>
  </si>
  <si>
    <t>Тұрғын үй-коммуналдық шаруашылық</t>
  </si>
  <si>
    <t>08</t>
  </si>
  <si>
    <t>Мәдениет, спорт, туризм және ақпараттық кеңістiк</t>
  </si>
  <si>
    <t>09</t>
  </si>
  <si>
    <t>Отын-энергетика кешенi және жер қойнауын пайдалану</t>
  </si>
  <si>
    <t>10</t>
  </si>
  <si>
    <t>Ауыл, су, орман, балық шаруашылығы, ерекше қорғалатын табиғи аумақтар, қоршаған ортаны және жануарлар дүниесін қорғау, жер қатынастары</t>
  </si>
  <si>
    <t>11</t>
  </si>
  <si>
    <t>Өнеркәсіп, сәулет, қала құрылысы және құрылыс қызметі</t>
  </si>
  <si>
    <t>12</t>
  </si>
  <si>
    <t>Көлiк және коммуникация</t>
  </si>
  <si>
    <t>13</t>
  </si>
  <si>
    <t>Басқалар</t>
  </si>
  <si>
    <t>14</t>
  </si>
  <si>
    <t>Борышқа  қызмет көрсету</t>
  </si>
  <si>
    <t>15</t>
  </si>
  <si>
    <t>Трансферттер</t>
  </si>
  <si>
    <t>Таблица 3</t>
  </si>
  <si>
    <t xml:space="preserve">Атқарылуы, %
</t>
  </si>
  <si>
    <t>БЮДЖЕТТІК КРЕДИТТЕРДІ ӨТЕУ</t>
  </si>
  <si>
    <t>1-қосымша</t>
  </si>
  <si>
    <t>(мың теңге)</t>
  </si>
  <si>
    <t xml:space="preserve">Атауы </t>
  </si>
  <si>
    <t>Жоспар</t>
  </si>
  <si>
    <t>Кассалық атқарылуы</t>
  </si>
  <si>
    <t>жоспардың атқарылуы,                %-бен</t>
  </si>
  <si>
    <t>Кассалық атқарылудың есепті мерзімге арналған жоспардан ауытқуы</t>
  </si>
  <si>
    <t xml:space="preserve"> ТҮСІМДЕР</t>
  </si>
  <si>
    <t>I. КІРІСТЕР</t>
  </si>
  <si>
    <t>Кірістер (меншікті кірістер)</t>
  </si>
  <si>
    <t xml:space="preserve"> ШЫҒЫСТАР</t>
  </si>
  <si>
    <t>II. ШЫҒЫНДАР</t>
  </si>
  <si>
    <t>III. ТАЗА БЮДЖЕТТІК КРЕДИТ БЕРУ</t>
  </si>
  <si>
    <t>БЮДЖЕТТІК КРЕДИТТЕР</t>
  </si>
  <si>
    <t>IV. ҚАРЖЫЛЫҚ АКТИВТЕРМЕН БОЛАТЫН ОПЕРАЦИЯЛАР БОЙЫНША САЛЬДО</t>
  </si>
  <si>
    <t>ҚАРЖЫЛЫҚ АКТИВТЕРДІ САТЫП АЛУ</t>
  </si>
  <si>
    <t>МЕМЛЕКЕТТІҢ ҚАРЖЫЛЫҚ АКТИВТЕРІН САТУДАН ТҮСКЕН ТҮСІМДЕР</t>
  </si>
  <si>
    <t>V. БЮДЖЕТТІҢ ТАПШЫЛЫҒЫ (ПРОФИЦИТІ)</t>
  </si>
  <si>
    <t>VI. БЮДЖЕТТІҢ ТАПШЫЛЫҒЫН ҚАРЖЫЛАНДЫРУ (ПРОФИЦИТТІ ПАЙДАЛАНУ)</t>
  </si>
  <si>
    <t>ҚАРЫЗДАРДЫҢ ТҮСІМІ</t>
  </si>
  <si>
    <t>ҚАРЫЗДАРДЫ ӨТЕУ</t>
  </si>
  <si>
    <t xml:space="preserve"> атқарылуы</t>
  </si>
  <si>
    <t>812</t>
  </si>
  <si>
    <t>718</t>
  </si>
  <si>
    <t>324</t>
  </si>
  <si>
    <t>Стипендиялар</t>
  </si>
  <si>
    <t xml:space="preserve">Атқарылуы, %-бен
</t>
  </si>
  <si>
    <t xml:space="preserve"> Атқарылуы</t>
  </si>
  <si>
    <t>Атқарылуы, %-бен</t>
  </si>
  <si>
    <t>Мемлекеттік-жекешелік єріптестік жобалар бойынша мемлекеттік міндеттемелерді орындау</t>
  </si>
  <si>
    <t>Жалпыѓа бiрдей мiндеттi орта бiлiм ќорыныњ шыѓындары</t>
  </si>
  <si>
    <t>815</t>
  </si>
  <si>
    <t>132</t>
  </si>
  <si>
    <t>156</t>
  </si>
  <si>
    <t>743</t>
  </si>
  <si>
    <t>001</t>
  </si>
  <si>
    <t>003</t>
  </si>
  <si>
    <t>Облыс єкімініњ ќызметін ќамтамасыз ету жµніндегі ќызметтер</t>
  </si>
  <si>
    <t>007</t>
  </si>
  <si>
    <t>009</t>
  </si>
  <si>
    <t>Аудандыќ мањызы бар ќалалардыњ, ауылдардыњ, кенттердіњ, ауылдыќ округтердіњ єкімдерін сайлауды ќамтамасыз ету жєне µткізу</t>
  </si>
  <si>
    <t>010</t>
  </si>
  <si>
    <t>011</t>
  </si>
  <si>
    <t>Облыстыњ жер ќатынастары басќармасы</t>
  </si>
  <si>
    <t>Облыс аумаѓында жер ќатынастарын реттеу саласындаѓы мемлекеттік саясатты іске асыру жµніндегі ќызметтер</t>
  </si>
  <si>
    <t>Жер ќатынастарын реттеу</t>
  </si>
  <si>
    <t>Облыстыќ бюджеттен ќаржыландырылатын атќарушы ішкі істер органы</t>
  </si>
  <si>
    <t>Облыс аумаѓында ќоѓамдыќ тєртіптті жєне ќауіпсіздікті саќтауды ќамтамасыз ету  саласындаѓы мемлекеттік саясатты іске асыру жµніндегі ќызметтер</t>
  </si>
  <si>
    <t>006</t>
  </si>
  <si>
    <t>Облыстыњ денсаулыќ саќтау басќармасы</t>
  </si>
  <si>
    <t>Жергілікті дењгейде денсаулыќ саќтау саласындаѓы  мемлекеттік саясатты іске асыру жµніндегі ќызметтер</t>
  </si>
  <si>
    <t>Кадрлардыњ біліктілігін арттыру жєне оларды ќайта даярлау</t>
  </si>
  <si>
    <t>Ана мен баланы ќорѓау жµніндегі кµрсетілетін ќызметтер</t>
  </si>
  <si>
    <t>Салауатты µмір салтын насихаттау</t>
  </si>
  <si>
    <t>008</t>
  </si>
  <si>
    <t>016</t>
  </si>
  <si>
    <t>018</t>
  </si>
  <si>
    <t>Денсаулыќ саќтау саласындаѓы аќпараттыќ талдамалыќ ќызметтер</t>
  </si>
  <si>
    <t>027</t>
  </si>
  <si>
    <t>029</t>
  </si>
  <si>
    <t>Облыстыќ арнайы медициналыќ жабдыќтау базалары</t>
  </si>
  <si>
    <t>033</t>
  </si>
  <si>
    <t>041</t>
  </si>
  <si>
    <t>Облыстардыњ жергілікті µкілдік органдарыныњ шешімі бойынша тегін медициналыќ кµмектіњ кепілдік берілген кµлемімен ќосымша ќамтамасыз ету</t>
  </si>
  <si>
    <t>043</t>
  </si>
  <si>
    <t>050</t>
  </si>
  <si>
    <t>057</t>
  </si>
  <si>
    <t>Жоѓары, жоѓары оќу орнынан кейінгі білімі бар мамандар даярлау жєне білім алушыларѓа єлеуметтік ќолдау кµрсету</t>
  </si>
  <si>
    <t>109</t>
  </si>
  <si>
    <t>Облыстыњ табиѓи ресурстар жєне табиѓат пайдалануды реттеу басќармасы</t>
  </si>
  <si>
    <t>Жергілікті дењгейде ќоршаѓан ортаны ќорѓау саласындаѓы мемлекеттік саясатты іске асыру жµніндегі ќызметтер</t>
  </si>
  <si>
    <t>004</t>
  </si>
  <si>
    <t>005</t>
  </si>
  <si>
    <t>Ќоршаѓан ортаны ќорѓау бойынша іс-шаралар</t>
  </si>
  <si>
    <t>013</t>
  </si>
  <si>
    <t>Облыстыњ ауыл шаруашылыѓы басќармасы</t>
  </si>
  <si>
    <t>034</t>
  </si>
  <si>
    <t>045</t>
  </si>
  <si>
    <t>047</t>
  </si>
  <si>
    <t>053</t>
  </si>
  <si>
    <t>055</t>
  </si>
  <si>
    <t>056</t>
  </si>
  <si>
    <t>002</t>
  </si>
  <si>
    <t>014</t>
  </si>
  <si>
    <t>015</t>
  </si>
  <si>
    <t>044</t>
  </si>
  <si>
    <t>067</t>
  </si>
  <si>
    <t>Жергілікті атќарушы органдардыњ борышына ќызмет кµрсету</t>
  </si>
  <si>
    <t>Жергілікті атќарушы органныњ борышын µтеу</t>
  </si>
  <si>
    <t>Жергілікті атќарушы органныњ  жоѓары т±рѓан бюджет алдындаѓы борышын µтеу</t>
  </si>
  <si>
    <t>Жергілікті атќарушы органдардыњ республикалыќ бюджеттен ќарыздар бойынша сыйаќылар  мен µзге де тµлемдерді тµлеу бойынша борышына ќызмет кµрсету</t>
  </si>
  <si>
    <t>024</t>
  </si>
  <si>
    <t>Арнайы білім беретін оќу баѓдарламалары бойынша жалпы білім беру</t>
  </si>
  <si>
    <t>012</t>
  </si>
  <si>
    <t>Балалар мен жасµспірімдерге ќосымша білім беру</t>
  </si>
  <si>
    <t>082</t>
  </si>
  <si>
    <t>083</t>
  </si>
  <si>
    <t>084</t>
  </si>
  <si>
    <t>086</t>
  </si>
  <si>
    <t>087</t>
  </si>
  <si>
    <t>092</t>
  </si>
  <si>
    <t>Патронат тєрбиешілерге берілген баланы (балаларды) асырап баѓу</t>
  </si>
  <si>
    <t>200</t>
  </si>
  <si>
    <t>201</t>
  </si>
  <si>
    <t>203</t>
  </si>
  <si>
    <t>075</t>
  </si>
  <si>
    <t>Жергілікті дењгейде кєсіпкерлік жєне индустриалдыќ-инновациялыќ  ќызметті дамыту саласындаѓы мемлекеттік саясатты іске асыру жµніндегі ќызметтер</t>
  </si>
  <si>
    <t>069</t>
  </si>
  <si>
    <t>Жергілікті дењгейде кµлік жєне коммуникация саласындаѓы мемлекеттік саясатты іске асыру жµніндегі ќызметтер</t>
  </si>
  <si>
    <t>020</t>
  </si>
  <si>
    <t>Ауыл шаруашылыѓы объектілерін дамыту</t>
  </si>
  <si>
    <t>036</t>
  </si>
  <si>
    <t>038</t>
  </si>
  <si>
    <t>Бастауыш, негізгі орта жєне жалпы орта білім беру объектілерін салу жєне реконструкциялау</t>
  </si>
  <si>
    <t>114</t>
  </si>
  <si>
    <t>032</t>
  </si>
  <si>
    <t>071</t>
  </si>
  <si>
    <t>096</t>
  </si>
  <si>
    <t>030</t>
  </si>
  <si>
    <t>Таблица 2</t>
  </si>
  <si>
    <t>Облыстық бюджеттің түсімдері</t>
  </si>
  <si>
    <t xml:space="preserve">Бюджеттік бағдарламаныҢ кодтары  </t>
  </si>
  <si>
    <t>%, орындалуы</t>
  </si>
  <si>
    <t>Табыс салығы</t>
  </si>
  <si>
    <t>16</t>
  </si>
  <si>
    <t>33</t>
  </si>
  <si>
    <t>Мемлекеттік меншіктен түсетін кірістер</t>
  </si>
  <si>
    <t>Мемлекеттік мекемелерге бекітілген мемлекеттік мүлікті сату</t>
  </si>
  <si>
    <t>ТРАНСФЕРТТЕРДІҢ ТҮСІМДЕРІ</t>
  </si>
  <si>
    <t>Бюджеттік кредиттерді өтеу</t>
  </si>
  <si>
    <t>116</t>
  </si>
  <si>
    <t>714</t>
  </si>
  <si>
    <t>813</t>
  </si>
  <si>
    <t>814</t>
  </si>
  <si>
    <t>Ақсу ауданы</t>
  </si>
  <si>
    <t>Алакөл ауданы</t>
  </si>
  <si>
    <t>Ескелді ауданы</t>
  </si>
  <si>
    <t>Қаратал ауданы</t>
  </si>
  <si>
    <t>Кербұлақ ауданы</t>
  </si>
  <si>
    <t>Көксу ауданы</t>
  </si>
  <si>
    <t>Панфилов ауданы</t>
  </si>
  <si>
    <t>Сарканд ауданы</t>
  </si>
  <si>
    <t>Талдықорған қаласы</t>
  </si>
  <si>
    <t>Текелі қаласы</t>
  </si>
  <si>
    <t>Ағымдағы шығындар</t>
  </si>
  <si>
    <t>Тауарлар мен қызметтерге арналған шығындар</t>
  </si>
  <si>
    <t>Жалақы</t>
  </si>
  <si>
    <t>Еңбекке ақы төлеу</t>
  </si>
  <si>
    <t>Қосымша ақшалай төлемдер</t>
  </si>
  <si>
    <t>Өтемақы төлемдері</t>
  </si>
  <si>
    <t>Жұмыс берушілердің жарналары</t>
  </si>
  <si>
    <t>Әлеуметтік салық</t>
  </si>
  <si>
    <t>Әлеуметтік сақтандырудың мемлекеттік қорына әлеуметтік аударымдар</t>
  </si>
  <si>
    <t>Мiндеттi сақтандыру жарналары</t>
  </si>
  <si>
    <t>Міндетті әлеуметтік медициналық сақтандыруға аударымдар</t>
  </si>
  <si>
    <t>Қазақстан Республикасының заңнамалық актілеріне сәйкес азаматтардың жекелеген санаттарына жалақы төлеу және жарналар аудару</t>
  </si>
  <si>
    <t>Техникалық персоналдың еңбегіне ақы төлеу</t>
  </si>
  <si>
    <t>Техникалық персонал бойынша жұмыс берушілердің жарналары</t>
  </si>
  <si>
    <t>Техникалық персоналдың ел iшiндегi iссапарлары мен қызметтiк сапарлары</t>
  </si>
  <si>
    <t>Патронат тєрбиешілердің еңбегіне ақы төлеу</t>
  </si>
  <si>
    <t>Қорлар сатып алу</t>
  </si>
  <si>
    <t>Азық-түлiк өнiмдерiн сатып алу</t>
  </si>
  <si>
    <t>Дәрілік заттар және медициналық мақсаттағы өзге де бұйымдарды сатып алу</t>
  </si>
  <si>
    <t>Отын, жанар-жағар май материалдарын  сатып алу</t>
  </si>
  <si>
    <t>Өзге де қорларды сатып алу</t>
  </si>
  <si>
    <t>Қызметтер мен жұмыстарды сатып алу</t>
  </si>
  <si>
    <t>Коммуналдық қызметтерге ақы төлеу</t>
  </si>
  <si>
    <t>Байланыс қызметтерiне ақы төлеу</t>
  </si>
  <si>
    <t>Көлiктiк қызмет көрсетулерге ақы төлеу</t>
  </si>
  <si>
    <t>Үй-жайды жалға алу төлемдерi</t>
  </si>
  <si>
    <t>Мемлекеттiк әлеуметтiк тапсырыс шеңберiнде көрсетілетін қызметтерге ақы төлеу</t>
  </si>
  <si>
    <t>Консалтингтік  қызметтер мен зерттеулерге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</si>
  <si>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</si>
  <si>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</si>
  <si>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</si>
  <si>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Жалпыға бiрдей мiндеттi орта бiлiм қорының шығындары</t>
  </si>
  <si>
    <t>Өзге де ағымдағы шығындар</t>
  </si>
  <si>
    <t>Сыйақылар төлеу</t>
  </si>
  <si>
    <t>Ішкі қарыздар бойынша сыйақы төлемдері</t>
  </si>
  <si>
    <t>Жоғары тұрған бюджеттен жергiлiктi атқарушы органдар алған қарыздар бойынша сыйақы төлемдері</t>
  </si>
  <si>
    <t>Ішкі қарыздары бойынша сыйақыларды төлеу</t>
  </si>
  <si>
    <t>Ағымдағы трансферттер</t>
  </si>
  <si>
    <t>Жеке және заңды тұлғаларға, оның ішінде шаруа (фермерлік) қожалықтарына берілетін субсидиялар</t>
  </si>
  <si>
    <t>Жеке тұлғаларға берілетін трансферттер</t>
  </si>
  <si>
    <t>Жеке тұлғаларға берiлетiн трансферттер</t>
  </si>
  <si>
    <t>Мемлекеттiк басқарудың басқа деңгейлерiне берiлетiн ағымдағы трансферттер</t>
  </si>
  <si>
    <t>Нысаналы трансферттерді қайтару</t>
  </si>
  <si>
    <t>Өзге де ағымдағы трансферттер</t>
  </si>
  <si>
    <t>Қазақстан Республикасының Ұлттық қорынан тартылған қаражаттың бір бөлігін қайтару</t>
  </si>
  <si>
    <t>Күрделі шығындар</t>
  </si>
  <si>
    <t>Негiзгi құралдарды, материалдық емес және биологиялық активтерді сатып алу</t>
  </si>
  <si>
    <t>Үй-жайлар, ғимараттар мен құрылыстарды, беру қондырғыларын сатып алу</t>
  </si>
  <si>
    <t>Көлік құралдарын сатып алу</t>
  </si>
  <si>
    <t>Машиналар, жабдықтар, өндірістік және шаруашылық мүккамал құралдарын сатып алу</t>
  </si>
  <si>
    <t>Матери алдық емес активтерді сатып алу</t>
  </si>
  <si>
    <t>Мемлекеттік кәсіпорындарды материалдық-техникалық жарақтандыру</t>
  </si>
  <si>
    <t>Өзге де негізгі құралдарды сатып алу</t>
  </si>
  <si>
    <t>Негізгі қаражатты күрделі жөндеу</t>
  </si>
  <si>
    <t>Жайларды, ғимараттарды, құрылыстарды беру қондырғыларын күрделі жөндеу</t>
  </si>
  <si>
    <t>Жолдарды күрделі жөндеу</t>
  </si>
  <si>
    <t>Мемлекеттiк кәсiпорындардың жайларын, ғимараттарын, құрылыстарын күрделі жөндеу</t>
  </si>
  <si>
    <t>Дамуға бағытталған күрделі шығындар</t>
  </si>
  <si>
    <t>Жаңа объектілерді салу және қолдағы объектілерді реконструкциялау</t>
  </si>
  <si>
    <t>Дамуға арналған нысаналы трансферттер</t>
  </si>
  <si>
    <t>Мемлекеттік басқарудың басқа деңгейлерін дамытуға арналған нысаналы трансферттер</t>
  </si>
  <si>
    <t>Мамандандырылған ұйымдарға бюджеттік кредиттер</t>
  </si>
  <si>
    <t>Қаржы активтерін сатып алу</t>
  </si>
  <si>
    <t>Квазимемлекеттік сектордың жарғылық капиталын қалыптастыру және ұлғайту</t>
  </si>
  <si>
    <t>Қарыздарды өтеу</t>
  </si>
  <si>
    <t>Ішкі қарыздар бойынша негізгі борышты өтеу</t>
  </si>
  <si>
    <t>Жоғары тұрған бюджеттің алдында негізгі борышты өтеу</t>
  </si>
  <si>
    <t>Iшкi нарықта орналастырылған мемлекеттiк эмиссиялық бағалы қағаздар бойынша негiзгi борышты өтеу</t>
  </si>
  <si>
    <t>Бюджет кредиттерінің пайдаланылмаған сомаларын қайтару</t>
  </si>
  <si>
    <t>Өзге де ішкі бюджеттік кредиттер</t>
  </si>
  <si>
    <t>Мемлекеттік-жекешелік әріптестік жобалар бойынша мемлекеттік міндеттемелерді орындау</t>
  </si>
  <si>
    <t>Мемлекеттік-жекешелік әріптестік жобалар бойынша инвестициялық шығындарды өтеу бойынша мемлекеттік міндеттемелерді орындау</t>
  </si>
  <si>
    <t>Мемлекеттік-жекешелік әріптестік жобалар бойынша операциялық (пайдалану) шығындарды өтеу бойынша мемлекеттік міндеттемелерді орындау</t>
  </si>
  <si>
    <t>Мемлекеттік-жекешелік әріптестік объектісін басқаруды жүзеге асырғаны үшін сыйақы төлемі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</si>
  <si>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</si>
  <si>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Облыстық бюджеттен аудандар мен қалаларға бөлінетін субвенциялар</t>
  </si>
  <si>
    <t>БЮДЖЕТ ҚАРАЖАТТАРЫНЫҢ ҚОЛДАНЫЛАТЫН ҚАЛДЫҚТАРЫ</t>
  </si>
  <si>
    <t>САЛЫҚ ТҮСІМДЕРІ</t>
  </si>
  <si>
    <t>САЛЫҚТАН ТЫС ТҮСІМДЕР</t>
  </si>
  <si>
    <t>НЕГІЗГІ КАПИТАЛДЫ САТУДАН ТҮСКЕН ТҮСІМДЕР</t>
  </si>
  <si>
    <t>Ерекше авариялы су шаруашылығы құрылыстары мен гидромелиорациялық жүйелердi қалпына келтiру</t>
  </si>
  <si>
    <t>Заңды тұлғалардың жарғылық капиталын қалыптастыру немесе ұлғайту</t>
  </si>
  <si>
    <t>Жылыту маусымын іркіліссіз өткізу үшін энергия өндіруші ұйымдардың отын сатып алуға шығындарын субсидиялау</t>
  </si>
  <si>
    <t>Төлем көзінен салық салынатын табыстардан ұсталатын жеке табыс салығы</t>
  </si>
  <si>
    <t>Облыстың коммуналдық меншігіндегі мүлікті жалға беруден түсетін кірістер</t>
  </si>
  <si>
    <t>18</t>
  </si>
  <si>
    <t>Негізгі капиталды сатудан түсетін түсімдер</t>
  </si>
  <si>
    <t>Трансферттердің түсімдері</t>
  </si>
  <si>
    <t>Бюджеттік алып қоюлар</t>
  </si>
  <si>
    <t>Нысаналы даму трансферттері</t>
  </si>
  <si>
    <t>17</t>
  </si>
  <si>
    <t>157</t>
  </si>
  <si>
    <t>158</t>
  </si>
  <si>
    <t>165</t>
  </si>
  <si>
    <t>321</t>
  </si>
  <si>
    <t>Мемлекеттік органның күрделі шығыстары</t>
  </si>
  <si>
    <t>Кадрлардың біліктілігін арттыру және қайта даярлау</t>
  </si>
  <si>
    <t>039</t>
  </si>
  <si>
    <t>Республикалық бюджет қаражаты есебiнен көрсетiлетiндерді қоспағанда, ауылдық денсаулық сақтау субъектiлерiнiң амбулаториялық-емханалық және медициналық қызмет көрсетуi және Call-орталықтардың қызметтер көрсетуi</t>
  </si>
  <si>
    <t>Мемлекеттік-жекешелік әріптестік жобалары бойынша мемлекеттік міндеттемелерді орындау</t>
  </si>
  <si>
    <t>Капитальные расходы подведомственных государственных учреждений и организаций</t>
  </si>
  <si>
    <t>Мүгедектерді әлеуметтік қолдау</t>
  </si>
  <si>
    <t>Кохлеарлық импланттарға арналған сөйлеу процессорларын ауыстыру және реттеу қызметтер</t>
  </si>
  <si>
    <t>Жекешелендіру, коммуналдық меншікті басқару, жекешелендіруден кейінгі қызмет және соған байланысты дауларды шешу</t>
  </si>
  <si>
    <t>Мемлекеттік білім беру ұйымдарына оқулықтар, оқу-әдістемелік кешендерді алу және жеткізу</t>
  </si>
  <si>
    <t>Әлеуметтік оңалту</t>
  </si>
  <si>
    <t>Кәсіптік оқытуды ұйымдастыру</t>
  </si>
  <si>
    <t>Мектепке дейінгі білім беру ұйымдарында мемлекеттік білім беру тапсырысын іске асыру</t>
  </si>
  <si>
    <t>«Бизнестің жол картасы-2025» кәсіпкерлікті қолдау мен дамытудың мемлекеттік бағдарламасы аясында жас кәсіпкерлерге жаңа бизнес-идеяларды жүзеге асыру үшін мемлекеттік гранттар беру</t>
  </si>
  <si>
    <t>Жеке тұрғын үй қорынан жалға алынған тұрғын үй үшін азаматтардың жекелеген санаттарына төлемдер</t>
  </si>
  <si>
    <t>Облыстың жолаушылар көлігі және автомобиль жолдары басқармасы</t>
  </si>
  <si>
    <t>Облыстың құрылыс басқармасы</t>
  </si>
  <si>
    <t>Облыстың мәдениет, архивтер және құжаттама басқармасы</t>
  </si>
  <si>
    <t>Облыстың энергетика және тұрғын үй-коммуналдық шаруашылық басқармасы</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</si>
  <si>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</si>
  <si>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Облыстың мемлекеттік сатып алу басқармасы</t>
  </si>
  <si>
    <t>Жерді сатып алу</t>
  </si>
  <si>
    <t>VII. БЮДЖЕТ ТАПШЫЛЫҒЫН ҚАРЖЫЛАНДЫРУ (ПРОФИЦИТІН ПАЙДАЛАНУ)</t>
  </si>
  <si>
    <t>Жұмыс берушілердің міндетті зейнетақы жарналары</t>
  </si>
  <si>
    <t>143</t>
  </si>
  <si>
    <t>Киім-кешек және басқа да нысанды және арнайы киім-кешек заттарын сатып алу, тігу және жөндеу</t>
  </si>
  <si>
    <t>Форумдар, семинарлар, конференциялар өткізуге көрсетілетін қызметтерге ақы төлеу</t>
  </si>
  <si>
    <t>Имидждік іс-шараларға көрсетілетін қызметтерге ақы төлеу</t>
  </si>
  <si>
    <t>Атқарушылық құжаттарды, сот актілерін орындау</t>
  </si>
  <si>
    <t>Арнаулы мемлекеттік органдардың, сыбайлас жемқорлыққа қарсы іс-қимыл органының қызметкерлеріне және әскери қызметшілерге тұрғын үй төлемдері</t>
  </si>
  <si>
    <t>411</t>
  </si>
  <si>
    <t>417</t>
  </si>
  <si>
    <t>Биологиялық активтер сатып алу</t>
  </si>
  <si>
    <t>Мемлекет басшысының қызметін қамтамасыз ету жөніндегі көрсетілетін қызметтер</t>
  </si>
  <si>
    <t>Ведомстволық бағыныстағы мемлекеттік мекемелер мен ұйымдардың күрделі шығыстары</t>
  </si>
  <si>
    <t>Қазақстан Республикасы Үкіметінің шұғыл шығындарға арналған резервінің есебінен ағымды іс-шаралар өткізу</t>
  </si>
  <si>
    <t>Қазақстан Республикасында ЖИТС профилактикасы және оған қарсы күрес жөніндегі іс-шараларды іске асыру</t>
  </si>
  <si>
    <t>Азаматтарды елді мекеннен тыс жерлерде емделу үшін тегін және жеңілдетілген жол жүрумен қамтамасыз ету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</si>
  <si>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</si>
  <si>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Медициналық денсаулық сақтау ұйымдарының күрделі шығыстары</t>
  </si>
  <si>
    <t>Техникалық және кәсіптік, орта білімнен кейінгі білім беру ұйымдарында мамандар даярлау</t>
  </si>
  <si>
    <t>Ормандарды сақтау, қорғау, молайту және орман өсiру</t>
  </si>
  <si>
    <t xml:space="preserve">Жануарлар дүниесін қорғау </t>
  </si>
  <si>
    <t>Жергілікті деңгейде ауыл шаруашылығы саласындағы мемлекеттік саясатты іске асыру жөніндегі қызметтер</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</si>
  <si>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</si>
  <si>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</si>
  <si>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Тұқымдық және көшет отырғызылатын материалдың сорттық және себу сапаларын анықтау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</si>
  <si>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</si>
  <si>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</si>
  <si>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</si>
  <si>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</si>
  <si>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</si>
  <si>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Төменгі тұрған бюджеттерге берілетін нысаналы ағымдағы  трансферттер</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</si>
  <si>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</si>
  <si>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</si>
  <si>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</si>
  <si>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Үкіметтік емес ұйымдарда мемлекеттік әлеуметтік тапсырысты орналастыру</t>
  </si>
  <si>
    <t>Жергілікті деңгейде көші-қон іс-шараларын іске асыру</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</si>
  <si>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</si>
  <si>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Мамандарды әлеуметтік қолдау шараларын іске асыру үшін жергілікті атқарушы органдарға берілетін бюджеттік кредиттер</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</si>
  <si>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</si>
  <si>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</si>
  <si>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Мамандандырылған білім беру ұйымдарында дарынды балаларға жалпы білім беру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</si>
  <si>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</si>
  <si>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</si>
  <si>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</si>
  <si>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Жетiм балаларды, ата-анасының қамқорлығынсыз қалған балаларды әлеуметтік қамсыздандыру</t>
  </si>
  <si>
    <t>Техникалық және кәсіптік білім беру ұйымдарында мамандар даярлау</t>
  </si>
  <si>
    <t>Білім беру жүйесін әдістемелік және қаржылық сүйемелдеу</t>
  </si>
  <si>
    <t>Жоғары, жоғары оқу орнынан кейінгі білімі бар мамандар даярлау және білім алушыларға әлеуметтік қолдау көрсету</t>
  </si>
  <si>
    <t>Мемлекеттік бастауыш, негізгі және жалпы орта білім беру ұйымдарында жалпы білім беру</t>
  </si>
  <si>
    <t>Ауылдық жерлерде оқушыларды жақын жердегі мектепке дейін тегін алып баруды және одан алып қайтуды ұйымдастыру</t>
  </si>
  <si>
    <t>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t>
  </si>
  <si>
    <t xml:space="preserve">Жетім баланы (жетім балаларды) және ата-анасының қамқорлығынсыз қалған баланы (балаларды) асырап алғаны үшін </t>
  </si>
  <si>
    <t xml:space="preserve">Жетім баланы (жетім балаларды) және ата-аналарының қамқорынсыз қалған баланы (балаларды) күтіп-ұстауға </t>
  </si>
  <si>
    <t>Мектепке дейінгі тәрбие мен оқыту ұйымдарының қызметін қамтамасыз ету және оларда медициналық қызмет көрсетуді ұйымдастыру</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</si>
  <si>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</si>
  <si>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Мемлекеттік орта білім беру ұйымдарында жан басына шаққандағы қаржыландыруды іске асыруға</t>
  </si>
  <si>
    <t>Облыс Қазақстан халқы Ассамблеясының қызметін қамтамасыз ету</t>
  </si>
  <si>
    <t>Жергілікті деңгейде тілдерді дамыту саласындағы мемлекеттік саясатты іске асыру жөніндегі қызметтер</t>
  </si>
  <si>
    <t>Мемлекеттiк тiлдi және Қазақстан халқының басқа да тiлдерін дамыту</t>
  </si>
  <si>
    <t xml:space="preserve">Кәсіпкерлік қызметті қолдау </t>
  </si>
  <si>
    <t>2021 – 2025 жылдарға арналған кәсіпкерлікті дамыту жөніндегі ұлттық жоба және Басым жобаларға кредит беру тетігі шеңберінде шағын және орта бизнеске кредиттерді ішінара кепілдендіру</t>
  </si>
  <si>
    <t>2021 – 2025 жылдарға арналған кәсіпкерлікті дамыту жөніндегі ұлттық жоба шеңберінде индустриялық инфрақұрылымды дамыту</t>
  </si>
  <si>
    <t>Көлік инфрақұрылымын дамыту</t>
  </si>
  <si>
    <t>Автомобиль жолдарының жұмыс істеуін қамтамасыз ету</t>
  </si>
  <si>
    <t>Облыстық автомобиль жолдарын және  елді-мекендердің көшелерін күрделі және орташа жөндеу</t>
  </si>
  <si>
    <t>Төменгі тұрған бюджеттерге берілетін нысаналы даму трансферттері</t>
  </si>
  <si>
    <t>Жергілікті деңгейде құрлыс саласындағы мемлекеттік саясатты іске асыру жөніндегі қызметтер</t>
  </si>
  <si>
    <t xml:space="preserve">Аудандардың (облыстық маңызы бар қалалардың) бюджеттеріне тұрғын үй жобалауға және салуға кредит беру </t>
  </si>
  <si>
    <t>Халықты, объектілерді және аумақтарды табиғи және дүлей зілзалалардан инженерлік қорғау жөнінде жұмыстар жүргізу</t>
  </si>
  <si>
    <t>Деңсаулық сақтау объектілерін салу және реконструкциялау</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</si>
  <si>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</si>
  <si>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</si>
  <si>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Жергiлiктi деңгейде мәдениет және архив ісін басқару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</si>
  <si>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</si>
  <si>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</si>
  <si>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</si>
  <si>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Облыстық кiтапханалардың жұмыс iстеуiн қамтамасыз ету</t>
  </si>
  <si>
    <t>Архив қорының сақталуын қамтамасыз ету</t>
  </si>
  <si>
    <t>Жергілікті деңгейде энергетика және тұрғын үй-коммуналдық шаруашылық саласындағы мемлекеттік саясатты іске асыру жөніндегі қызметтер</t>
  </si>
  <si>
    <t>«Ауыл-Ел бесігі» жобасы шеңберінде ауылдық елді мекендердегі әлеуметтік және инженерлік инфрақұрылымдарды дамыту</t>
  </si>
  <si>
    <t xml:space="preserve">Газ тасымалдау жүйесін дамыту </t>
  </si>
  <si>
    <t>Елді мекендерді шаруашылық-ауыз сумен жабдықтау үшін жерасты суларына іздестіру-барлау жұмыстарын ұйымдастыру және жүргізу</t>
  </si>
  <si>
    <t>Аудандық (облыстық маңызы бар қалалардың) бюджеттерін бюджеттік кредит түріндегі әлеуметтік қолдау ретінде тұрғын үй сертификаттарын беру үшін кредиттеу</t>
  </si>
  <si>
    <t xml:space="preserve">Облыстың тексеру комиссиясының қызметін қамтамасыз ету жөніндегі қызметтер </t>
  </si>
  <si>
    <t xml:space="preserve">Жергілікті деңгейде туризм саласында мемлекеттік саясатты іске асыру жөніндегі қызметтер </t>
  </si>
  <si>
    <t>Ақпараттық жүйелер құру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</si>
  <si>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</si>
  <si>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</si>
  <si>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</si>
  <si>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Аумақтық органның және ведомстволық бағынысты мемлекеттік мекемелерінің күрделі шығыстары</t>
  </si>
  <si>
    <t>Облыс ауқымдағы төтенше жағдайлардың алдын алу және оларды жою</t>
  </si>
  <si>
    <t xml:space="preserve">Жергілікті деңгейде мемлекеттік сатып алуды басқару саласындағы мемлекеттік саясатты іске асыру жөніндегі қызметтер </t>
  </si>
  <si>
    <t xml:space="preserve">Жергілікті деңгейде ветеринария саласындағы мемлекеттік саясатты іске асыру жөніндегі қызметтер </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</si>
  <si>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</si>
  <si>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</si>
  <si>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</si>
  <si>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</si>
  <si>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</si>
  <si>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</si>
  <si>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</si>
  <si>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</si>
  <si>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</si>
  <si>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Жергілікті деңгейде мемлекеттік сәулет-құрылыс бақылау саласындағы мемлекеттік саясатты іске асыру жөніндегі қызметтер</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</si>
  <si>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</si>
  <si>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</si>
  <si>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</si>
  <si>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Жетісу облысы бойынша бюджет шығындарының функционалдық шығыстар тобы бойынша атқарылуы</t>
  </si>
  <si>
    <t xml:space="preserve">Экономикалық классификациялары шығыстары бойынша Жетісу облысы бюджеттің атқарылуы </t>
  </si>
  <si>
    <t>064</t>
  </si>
  <si>
    <t>Облыстыњ діни басќармасы</t>
  </si>
  <si>
    <t>42</t>
  </si>
  <si>
    <t>133</t>
  </si>
  <si>
    <t>Мәслихат депутаттарының негізгі жұмыс орны бойынша орташа жалақысын өтеу</t>
  </si>
  <si>
    <t>Өсу қарқыны (факт 2026/ факт 2024)</t>
  </si>
  <si>
    <t>Ауытқуы (факт 2026-факт 2024)</t>
  </si>
  <si>
    <t>Ауытқуы  (факт 2026-факт 2025)</t>
  </si>
  <si>
    <t>АРНАЙЫ ТҮСІМДЕР</t>
  </si>
  <si>
    <t>166</t>
  </si>
  <si>
    <t>168</t>
  </si>
  <si>
    <t>312</t>
  </si>
  <si>
    <t>313</t>
  </si>
  <si>
    <t>Облыстық мәслихат аппараты</t>
  </si>
  <si>
    <t>Жер қатынастары бөлімі</t>
  </si>
  <si>
    <t>Полиция департаменті</t>
  </si>
  <si>
    <t>Денсаулық сақтау басқармасы</t>
  </si>
  <si>
    <t>Табиғи ресурстар және қоршаған ортаны пайдалану басқармасы</t>
  </si>
  <si>
    <t>Ауыл шаруашылығы басқармасы</t>
  </si>
  <si>
    <t>Жұмыспен қамту және әлеуметтік бағдарламаларды үйлестіру бөлімі</t>
  </si>
  <si>
    <t>Қаржы басқармасы</t>
  </si>
  <si>
    <t>Экономика және бюджеттік жоспарлау басқармасы</t>
  </si>
  <si>
    <t>Білім басқармасы</t>
  </si>
  <si>
    <t>Кәсіпкерлік және индустриалды-инновациялық даму басқармасы</t>
  </si>
  <si>
    <t>Жолаушылар көлігі және автомобиль жолдары басқармасы</t>
  </si>
  <si>
    <t>Дін істері басқармасы</t>
  </si>
  <si>
    <t>Құрылыс басқармасы</t>
  </si>
  <si>
    <t>Сәулет және қала құрылысы басқармасы</t>
  </si>
  <si>
    <t>Мәдениет, архивтер және құжаттама басқармасы</t>
  </si>
  <si>
    <t>Энергетика және тұрғын үй-коммуналдық шаруашылық басқармасы</t>
  </si>
  <si>
    <t>Тексеру комиссиясы</t>
  </si>
  <si>
    <t>Туризм басқармасы</t>
  </si>
  <si>
    <t>Дене шынықтыру және спорт басқармасы</t>
  </si>
  <si>
    <t>Төтенше жағдайлар департаменті</t>
  </si>
  <si>
    <t>Мемлекеттік сатып алу басқармасы</t>
  </si>
  <si>
    <t>Ветеринария басқармасы</t>
  </si>
  <si>
    <t>Мемлекеттік сәулет-құрылыс бақылау баскармасы</t>
  </si>
  <si>
    <t>Сандық технологияларды басқару</t>
  </si>
  <si>
    <t>Облыстық жұмылдыру дайындығы басқармасы</t>
  </si>
  <si>
    <t>9</t>
  </si>
  <si>
    <t>19</t>
  </si>
  <si>
    <t>20</t>
  </si>
  <si>
    <t>21</t>
  </si>
  <si>
    <t>22</t>
  </si>
  <si>
    <t>23</t>
  </si>
  <si>
    <t>24</t>
  </si>
  <si>
    <t>25</t>
  </si>
  <si>
    <t>26</t>
  </si>
  <si>
    <t>27</t>
  </si>
  <si>
    <t>28</t>
  </si>
  <si>
    <t>773</t>
  </si>
  <si>
    <t>019</t>
  </si>
  <si>
    <t>Сайлау процесіне қатысушыларды оқыту</t>
  </si>
  <si>
    <t>98</t>
  </si>
  <si>
    <t>Жергілікті атқарушы органдар төлейтін міндетті әлеуметтік медициналық сақтандыруға мемлекеттік аударымдар бойынша әлеуметтік медициналық сақтандыру қорына аударымдар</t>
  </si>
  <si>
    <t>Установление водоохранных зон и полос водных объектов</t>
  </si>
  <si>
    <t>104</t>
  </si>
  <si>
    <t>Аквакультураның (балық шаруашылығының), сондай-ақ асыл тұқымды балық шаруашылығының өнімділігі мен сапасын арттыруға субсидиялар</t>
  </si>
  <si>
    <t>Инвестициялау кезінде балық шаруашылығы субъектісі шеккен шығындардың бір бөлігін өтеу</t>
  </si>
  <si>
    <t>Тұқым шаруашылығын қолдау</t>
  </si>
  <si>
    <t>Ауыл шаруашылығының ақпараттық-маркетингтік жүйесін дамыт</t>
  </si>
  <si>
    <t>023</t>
  </si>
  <si>
    <t>Ауыл шаруашылығы тауарын өндірушілерге су жеткізу қызметтерінің құнын субсидиялау</t>
  </si>
  <si>
    <t>ауыл шаруашылығы тауарын өндірушілердің суды үнемдейтін суару технологияларын енгізуге инвестицияларға жұмсаған шығындарының бір бөлігін субсидиялау</t>
  </si>
  <si>
    <t>Ауыл шаруашылығы зиянкестерімен күресу шаралары</t>
  </si>
  <si>
    <t>046</t>
  </si>
  <si>
    <t>Тракторларды, тіркемелерді, өздігінен жүретін ауыл шаруашылығы, мелиоративтік және жол-құрылыс машиналары мен механизмдерін мемлекеттік тіркеу және есепке алу</t>
  </si>
  <si>
    <t>059</t>
  </si>
  <si>
    <t>Ауыл шаруашылығы кооперативтерінің аудиторлық одақтарының ауыл шаруашылығы кооперативтерінің ішкі аудитін жүргізуге арналған шығыстарын субсидиялау</t>
  </si>
  <si>
    <t>060</t>
  </si>
  <si>
    <t>«Еңбек» Нәтижелі жұмыспен қамтуды және жаппай кәсіпкерлікті дамытудың 2017–2021 жылдарға арналған мемлекеттік бағдарламасы бойынша шағын несиелерге ішінара кепілдік беру</t>
  </si>
  <si>
    <t>061</t>
  </si>
  <si>
    <t>Нәтижелі жұмыспен қамтуды және жаппай кәсіпкерлікті дамытудың 2017 – 2021 жылдарға арналған «Еңбек» мемлекеттік бағдарламасы шеңберінде микроқаржы ұйымдарының операциялық шығындарын субсидиялау</t>
  </si>
  <si>
    <t>Ведомстволық бағынысты мемлекеттік органдар мен ұйымдардың күрделі шығындары</t>
  </si>
  <si>
    <t>Ауылдық елді мекендердің кірістерін арттыру жобасын кеңейту үшін ауыл тұрғындарына шағын несие беруге несие беру</t>
  </si>
  <si>
    <t>Агроөнеркәсіп кешеніндегі инвестициялық жобаларды қаржыландыру</t>
  </si>
  <si>
    <t>108</t>
  </si>
  <si>
    <t>Бюджеттік инвестициялық жобалардың техникалық-экономикалық негіздемелерін және мемлекеттік-жекешелік әріптестік жобаларының,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жобаларын және концессиялық жобаларды консультациялық сүйемелдеу</t>
  </si>
  <si>
    <t>066</t>
  </si>
  <si>
    <t>Жұмыспен қамту мәселелері бойынша азаматтарды әлеуметтік қолдау жөніндегі еңбек ұтқырлығы орталықтарының және мансаптық орталықтарының қызметін қамтамасыз ету</t>
  </si>
  <si>
    <t>Жастардың кәсіпкерлік бастамасына жәрдемдесу үшін бюджеттік кредиттер беру бойынша сенім білдірілген агентке қызметтерге ақы төлеу</t>
  </si>
  <si>
    <t>068</t>
  </si>
  <si>
    <t>Ведомстволық бағыныстағы мемлекеттік мекемелерінің және ұйымдарының күрделі шығыстары</t>
  </si>
  <si>
    <t>Жұмыспен қамту бағдарламасы</t>
  </si>
  <si>
    <t>Жұмыс берушінің мүгедектігі бар адамдарды жұмысқа орналастыру үшін арнайы жұмыс орындарын құруға арналған шығындарын субсидиялау</t>
  </si>
  <si>
    <t>076</t>
  </si>
  <si>
    <t>Әлеуметтік қорғау саласындағы стационар жағдайында арнаулы әлеуметтік қызметтер көрсету</t>
  </si>
  <si>
    <t>Әлеуметтік қорғау саласында жартылай стационар жағдайында арнаулы әлеуметтік қызметтер көрсету</t>
  </si>
  <si>
    <t>Облыстың жергілікті атқарушы органының резерві</t>
  </si>
  <si>
    <t>Бюджеттік инвестициялар және мемлекеттік-жекешелік әріптестік, оның ішінде концессия мәселелері бойынша құжаттаманы сараптау және бағалау</t>
  </si>
  <si>
    <t>Жеке орта білім беру ұйымдарында мемлекеттік білім беру тапсырысын орналастыру</t>
  </si>
  <si>
    <t>Бизнестің жол картасы - 2025 бизнесті қолдау мен дамытудың мемлекеттік бағдарламасы шеңберінде жеке кәсіпкерлікті қолдау</t>
  </si>
  <si>
    <t>Бизнесті жүргізуді сервистік қолдау</t>
  </si>
  <si>
    <t>Мемлекеттік органныњ курделі шыѓыстары</t>
  </si>
  <si>
    <t>Білім беру объектілерін күрделі жөндеу</t>
  </si>
  <si>
    <t>Сейсмотұрақтылығы күшейтілетін денсаулық сақтау объектілерін күрделі жөндеу</t>
  </si>
  <si>
    <t>Аудандық (облыстық маңызы бар қалалардың) бюджеттерге коммуналдық тұрғын үй қорының тұрғын үйін салуға және (немесе) реконструкциялауға берілетін нысаналы даму трансферттері</t>
  </si>
  <si>
    <t>026</t>
  </si>
  <si>
    <t>Денсаулық сақтау объектілерін сейсмикалық күшейту</t>
  </si>
  <si>
    <t>Әлеуметтік қамсыздандыру объектілерін салу және реконструкциялау</t>
  </si>
  <si>
    <t>Қазақстан Республикасы Үкіметінің шұғыл шығындарға арналған резервінің есебінен дамуға бағытталған іс-шаралар өткізу</t>
  </si>
  <si>
    <t>054</t>
  </si>
  <si>
    <t>065</t>
  </si>
  <si>
    <t>081</t>
  </si>
  <si>
    <t>Жергілікті деңгейде туризм саласындағы мемлекеттік саясатты іске асыру жөніндегі қызметтер</t>
  </si>
  <si>
    <t>Туристік қызметті реттеу</t>
  </si>
  <si>
    <t>Туристік қызмет объектілерін салу, реконструкциялау кезінде кәсіпкерлік субъектілері шығындарының бір бөлігін өтеу</t>
  </si>
  <si>
    <t>031</t>
  </si>
  <si>
    <t>Ауыл шаруашылығы жануарларын бірдейлендіруді жүргізу үшін ветеринариялық мақсаттағы бұйымдар мен атрибуттарды, жануарға ветеринариялық паспортты орталықтандырылған сатып алу және оларды аудандардың (облыстық маңызы бар қалалардың) жергілікті атқарушы органдарына тасымалдау (жеткізу)</t>
  </si>
  <si>
    <t>035</t>
  </si>
  <si>
    <t>Иелері халықтың әлеуметтік осал топтарына жататын үй жануарларын идентификациялау</t>
  </si>
  <si>
    <t>040</t>
  </si>
  <si>
    <t>Мемлекеттік ветеринариялық ұйымдарды материалдық-техникалық жарақтандыру үшін қызметкерлердің жеке қорғану құралдарын, аспаптарды, құралдарды, техниканы, жабдықтар мен мүкәммалды орталықтандырылған сатып алу</t>
  </si>
  <si>
    <t>Облыс аумағында ветеринариялық қауіпсіздікті қамтамасыз ету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</si>
  <si>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</si>
  <si>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Жалпыға бірдей әскери міндетті атқару шеңберіндегі іс-шаралар</t>
  </si>
  <si>
    <t>Аумақтық қорғанысты дайындау және облыстық ауқымдағы аумақтық қорғаныс</t>
  </si>
  <si>
    <t>Облыстық ауқымдағы жұмылдыру дайындығы және жұмылдыру</t>
  </si>
  <si>
    <t>097</t>
  </si>
  <si>
    <t>Ауыл-Ел бесігі жобасы шеңберінде ауылдық елді мекендерде әлеуметтік және инженерлік инфрақұрылымды дамыту</t>
  </si>
  <si>
    <t>Медицина және фармацевтика қызметкерлерін әлеуметтік қолдау</t>
  </si>
  <si>
    <t>29</t>
  </si>
  <si>
    <t>32</t>
  </si>
  <si>
    <t>47</t>
  </si>
  <si>
    <t>51</t>
  </si>
  <si>
    <t>53</t>
  </si>
  <si>
    <t>57</t>
  </si>
  <si>
    <t>62</t>
  </si>
  <si>
    <t>65</t>
  </si>
  <si>
    <t>72</t>
  </si>
  <si>
    <t>73</t>
  </si>
  <si>
    <t>75</t>
  </si>
  <si>
    <t>77</t>
  </si>
  <si>
    <t>78</t>
  </si>
  <si>
    <t>79</t>
  </si>
  <si>
    <t>Салықтық түсімдер</t>
  </si>
  <si>
    <t>Ірі кәсіпкерлік субъектілері мен мұнай секторы ұйымдарынан түсетін түсімдерді қоспағанда, заңды тұлғалардан алынатын корпоративтік табыс салығы</t>
  </si>
  <si>
    <t>Төлем көзінен салық салынбайтын шетелдік азаматтардың табыстарынан алынатын жеке табыс салығы</t>
  </si>
  <si>
    <t>Табиғи және басқа да ресурстарды пайдаланғаны үшін түсімдер</t>
  </si>
  <si>
    <t>Кәсіпкерлік және кәсіби қызметті жүргізгені үшін алымдар</t>
  </si>
  <si>
    <t>Қазақстан Республикасының аумағы арқылы автокөлік құралдарының жүріп өткені үшін алым</t>
  </si>
  <si>
    <t>Ойын бизнесіне салынатын салық</t>
  </si>
  <si>
    <t>Жергілікті бюджетке түсетін өзге де салықтық түсімдер</t>
  </si>
  <si>
    <t>Салықтық емес түсімдер</t>
  </si>
  <si>
    <t>Коммуналдық меншіктегі мемлекеттік акциялар пакеттері бойынша дивидендтер</t>
  </si>
  <si>
    <t>Облыстық бюджеттен аудандардың (облыстық маңызы бар қалалардың) жергілікті атқарушы органдарына берілген бюджеттік кредиттер бойынша сыйақылар</t>
  </si>
  <si>
    <t>Жергілікті бюджеттен мамандандырылған ұйымдарға берілген бюджеттік кредиттер бойынша сыйақылар</t>
  </si>
  <si>
    <t>Атқарушылық санкция</t>
  </si>
  <si>
    <t>Облыстық бюджеттен қаржыландырылатын мемлекеттік мекемелер салатын әкімшілік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</si>
  <si>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</si>
  <si>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Жергілікті бюджеттен мамандандырылған ұйымдарға берілген бюджеттік кредиттер (қарыздар) бойынша айыппұлдар, өсімпұлдар, санкциялар, өндіріп алулар</t>
  </si>
  <si>
    <t>Ішкі тауарларға, жұмыстарға және көрсетілетін қызметтерге салынатын салықтар</t>
  </si>
  <si>
    <t>Су ресурстарын пайдаланғаны үшін төлемақы</t>
  </si>
  <si>
    <t>Орман ресурстарын пайдаланғаны үшін төлемақы</t>
  </si>
  <si>
    <t>Қоршаған ортаға эмиссиялар үшін төлемақы</t>
  </si>
  <si>
    <t>Жұмыс берушілерге Қазақстан Республикасына шетелдік жұмыс күшін тартуға рұқсат беру және (немесе) ұзарту үшін алым</t>
  </si>
  <si>
    <t>Басқа салықтар</t>
  </si>
  <si>
    <t>Коммуналдық мемлекеттік кәсіпорындардың таза табысының бір бөлігінің түсімдері</t>
  </si>
  <si>
    <t>Облыстың коммуналдық меншігіндегі тұрғын үй қорынан тұрғын үйлерді жалға беруден түсетін кірістер</t>
  </si>
  <si>
    <t>Уақытша бос бюджет қаражатын депозиттерге орналастырудан алынатын сыйақылар</t>
  </si>
  <si>
    <t>Ішкі көздер есебінен жергілікті бюджеттен қаржы агенттіктеріне берілген бюджеттік кредиттер бойынша сыйақылар</t>
  </si>
  <si>
    <t>Мемлекеттік сатып алуларды өткізуден түсетін қаражат</t>
  </si>
  <si>
    <t>Мемлекеттік бюджеттен қаржыландырылатын мемлекеттік мекемелер, сондай-ақ Қазақстан Республикасы Ұлттық Банкінің бюджеті (шығыстар сметасы) есебінен ұсталатын мекемелер салатын айыппұлдар, өсімпұлдар, санкциялар, өндіріп алулар</t>
  </si>
  <si>
    <t>Жергілікті бюджеттен қаржыландырылатын облыстардың, республикалық маңызы бар қаланың, астананың ішкі істер департаменттері және олардың аумақтық бөлімшелері салатын әкімшілік айыппұлдар, өсімпұлдар, санкциялар, өндіріп алулар</t>
  </si>
  <si>
    <t>Түзету жұмыстарына сотталғандардың жалақысынан ұсталымдар түсімі</t>
  </si>
  <si>
    <t>Қазақстан Республикасы Денсаулық сақтау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</si>
  <si>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Оқу-ағарту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</si>
  <si>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Қорғаныс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</si>
  <si>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Ауыл шаруашылығы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</si>
  <si>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Еңбек және халықты әлеуметтік қорғау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</si>
  <si>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Ішкі істер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</si>
  <si>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Төтенше жағдайлар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</si>
  <si>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орындаушылары, сот приставтары және соттардың басқа да уәкілетті қызметкерлері салатын әкімшілік айыппұлдар, өсімпұлдар, санкциялар, өндіріп алулар (мұнай секторы ұйымдарынан түсетін түсімдерді және салық салу саласындағы құқық бұзушылықтарды қоспағанда)</t>
  </si>
  <si>
    <t>Қазақстан Республикасы Ұлттық қауіпсіздік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</si>
  <si>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Ішкі мемлекеттік аудит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</si>
  <si>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Республикалық маңызы бар қала мен астана бюджеттерінен қаржыландырылатын мемлекеттік мекемелер салатын әкімшілік айыппұлдар, өсімпұлдар, санкциялар, өндіріп алулар</t>
  </si>
  <si>
    <t>Қазақстан Республикасы Ұлттық экономика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</si>
  <si>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Мемлекеттік кірістер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</si>
  <si>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үкімдері бойынша қылмыстық құқық бұзушылықтар жасағаны үшін тағайындалған айыппұлдар</t>
  </si>
  <si>
    <t>Қазақстан Республикасы Сауда және интеграция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</si>
  <si>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Экология және табиғи ресурстар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</si>
  <si>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Стратегиялық жоспарлау және реформалар агенттігі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</si>
  <si>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Бас прокуратурасы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</si>
  <si>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Әкімшілік сот ісін жүргізу шеңберінде сот салған ақшалай өндіріп алулар</t>
  </si>
  <si>
    <t>Қазақстан Республикасы Көлік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</si>
  <si>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Өзге де салықтық емес түсімдер</t>
  </si>
  <si>
    <t>Бұрын жергілікті бюджеттен алынған пайдаланылмаған қаражатты қайтару</t>
  </si>
  <si>
    <t>Жергілікті бюджетке түсетін өзге де салықтық емес түсімдер</t>
  </si>
  <si>
    <t>Өңірдің әлеуметтік-экономикалық дамуына және оның инфрақұрылымын дамытуға жер қойнауын пайдаланушылардың аударымдары</t>
  </si>
  <si>
    <t>Жергілікті бюджеттен қаржыландырылатын мемлекеттік мекемелерге бекітілген мүлікті сату</t>
  </si>
  <si>
    <t>Мемлекеттік тұрғын үй қорынан тұрғын үйлерді жекешелендіруден түсетін түсімдер</t>
  </si>
  <si>
    <t>Арнайы түсімдер</t>
  </si>
  <si>
    <t>Қоршаған ортаға теріс әсері үшін төлемақы</t>
  </si>
  <si>
    <t>Өңірдің әлеуметтік-экономикалық дамуына, оның инфрақұрылымын дамытуға жер қойнауын пайдаланушылардың аударымдары</t>
  </si>
  <si>
    <t>Мемлекеттік басқарудың төмен тұрған органдарынан трансферттер</t>
  </si>
  <si>
    <t>Аудандар (облыстық маңызы бар қалалар) бюджеттерінен трансферттер</t>
  </si>
  <si>
    <t>Облыстық бюджет шығындарының өтемақысына аудандар (облыстық маңызы бар қалалар) бюджеттерінен түсетін трансферттер</t>
  </si>
  <si>
    <t>Мемлекеттік басқарудың жоғары тұрған органдарынан трансферттер</t>
  </si>
  <si>
    <t>Республикалық бюджеттен трансферттер</t>
  </si>
  <si>
    <t>Нысаналы ағымдағы трансферттер</t>
  </si>
  <si>
    <t>Мемлекеттік бюджеттен берілген бюджеттік кредиттерді өтеу</t>
  </si>
  <si>
    <t>Облыстық бюджеттен аудандардың (облыстық маңызы бар қалалардың) жергілікті атқарушы органдарына берілген бюджеттік кредиттерді өтеу</t>
  </si>
  <si>
    <t>Жергілікті бюджеттен мамандандырылған ұйымдарға берілген бюджеттік кредиттерді өтеу</t>
  </si>
  <si>
    <t>Жергілікті бюджеттен жеке тұлғаларға берілген бюджеттік кредиттерді өтеу</t>
  </si>
  <si>
    <t>Бюджеттік кредиттер сомаларын қайтару</t>
  </si>
  <si>
    <t>Жергілікті бюджеттен берілген пайдаланылмаған бюджеттік кредиттерді қайтару</t>
  </si>
  <si>
    <t>Қарыздар түсімдері*</t>
  </si>
  <si>
    <t>Ішкі мемлекеттік қарыздар*</t>
  </si>
  <si>
    <t>Тұрғын үй құрылысын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 (мемлекеттік және үкіметтік бағдарламаларды іске асыру шеңберінде)</t>
  </si>
  <si>
    <t>Жұмыспен қамтудың жол картасы шеңберіндегі шараларды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t>
  </si>
  <si>
    <t>Облыстың, республикалық маңызы бар қаланың, астананың жергілікті атқарушы органының алатын қарыздары</t>
  </si>
  <si>
    <t>Пайдаланылмаған (толық пайдаланылмаған) нысаналы трансферттерді қайтару</t>
  </si>
  <si>
    <t>Республикалық бюджеттен берілген пайдаланылмаған бюджеттік несиелерді өтеу</t>
  </si>
  <si>
    <t>Қазақстан Республикасының Ұлттық қорынан нысаналы трансферт есебінен республикалық бюджеттен бөлінген пайдаланылмаған (толық пайдаланылмаған) нысаналы трансферттердің сомаларын қайтару</t>
  </si>
  <si>
    <t>Кәсіпкерлік субъектілеріне берілген несиелер бойынша пайыздық мөлшерлемелерді субсидиялау</t>
  </si>
  <si>
    <t>Коммуналдық меншіктегі әуежайларға субсидиялар</t>
  </si>
  <si>
    <t>Жергілікті атқарушы органның резервтік қорлары есебінен сот шешімдері бойынша жергілікті атқарушы органдардың міндеттемелерін орындау</t>
  </si>
  <si>
    <t>360</t>
  </si>
  <si>
    <t>361</t>
  </si>
  <si>
    <t>Заңды тұлғаларға трансферттер</t>
  </si>
  <si>
    <t>Міндетті кәсіптік зейнетақы жарналары</t>
  </si>
  <si>
    <t>Сайлауға және саяси партиялардың қызметіне арналған шығыстар</t>
  </si>
  <si>
    <t>Айыппұлдар, тұрақсыздық айыбы және басқа да төлемдер</t>
  </si>
  <si>
    <t>Мемлекеттік кәсіпорындар болып табылмайтын заңды тұлғаларға субсидиялар</t>
  </si>
  <si>
    <t>Жеке тұлғаларға субсидиялар</t>
  </si>
  <si>
    <t>336</t>
  </si>
  <si>
    <t>Бюджет заңнамасында көзделген жағдайларда жалпы сипаттағы трансферттерді қайтару</t>
  </si>
  <si>
    <t>339</t>
  </si>
  <si>
    <t>514</t>
  </si>
  <si>
    <t>Кәсіпкерлік субъектілерінің санитарлық-гигиеналық объектілерді ұстауға жұмсалған шығындарының бір бөлігін субсидиялау</t>
  </si>
  <si>
    <t>074</t>
  </si>
  <si>
    <t>Цифрлық майнинг</t>
  </si>
  <si>
    <t>43</t>
  </si>
  <si>
    <t>63</t>
  </si>
  <si>
    <t>Ішкі саясаят басқармасы</t>
  </si>
  <si>
    <t>Ішкі саясат басқармасы</t>
  </si>
  <si>
    <t>Жергілікті деңгейде мемлекеттік ішкі саясатты іске асыру жөніндегі қызметтер</t>
  </si>
  <si>
    <t>Жастар саясаты саласындағы іс-шараларды жүзеге асыру</t>
  </si>
  <si>
    <t>Жастар саясаты саласындағы іс-шараларды жүзеге асыруЖастар саясаты саласындағы іс-шараларды жүзеге асыру</t>
  </si>
  <si>
    <t>Мемлекеттік тілді және Қазақстан халқының басқа тілдерін дамыту</t>
  </si>
  <si>
    <t>077</t>
  </si>
  <si>
    <t>Қазақстан Республикасында мүгедектердің құқықтарын қамтамасыз ету және өмір сүру сапасын жақсарту</t>
  </si>
  <si>
    <t>60</t>
  </si>
  <si>
    <t>Мемлекеттік басқарудың басқа деңгейлеріне берілетін ағымдағы трансферттер</t>
  </si>
  <si>
    <t>359</t>
  </si>
  <si>
    <t>Басқа да ағымдағы трансферттер</t>
  </si>
  <si>
    <t>Жеке тұлғаларға берілетін бюджеттік кредиттер</t>
  </si>
  <si>
    <t>429</t>
  </si>
  <si>
    <t>Өзге де негізгі құралдарды күрделі жөндеу</t>
  </si>
  <si>
    <t>Облыстың балалар құқықтарын қорғау басқармасы</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</si>
  <si>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</si>
  <si>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</si>
  <si>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017</t>
  </si>
  <si>
    <t>Cпорт объектілерін дамыту</t>
  </si>
  <si>
    <t>Жергілікті деңгейде балалар құқықтарын қорғау саласындағы мемлекеттік саясатты іске асыру жөніндегі қызметтер</t>
  </si>
  <si>
    <t>74</t>
  </si>
  <si>
    <t>370</t>
  </si>
  <si>
    <t>374</t>
  </si>
  <si>
    <t>Гранттар</t>
  </si>
  <si>
    <t>Басқа гранттар</t>
  </si>
  <si>
    <t>Облыстық бюджеттік бағдарламалары бойынша 2026 жылғы 1 шілдеге облыстық бюджет шығыстарының атқарылуы</t>
  </si>
  <si>
    <t>Жергілікті атқарушы органдардың сот шешімдеріне сәйкес міндеттемелерді жергілікті атқарушы органның резервінен қаражатты пайдалана отырып орындауы.</t>
  </si>
  <si>
    <t xml:space="preserve">01.07.2024 жылдың жоспары 
</t>
  </si>
  <si>
    <t xml:space="preserve"> 01.07.2024 жылға                       түскені</t>
  </si>
  <si>
    <t xml:space="preserve">01.07.2025 жылдың жоспары 
</t>
  </si>
  <si>
    <t xml:space="preserve"> 01.07.2025 жылға                  түскені</t>
  </si>
  <si>
    <t>01.08.2024ж.</t>
  </si>
  <si>
    <t>01.08.2025ж.</t>
  </si>
  <si>
    <t>01.08.2026ж.</t>
  </si>
  <si>
    <t xml:space="preserve"> 2026 жылдың 1 тамызына Жетісу облысы бюджеті (Азаматтық бюджет) бойынша атқарылуы туралы есеп</t>
  </si>
  <si>
    <t>1.08.2024 ж</t>
  </si>
  <si>
    <t>1.08.2025 ж</t>
  </si>
  <si>
    <t>1.08.2026 ж</t>
  </si>
  <si>
    <t xml:space="preserve">2026 жылғы 1 тамызга облыстық бюджет шығыстарының облыстық бюджеттік бағдарламалар әкімшілері бойынша  атқарылуы                                                                                                                                                                                                                                                                                                                                                                                                                                          </t>
  </si>
  <si>
    <t xml:space="preserve">2026 жылғы  1 тамызга   жоспар
 </t>
  </si>
  <si>
    <t xml:space="preserve">2026 жылғы  1 тамызга атқарылуы
 </t>
  </si>
  <si>
    <t>2026 жылғы 1 тамызга   жоспар</t>
  </si>
  <si>
    <t>2026 ж. 1  тамызга атқарылуы</t>
  </si>
  <si>
    <t>Аудандық (облыстық маңызы бар қалалардың) бюджеттерге тұрғын үй сатып алуға кредит беру</t>
  </si>
  <si>
    <t>Аудандық (облыстық маңызы бар қалалардың) бюджеттерге жылу, сумен жабдықтау және су бұру жүйелерін реконструкциялауға және салуға кредит беру</t>
  </si>
  <si>
    <t>01.08.2024 ж</t>
  </si>
  <si>
    <t>01.08.2025 ж</t>
  </si>
  <si>
    <t>01.08.2026 ж</t>
  </si>
  <si>
    <t xml:space="preserve">01.08.2026 жылдың жоспары 
</t>
  </si>
  <si>
    <t xml:space="preserve"> 01.08.2026 жылға                  түскені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</si>
</sst>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0.000000"/>
    <numFmt numFmtId="173" formatCode="mmmm\ d\,\ yyyy"/>
    <numFmt numFmtId="174" formatCode="_(* #,##0_);_(* \(#,##0\);_(* &quot;-&quot;??_);_(@_)"/>
    <numFmt numFmtId="175" formatCode="_-* #,##0_?_._-;\-* #,##0_?_._-;_-* &quot;-&quot;_?_._-;_-@_-"/>
    <numFmt numFmtId="176" formatCode="_-* #,##0.00_?_._-;\-* #,##0.00_?_._-;_-* &quot;-&quot;??_?_._-;_-@_-"/>
    <numFmt numFmtId="177" formatCode="_-* #,##0_ð_._-;\-* #,##0_ð_._-;_-* &quot;-&quot;_ð_._-;_-@_-"/>
    <numFmt numFmtId="178" formatCode="_-* #,##0.00_ð_._-;\-* #,##0.00_ð_._-;_-* &quot;-&quot;??_ð_._-;_-@_-"/>
    <numFmt numFmtId="179" formatCode="00"/>
    <numFmt numFmtId="180" formatCode="000"/>
    <numFmt numFmtId="181" formatCode="#,##0.0,"/>
  </numFmts>
  <fonts count="88">
    <font>
      <sz val="11"/>
      <color theme="1"/>
      <name val="Calibri"/>
      <family val="2"/>
      <charset val="204"/>
      <scheme val="minor"/>
    </font>
    <font>
      <sz val="10"/>
      <name val="Arial Cyr"/>
      <charset val="204"/>
    </font>
    <font>
      <sz val="9"/>
      <name val="Times New Roman"/>
      <family val="1"/>
      <charset val="204"/>
    </font>
    <font>
      <b/>
      <sz val="9"/>
      <name val="Times New Roman"/>
      <family val="1"/>
      <charset val="204"/>
    </font>
    <font>
      <sz val="10"/>
      <name val="Arial"/>
      <family val="2"/>
      <charset val="204"/>
    </font>
    <font>
      <i/>
      <sz val="10"/>
      <name val="Times New Roman"/>
      <family val="1"/>
      <charset val="204"/>
    </font>
    <font>
      <sz val="10"/>
      <name val="Times New Roman"/>
      <family val="1"/>
      <charset val="204"/>
    </font>
    <font>
      <b/>
      <sz val="11"/>
      <name val="Times New Roman"/>
      <family val="1"/>
      <charset val="204"/>
    </font>
    <font>
      <sz val="11"/>
      <name val="Times New Roman"/>
      <family val="1"/>
      <charset val="204"/>
    </font>
    <font>
      <i/>
      <sz val="11"/>
      <name val="Times New Roman"/>
      <family val="1"/>
      <charset val="204"/>
    </font>
    <font>
      <sz val="11"/>
      <color theme="1"/>
      <name val="Calibri"/>
      <family val="2"/>
      <charset val="204"/>
      <scheme val="minor"/>
    </font>
    <font>
      <b/>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sz val="12"/>
      <name val="Academy"/>
    </font>
    <font>
      <sz val="10"/>
      <name val="Arial"/>
      <family val="2"/>
    </font>
    <font>
      <sz val="10"/>
      <name val="Helv"/>
      <charset val="204"/>
    </font>
    <font>
      <sz val="10"/>
      <name val="Helv"/>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sz val="8"/>
      <color indexed="0"/>
      <name val="Arial"/>
      <family val="2"/>
      <charset val="204"/>
    </font>
    <font>
      <sz val="9"/>
      <color indexed="8"/>
      <name val="Calibri"/>
      <family val="2"/>
      <charset val="204"/>
    </font>
    <font>
      <u/>
      <sz val="11"/>
      <color theme="10"/>
      <name val="Calibri"/>
      <family val="2"/>
    </font>
    <font>
      <sz val="11"/>
      <color theme="1"/>
      <name val="Calibri"/>
      <family val="2"/>
      <scheme val="minor"/>
    </font>
    <font>
      <sz val="9"/>
      <color theme="1"/>
      <name val="Calibri"/>
      <family val="2"/>
      <charset val="204"/>
      <scheme val="minor"/>
    </font>
    <font>
      <i/>
      <sz val="9"/>
      <name val="Times New Roman"/>
      <family val="1"/>
      <charset val="204"/>
    </font>
    <font>
      <b/>
      <i/>
      <sz val="9"/>
      <name val="Times New Roman"/>
      <family val="1"/>
      <charset val="204"/>
    </font>
    <font>
      <b/>
      <i/>
      <sz val="11"/>
      <name val="Times New Roman"/>
      <family val="1"/>
      <charset val="204"/>
    </font>
    <font>
      <b/>
      <sz val="12"/>
      <name val="Times New Roman"/>
      <family val="1"/>
      <charset val="204"/>
    </font>
    <font>
      <sz val="12"/>
      <name val="Calibri"/>
      <family val="2"/>
      <charset val="204"/>
      <scheme val="minor"/>
    </font>
    <font>
      <b/>
      <sz val="10"/>
      <name val="Times New Roman"/>
      <family val="1"/>
      <charset val="204"/>
    </font>
    <font>
      <sz val="8"/>
      <name val="Times New Roman"/>
      <family val="1"/>
      <charset val="204"/>
    </font>
    <font>
      <b/>
      <sz val="14"/>
      <name val="Times New Roman"/>
      <family val="1"/>
      <charset val="204"/>
    </font>
    <font>
      <b/>
      <sz val="9.5"/>
      <name val="Times New Roman"/>
      <family val="1"/>
      <charset val="204"/>
    </font>
    <font>
      <sz val="9.5"/>
      <name val="Times New Roman"/>
      <family val="1"/>
      <charset val="204"/>
    </font>
    <font>
      <sz val="7"/>
      <name val="Times New Roman"/>
      <family val="1"/>
      <charset val="204"/>
    </font>
    <font>
      <b/>
      <sz val="10.5"/>
      <name val="Times New Roman"/>
      <family val="1"/>
      <charset val="204"/>
    </font>
    <font>
      <sz val="10.5"/>
      <name val="Times New Roman"/>
      <family val="1"/>
      <charset val="204"/>
    </font>
    <font>
      <i/>
      <sz val="10"/>
      <name val="Arial"/>
      <family val="2"/>
      <charset val="204"/>
    </font>
    <font>
      <b/>
      <sz val="11"/>
      <name val="Arial"/>
      <family val="2"/>
      <charset val="204"/>
    </font>
    <font>
      <sz val="12"/>
      <name val="Arial"/>
      <family val="2"/>
      <charset val="204"/>
    </font>
    <font>
      <sz val="9"/>
      <name val="Arial"/>
      <family val="2"/>
      <charset val="204"/>
    </font>
    <font>
      <sz val="8"/>
      <name val="Arial"/>
      <family val="2"/>
      <charset val="204"/>
    </font>
    <font>
      <sz val="12"/>
      <name val="KZ Times New Roman"/>
      <family val="1"/>
      <charset val="204"/>
    </font>
    <font>
      <b/>
      <i/>
      <sz val="12"/>
      <name val="KZ Times New Roman"/>
      <family val="1"/>
      <charset val="204"/>
    </font>
    <font>
      <b/>
      <sz val="12"/>
      <name val="KZ Times New Roman"/>
      <family val="1"/>
      <charset val="204"/>
    </font>
    <font>
      <sz val="10"/>
      <name val="KZ Times New Roman"/>
      <family val="1"/>
      <charset val="204"/>
    </font>
    <font>
      <sz val="12"/>
      <color indexed="9"/>
      <name val="KZ Times New Roman"/>
      <family val="1"/>
      <charset val="204"/>
    </font>
    <font>
      <i/>
      <sz val="8"/>
      <name val="Times New Roman"/>
      <family val="1"/>
      <charset val="204"/>
    </font>
    <font>
      <b/>
      <sz val="8"/>
      <name val="Times New Roman"/>
      <family val="1"/>
      <charset val="204"/>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b/>
      <i/>
      <sz val="8"/>
      <name val="Times New Roman"/>
      <family val="1"/>
      <charset val="204"/>
    </font>
    <font>
      <sz val="12"/>
      <name val="Times New Roman"/>
      <family val="1"/>
      <charset val="204"/>
    </font>
    <font>
      <b/>
      <sz val="8.5"/>
      <name val="Times New Roman"/>
      <family val="1"/>
      <charset val="204"/>
    </font>
    <font>
      <b/>
      <i/>
      <sz val="10"/>
      <name val="Times New Roman"/>
      <family val="1"/>
      <charset val="204"/>
    </font>
    <font>
      <sz val="11"/>
      <color indexed="8"/>
      <name val="Times New Roman"/>
      <family val="1"/>
      <charset val="204"/>
    </font>
  </fonts>
  <fills count="43">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theme="5" tint="0.59999389629810485"/>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theme="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theme="0"/>
      </left>
      <right style="thin">
        <color theme="0"/>
      </right>
      <top/>
      <bottom style="thin">
        <color theme="0"/>
      </bottom>
      <diagonal/>
    </border>
    <border>
      <left style="thin">
        <color auto="1"/>
      </left>
      <right style="thin">
        <color auto="1"/>
      </right>
      <top/>
      <bottom style="thin">
        <color auto="1"/>
      </bottom>
      <diagonal/>
    </border>
  </borders>
  <cellStyleXfs count="328">
    <xf numFmtId="0" fontId="0" fillId="0" borderId="0"/>
    <xf numFmtId="0" fontId="1" fillId="0" borderId="0"/>
    <xf numFmtId="0" fontId="4" fillId="0" borderId="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9" fontId="12" fillId="0" borderId="0" applyFont="0" applyFill="0" applyBorder="0" applyAlignment="0" applyProtection="0"/>
    <xf numFmtId="167" fontId="4" fillId="0" borderId="0" applyFont="0" applyFill="0" applyBorder="0" applyAlignment="0" applyProtection="0"/>
    <xf numFmtId="169" fontId="4" fillId="0" borderId="0" applyFont="0" applyFill="0" applyBorder="0" applyAlignment="0" applyProtection="0"/>
    <xf numFmtId="3" fontId="4" fillId="0" borderId="0" applyFill="0" applyBorder="0" applyAlignment="0" applyProtection="0"/>
    <xf numFmtId="165" fontId="4" fillId="0" borderId="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4" fontId="4" fillId="0" borderId="0" applyFill="0" applyBorder="0" applyAlignment="0" applyProtection="0"/>
    <xf numFmtId="173" fontId="4" fillId="0" borderId="0" applyFill="0" applyBorder="0" applyAlignment="0" applyProtection="0"/>
    <xf numFmtId="2" fontId="4" fillId="0" borderId="0" applyFill="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31" fillId="0" borderId="0">
      <alignment wrapText="1"/>
    </xf>
    <xf numFmtId="0" fontId="29" fillId="0" borderId="0"/>
    <xf numFmtId="0" fontId="4" fillId="0" borderId="0" applyNumberFormat="0" applyFill="0" applyBorder="0" applyAlignment="0" applyProtection="0"/>
    <xf numFmtId="0" fontId="32" fillId="0" borderId="0"/>
    <xf numFmtId="172" fontId="33" fillId="0" borderId="0"/>
    <xf numFmtId="0" fontId="34" fillId="0" borderId="0"/>
    <xf numFmtId="174" fontId="4" fillId="0" borderId="0"/>
    <xf numFmtId="175" fontId="35" fillId="0" borderId="0" applyFont="0" applyFill="0" applyBorder="0" applyAlignment="0" applyProtection="0"/>
    <xf numFmtId="176" fontId="35" fillId="0" borderId="0" applyFont="0" applyFill="0" applyBorder="0" applyAlignment="0" applyProtection="0"/>
    <xf numFmtId="177" fontId="35" fillId="0" borderId="0" applyFont="0" applyFill="0" applyBorder="0" applyAlignment="0" applyProtection="0"/>
    <xf numFmtId="178"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6" fillId="0" borderId="0">
      <alignment horizontal="center" vertical="center"/>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center" vertical="center"/>
    </xf>
    <xf numFmtId="0" fontId="37" fillId="0" borderId="0">
      <alignment horizontal="center" vertical="center"/>
    </xf>
    <xf numFmtId="0" fontId="36" fillId="0" borderId="0">
      <alignment horizontal="right"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4" fontId="38" fillId="19" borderId="3" applyNumberFormat="0" applyProtection="0">
      <alignment vertical="center"/>
    </xf>
    <xf numFmtId="4" fontId="38" fillId="19" borderId="3" applyNumberFormat="0" applyProtection="0">
      <alignment vertical="center"/>
    </xf>
    <xf numFmtId="4" fontId="39" fillId="20" borderId="3" applyNumberFormat="0" applyProtection="0">
      <alignment horizontal="right" vertical="center"/>
    </xf>
    <xf numFmtId="4" fontId="39" fillId="20" borderId="3" applyNumberFormat="0" applyProtection="0">
      <alignment horizontal="right" vertical="center"/>
    </xf>
    <xf numFmtId="0" fontId="4" fillId="0" borderId="4" applyNumberFormat="0" applyFill="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42" fillId="0" borderId="0" applyNumberFormat="0" applyFill="0" applyBorder="0" applyAlignment="0" applyProtection="0">
      <alignment vertical="top"/>
      <protection locked="0"/>
    </xf>
    <xf numFmtId="168" fontId="1" fillId="0" borderId="0" applyFon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1" fillId="26" borderId="11" applyNumberFormat="0" applyAlignment="0" applyProtection="0"/>
    <xf numFmtId="0" fontId="21" fillId="26" borderId="11" applyNumberFormat="0" applyAlignment="0" applyProtection="0"/>
    <xf numFmtId="0" fontId="21" fillId="26" borderId="11"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0" fillId="0" borderId="0"/>
    <xf numFmtId="0" fontId="4" fillId="0" borderId="0"/>
    <xf numFmtId="0" fontId="10" fillId="0" borderId="0"/>
    <xf numFmtId="0" fontId="4" fillId="0" borderId="0" applyNumberFormat="0" applyFont="0" applyFill="0" applyBorder="0" applyAlignment="0" applyProtection="0">
      <alignment vertical="top"/>
    </xf>
    <xf numFmtId="0" fontId="43" fillId="0" borderId="0"/>
    <xf numFmtId="0" fontId="4" fillId="0" borderId="0"/>
    <xf numFmtId="0" fontId="44" fillId="0" borderId="0"/>
    <xf numFmtId="0" fontId="1" fillId="0" borderId="0"/>
    <xf numFmtId="0" fontId="10" fillId="0" borderId="0"/>
    <xf numFmtId="0" fontId="10" fillId="0" borderId="0"/>
    <xf numFmtId="0" fontId="10" fillId="0" borderId="0"/>
    <xf numFmtId="0" fontId="10" fillId="0" borderId="0"/>
    <xf numFmtId="0" fontId="4" fillId="0" borderId="0"/>
    <xf numFmtId="0" fontId="1" fillId="0" borderId="0"/>
    <xf numFmtId="0" fontId="12" fillId="0" borderId="0"/>
    <xf numFmtId="0" fontId="10" fillId="0" borderId="0"/>
    <xf numFmtId="0" fontId="10" fillId="0" borderId="0"/>
    <xf numFmtId="0" fontId="40" fillId="0" borderId="0"/>
    <xf numFmtId="0" fontId="44" fillId="0" borderId="0"/>
    <xf numFmtId="0" fontId="43" fillId="0" borderId="0"/>
    <xf numFmtId="0" fontId="10" fillId="0" borderId="0"/>
    <xf numFmtId="0" fontId="10" fillId="0" borderId="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4" fillId="4" borderId="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3"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4"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7" fontId="4" fillId="0" borderId="0" applyFont="0" applyFill="0" applyBorder="0" applyAlignment="0" applyProtection="0"/>
    <xf numFmtId="169" fontId="4" fillId="0" borderId="0" applyFont="0" applyFill="0" applyBorder="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2" fillId="0" borderId="0" applyFont="0" applyFill="0" applyBorder="0" applyAlignment="0" applyProtection="0"/>
    <xf numFmtId="169" fontId="1" fillId="0" borderId="0" applyFont="0" applyFill="0" applyBorder="0" applyAlignment="0" applyProtection="0"/>
    <xf numFmtId="169" fontId="44" fillId="0" borderId="0" applyFont="0" applyFill="0" applyBorder="0" applyAlignment="0" applyProtection="0"/>
    <xf numFmtId="169" fontId="41" fillId="0" borderId="0" applyFont="0" applyFill="0" applyBorder="0" applyAlignment="0" applyProtection="0"/>
    <xf numFmtId="169" fontId="12"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3" fillId="0" borderId="0"/>
    <xf numFmtId="0" fontId="33"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63" fillId="0" borderId="20">
      <alignment horizontal="left" vertical="top" wrapText="1"/>
    </xf>
    <xf numFmtId="1" fontId="63" fillId="0" borderId="0">
      <alignment horizontal="center" vertical="top" wrapText="1"/>
    </xf>
    <xf numFmtId="179"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0">
      <alignment horizontal="center" vertical="top" wrapText="1"/>
    </xf>
    <xf numFmtId="180" fontId="63" fillId="0" borderId="0">
      <alignment horizontal="center" vertical="top" wrapText="1"/>
    </xf>
    <xf numFmtId="180" fontId="63" fillId="0" borderId="0">
      <alignment horizontal="center" vertical="top" wrapText="1"/>
    </xf>
    <xf numFmtId="0" fontId="63" fillId="0" borderId="20">
      <alignment horizontal="left" vertical="top"/>
    </xf>
    <xf numFmtId="0" fontId="64" fillId="28" borderId="20">
      <alignment horizontal="left" vertical="top" wrapText="1"/>
    </xf>
    <xf numFmtId="0" fontId="64" fillId="28" borderId="20">
      <alignment horizontal="left" vertical="top" wrapText="1"/>
    </xf>
    <xf numFmtId="0" fontId="65" fillId="0" borderId="20">
      <alignment horizontal="left" vertical="top" wrapText="1"/>
    </xf>
    <xf numFmtId="0" fontId="63" fillId="0" borderId="20">
      <alignment horizontal="left" vertical="top" wrapText="1"/>
    </xf>
    <xf numFmtId="0" fontId="66" fillId="0" borderId="20">
      <alignment horizontal="left" vertical="top" wrapText="1"/>
    </xf>
    <xf numFmtId="179" fontId="67" fillId="0" borderId="20">
      <alignment horizontal="center" vertical="top" wrapText="1"/>
    </xf>
    <xf numFmtId="180" fontId="67" fillId="0" borderId="20">
      <alignment horizontal="center" vertical="top" wrapText="1"/>
    </xf>
    <xf numFmtId="180" fontId="67" fillId="0" borderId="20">
      <alignment horizontal="center" vertical="top" wrapText="1"/>
    </xf>
    <xf numFmtId="0" fontId="67" fillId="0" borderId="20">
      <alignment horizontal="center" vertical="top" wrapText="1"/>
    </xf>
    <xf numFmtId="180" fontId="67" fillId="0" borderId="20">
      <alignment horizontal="center" vertical="top" wrapText="1"/>
    </xf>
    <xf numFmtId="0" fontId="81" fillId="35"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73" fillId="32" borderId="21" applyNumberFormat="0" applyAlignment="0" applyProtection="0"/>
    <xf numFmtId="0" fontId="74" fillId="33" borderId="22" applyNumberFormat="0" applyAlignment="0" applyProtection="0"/>
    <xf numFmtId="0" fontId="75" fillId="33" borderId="21" applyNumberFormat="0" applyAlignment="0" applyProtection="0"/>
    <xf numFmtId="0" fontId="80" fillId="0" borderId="25" applyNumberFormat="0" applyFill="0" applyAlignment="0" applyProtection="0"/>
    <xf numFmtId="0" fontId="77" fillId="34" borderId="24" applyNumberFormat="0" applyAlignment="0" applyProtection="0"/>
    <xf numFmtId="0" fontId="82" fillId="0" borderId="0" applyNumberFormat="0" applyFill="0" applyBorder="0" applyAlignment="0" applyProtection="0"/>
    <xf numFmtId="0" fontId="72" fillId="31" borderId="0" applyNumberFormat="0" applyBorder="0" applyAlignment="0" applyProtection="0"/>
    <xf numFmtId="0" fontId="71" fillId="30" borderId="0" applyNumberFormat="0" applyBorder="0" applyAlignment="0" applyProtection="0"/>
    <xf numFmtId="0" fontId="79" fillId="0" borderId="0" applyNumberFormat="0" applyFill="0" applyBorder="0" applyAlignment="0" applyProtection="0"/>
    <xf numFmtId="0" fontId="12" fillId="4" borderId="2" applyNumberFormat="0" applyFont="0" applyAlignment="0" applyProtection="0"/>
    <xf numFmtId="0" fontId="76" fillId="0" borderId="23" applyNumberFormat="0" applyFill="0" applyAlignment="0" applyProtection="0"/>
    <xf numFmtId="0" fontId="78" fillId="0" borderId="0" applyNumberFormat="0" applyFill="0" applyBorder="0" applyAlignment="0" applyProtection="0"/>
    <xf numFmtId="0" fontId="70" fillId="29" borderId="0" applyNumberFormat="0" applyBorder="0" applyAlignment="0" applyProtection="0"/>
    <xf numFmtId="0" fontId="4" fillId="0" borderId="0"/>
  </cellStyleXfs>
  <cellXfs count="237">
    <xf numFmtId="0" fontId="0" fillId="0" borderId="0" xfId="0"/>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49" fontId="8" fillId="0" borderId="0" xfId="0" applyNumberFormat="1" applyFont="1" applyAlignment="1">
      <alignment vertical="center"/>
    </xf>
    <xf numFmtId="0" fontId="8" fillId="0" borderId="0" xfId="0" applyFont="1" applyAlignment="1">
      <alignment vertical="top"/>
    </xf>
    <xf numFmtId="0" fontId="6" fillId="0" borderId="0" xfId="0" applyFont="1"/>
    <xf numFmtId="0" fontId="6" fillId="0" borderId="0" xfId="0" applyFont="1" applyAlignment="1">
      <alignment horizontal="right" vertical="center"/>
    </xf>
    <xf numFmtId="0" fontId="54" fillId="0" borderId="0" xfId="0" applyFont="1"/>
    <xf numFmtId="0" fontId="51" fillId="0" borderId="0" xfId="0" applyFont="1" applyAlignment="1">
      <alignment vertical="center"/>
    </xf>
    <xf numFmtId="0" fontId="55" fillId="0" borderId="0" xfId="0" applyFont="1" applyAlignment="1">
      <alignment horizontal="center" vertical="center"/>
    </xf>
    <xf numFmtId="0" fontId="56" fillId="0" borderId="0" xfId="0" applyFont="1" applyAlignment="1">
      <alignment vertical="center"/>
    </xf>
    <xf numFmtId="0" fontId="6" fillId="0" borderId="0" xfId="0" applyFont="1" applyAlignment="1">
      <alignment vertical="center"/>
    </xf>
    <xf numFmtId="0" fontId="57" fillId="0" borderId="0" xfId="0" applyFont="1" applyAlignment="1">
      <alignment vertical="center"/>
    </xf>
    <xf numFmtId="49" fontId="51" fillId="0" borderId="0" xfId="0" applyNumberFormat="1"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4" fillId="0" borderId="0" xfId="167" applyFont="1" applyAlignment="1">
      <alignment vertical="center"/>
    </xf>
    <xf numFmtId="0" fontId="58" fillId="0" borderId="0" xfId="167" applyFont="1" applyAlignment="1">
      <alignment horizontal="right" vertical="center"/>
    </xf>
    <xf numFmtId="0" fontId="4" fillId="0" borderId="0" xfId="167" applyFont="1"/>
    <xf numFmtId="0" fontId="4" fillId="0" borderId="0" xfId="167" applyFont="1" applyAlignment="1">
      <alignment horizontal="centerContinuous" wrapText="1"/>
    </xf>
    <xf numFmtId="0" fontId="60" fillId="0" borderId="0" xfId="167" applyFont="1" applyAlignment="1">
      <alignment horizontal="centerContinuous" wrapText="1"/>
    </xf>
    <xf numFmtId="0" fontId="4" fillId="0" borderId="0" xfId="167" applyFont="1" applyAlignment="1">
      <alignment horizontal="right" wrapText="1"/>
    </xf>
    <xf numFmtId="0" fontId="61" fillId="0" borderId="0" xfId="167" applyFont="1"/>
    <xf numFmtId="0" fontId="2" fillId="0" borderId="15" xfId="167" applyFont="1" applyBorder="1" applyAlignment="1">
      <alignment horizontal="center" vertical="center"/>
    </xf>
    <xf numFmtId="0" fontId="2" fillId="0" borderId="15" xfId="167" applyFont="1" applyBorder="1" applyAlignment="1">
      <alignment horizontal="center"/>
    </xf>
    <xf numFmtId="0" fontId="3" fillId="0" borderId="15" xfId="167" applyFont="1" applyBorder="1" applyAlignment="1">
      <alignment horizontal="center" vertical="top" wrapText="1"/>
    </xf>
    <xf numFmtId="0" fontId="3" fillId="0" borderId="15" xfId="167" applyFont="1" applyBorder="1" applyAlignment="1">
      <alignment vertical="top" wrapText="1"/>
    </xf>
    <xf numFmtId="0" fontId="61" fillId="0" borderId="0" xfId="167" applyFont="1" applyAlignment="1">
      <alignment vertical="top"/>
    </xf>
    <xf numFmtId="0" fontId="2" fillId="0" borderId="15" xfId="167" applyFont="1" applyBorder="1" applyAlignment="1">
      <alignment vertical="top" wrapText="1"/>
    </xf>
    <xf numFmtId="0" fontId="4" fillId="0" borderId="0" xfId="167" applyFont="1" applyAlignment="1">
      <alignment vertical="top"/>
    </xf>
    <xf numFmtId="0" fontId="62" fillId="0" borderId="0" xfId="167" applyFont="1" applyAlignment="1">
      <alignment vertical="top"/>
    </xf>
    <xf numFmtId="170" fontId="62" fillId="0" borderId="0" xfId="167" applyNumberFormat="1" applyFont="1" applyAlignment="1">
      <alignment vertical="top"/>
    </xf>
    <xf numFmtId="171" fontId="62" fillId="0" borderId="0" xfId="167" applyNumberFormat="1" applyFont="1" applyAlignment="1">
      <alignment vertical="top"/>
    </xf>
    <xf numFmtId="3" fontId="62" fillId="0" borderId="0" xfId="167" applyNumberFormat="1" applyFont="1" applyAlignment="1">
      <alignment vertical="top"/>
    </xf>
    <xf numFmtId="0" fontId="62" fillId="0" borderId="0" xfId="167" applyFont="1" applyAlignment="1">
      <alignment vertical="center"/>
    </xf>
    <xf numFmtId="170" fontId="51" fillId="0" borderId="15" xfId="0" applyNumberFormat="1" applyFont="1" applyBorder="1" applyAlignment="1">
      <alignment vertical="center"/>
    </xf>
    <xf numFmtId="0" fontId="6" fillId="0" borderId="15" xfId="0" applyFont="1" applyBorder="1" applyAlignment="1">
      <alignment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top" wrapText="1"/>
    </xf>
    <xf numFmtId="49" fontId="2" fillId="2" borderId="15" xfId="0" applyNumberFormat="1" applyFont="1" applyFill="1" applyBorder="1" applyAlignment="1">
      <alignment horizontal="center" vertical="center"/>
    </xf>
    <xf numFmtId="0" fontId="2" fillId="2" borderId="15" xfId="0" applyFont="1" applyFill="1" applyBorder="1" applyAlignment="1">
      <alignment horizontal="center" vertical="center"/>
    </xf>
    <xf numFmtId="49" fontId="3" fillId="3" borderId="15" xfId="0" applyNumberFormat="1" applyFont="1" applyFill="1" applyBorder="1" applyAlignment="1">
      <alignment horizontal="center" vertical="center"/>
    </xf>
    <xf numFmtId="0" fontId="3" fillId="3" borderId="15" xfId="0" applyFont="1" applyFill="1" applyBorder="1" applyAlignment="1">
      <alignment horizontal="left" vertical="center" wrapText="1"/>
    </xf>
    <xf numFmtId="170" fontId="3" fillId="3" borderId="15" xfId="0" applyNumberFormat="1" applyFont="1" applyFill="1" applyBorder="1" applyAlignment="1">
      <alignment horizontal="right" vertical="center"/>
    </xf>
    <xf numFmtId="49" fontId="2" fillId="0" borderId="15" xfId="0" applyNumberFormat="1" applyFont="1" applyBorder="1" applyAlignment="1">
      <alignment horizontal="center" vertical="center"/>
    </xf>
    <xf numFmtId="170" fontId="2" fillId="0" borderId="15" xfId="0" applyNumberFormat="1" applyFont="1" applyBorder="1" applyAlignment="1">
      <alignment horizontal="right" vertical="center" wrapText="1"/>
    </xf>
    <xf numFmtId="0" fontId="2" fillId="0" borderId="15" xfId="0" applyFont="1" applyBorder="1" applyAlignment="1">
      <alignment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170" fontId="68" fillId="0" borderId="15" xfId="0" applyNumberFormat="1" applyFont="1" applyBorder="1" applyAlignment="1">
      <alignment vertical="center"/>
    </xf>
    <xf numFmtId="0" fontId="6" fillId="2" borderId="15" xfId="0" applyFont="1" applyFill="1" applyBorder="1" applyAlignment="1">
      <alignment horizontal="center" vertical="center"/>
    </xf>
    <xf numFmtId="49" fontId="6" fillId="0" borderId="15" xfId="0" applyNumberFormat="1" applyFont="1" applyBorder="1" applyAlignment="1">
      <alignment vertical="center"/>
    </xf>
    <xf numFmtId="170" fontId="6" fillId="0" borderId="15" xfId="0" applyNumberFormat="1" applyFont="1" applyBorder="1" applyAlignment="1">
      <alignment vertical="center"/>
    </xf>
    <xf numFmtId="170" fontId="50" fillId="0" borderId="15" xfId="0" applyNumberFormat="1" applyFont="1" applyBorder="1" applyAlignment="1">
      <alignment horizontal="right" vertical="center"/>
    </xf>
    <xf numFmtId="170" fontId="6" fillId="0" borderId="15" xfId="0" applyNumberFormat="1" applyFont="1" applyBorder="1" applyAlignment="1">
      <alignment horizontal="right" vertical="center"/>
    </xf>
    <xf numFmtId="0" fontId="53" fillId="2" borderId="15" xfId="0" applyFont="1" applyFill="1" applyBorder="1" applyAlignment="1">
      <alignment horizontal="center" vertical="center" wrapText="1"/>
    </xf>
    <xf numFmtId="0" fontId="54" fillId="2" borderId="15" xfId="0" applyFont="1" applyFill="1" applyBorder="1" applyAlignment="1">
      <alignment horizontal="center" vertical="center" wrapText="1"/>
    </xf>
    <xf numFmtId="0" fontId="53" fillId="3" borderId="15" xfId="0" applyFont="1" applyFill="1" applyBorder="1" applyAlignment="1">
      <alignment vertical="center" wrapText="1"/>
    </xf>
    <xf numFmtId="170" fontId="3" fillId="3" borderId="15" xfId="0" applyNumberFormat="1" applyFont="1" applyFill="1" applyBorder="1" applyAlignment="1">
      <alignment vertical="center"/>
    </xf>
    <xf numFmtId="170" fontId="2" fillId="0" borderId="15" xfId="0" applyNumberFormat="1" applyFont="1" applyBorder="1" applyAlignment="1">
      <alignment vertical="center"/>
    </xf>
    <xf numFmtId="49" fontId="3" fillId="3" borderId="15" xfId="0" applyNumberFormat="1" applyFont="1" applyFill="1" applyBorder="1" applyAlignment="1">
      <alignment horizontal="right" vertical="center"/>
    </xf>
    <xf numFmtId="0" fontId="3" fillId="3" borderId="15" xfId="0" applyFont="1" applyFill="1" applyBorder="1" applyAlignment="1">
      <alignment vertical="top" wrapText="1"/>
    </xf>
    <xf numFmtId="49" fontId="3" fillId="0" borderId="15" xfId="0" applyNumberFormat="1" applyFont="1" applyBorder="1" applyAlignment="1">
      <alignment vertical="center"/>
    </xf>
    <xf numFmtId="0" fontId="3" fillId="0" borderId="15" xfId="0" applyFont="1" applyBorder="1" applyAlignment="1">
      <alignment vertical="center" wrapText="1"/>
    </xf>
    <xf numFmtId="170" fontId="3" fillId="0" borderId="15" xfId="0" applyNumberFormat="1" applyFont="1" applyBorder="1" applyAlignment="1">
      <alignment vertical="center"/>
    </xf>
    <xf numFmtId="49" fontId="45" fillId="0" borderId="15" xfId="0" applyNumberFormat="1" applyFont="1" applyBorder="1" applyAlignment="1">
      <alignment vertical="center"/>
    </xf>
    <xf numFmtId="0" fontId="45" fillId="0" borderId="15" xfId="0" applyFont="1" applyBorder="1" applyAlignment="1">
      <alignment vertical="center" wrapText="1"/>
    </xf>
    <xf numFmtId="170" fontId="45" fillId="0" borderId="15" xfId="0" applyNumberFormat="1" applyFont="1" applyBorder="1" applyAlignment="1">
      <alignment vertical="center"/>
    </xf>
    <xf numFmtId="49" fontId="2" fillId="0" borderId="15" xfId="0" applyNumberFormat="1" applyFont="1" applyBorder="1" applyAlignment="1">
      <alignment vertical="center"/>
    </xf>
    <xf numFmtId="49" fontId="8" fillId="0" borderId="15" xfId="0" applyNumberFormat="1" applyFont="1" applyBorder="1" applyAlignment="1">
      <alignment vertical="center"/>
    </xf>
    <xf numFmtId="0" fontId="7" fillId="0" borderId="0" xfId="0" applyFont="1" applyAlignment="1">
      <alignment vertical="center"/>
    </xf>
    <xf numFmtId="49" fontId="46" fillId="0" borderId="15" xfId="0" applyNumberFormat="1" applyFont="1" applyBorder="1" applyAlignment="1">
      <alignment vertical="center"/>
    </xf>
    <xf numFmtId="0" fontId="46" fillId="0" borderId="15" xfId="0" applyFont="1" applyBorder="1" applyAlignment="1">
      <alignment vertical="center" wrapText="1"/>
    </xf>
    <xf numFmtId="170" fontId="46" fillId="0" borderId="15" xfId="0" applyNumberFormat="1" applyFont="1" applyBorder="1" applyAlignment="1">
      <alignment vertical="center"/>
    </xf>
    <xf numFmtId="0" fontId="50" fillId="0" borderId="15" xfId="0" applyFont="1" applyBorder="1" applyAlignment="1">
      <alignment vertical="center" wrapText="1"/>
    </xf>
    <xf numFmtId="0" fontId="50" fillId="0" borderId="0" xfId="0" applyFont="1" applyAlignment="1">
      <alignment vertical="center"/>
    </xf>
    <xf numFmtId="0" fontId="69" fillId="0" borderId="0" xfId="0" applyFont="1" applyAlignment="1">
      <alignment vertical="center"/>
    </xf>
    <xf numFmtId="14" fontId="3" fillId="2" borderId="15" xfId="0" applyNumberFormat="1" applyFont="1" applyFill="1" applyBorder="1" applyAlignment="1">
      <alignment horizontal="center" vertical="center" wrapText="1"/>
    </xf>
    <xf numFmtId="49" fontId="6" fillId="3" borderId="15" xfId="0" applyNumberFormat="1" applyFont="1" applyFill="1" applyBorder="1" applyAlignment="1">
      <alignment horizontal="center" vertical="center"/>
    </xf>
    <xf numFmtId="170" fontId="6" fillId="0" borderId="15" xfId="0" applyNumberFormat="1" applyFont="1" applyBorder="1" applyAlignment="1">
      <alignment vertical="center" wrapText="1"/>
    </xf>
    <xf numFmtId="0" fontId="6" fillId="3" borderId="15" xfId="0" applyFont="1" applyFill="1" applyBorder="1" applyAlignment="1">
      <alignment horizontal="left" vertical="center" wrapText="1"/>
    </xf>
    <xf numFmtId="0" fontId="85" fillId="2" borderId="1" xfId="0" applyFont="1" applyFill="1" applyBorder="1" applyAlignment="1">
      <alignment horizontal="center" vertical="top" wrapText="1"/>
    </xf>
    <xf numFmtId="0" fontId="85" fillId="2" borderId="1" xfId="0" applyFont="1" applyFill="1" applyBorder="1" applyAlignment="1">
      <alignment horizontal="center" vertical="center"/>
    </xf>
    <xf numFmtId="49" fontId="50" fillId="3" borderId="1" xfId="0" applyNumberFormat="1" applyFont="1" applyFill="1" applyBorder="1" applyAlignment="1">
      <alignment horizontal="right" vertical="center"/>
    </xf>
    <xf numFmtId="0" fontId="50" fillId="3" borderId="1" xfId="0" applyFont="1" applyFill="1" applyBorder="1" applyAlignment="1">
      <alignment vertical="center" wrapText="1"/>
    </xf>
    <xf numFmtId="170" fontId="50" fillId="3" borderId="1" xfId="0" applyNumberFormat="1" applyFont="1" applyFill="1" applyBorder="1" applyAlignment="1">
      <alignment vertical="center" wrapText="1"/>
    </xf>
    <xf numFmtId="49" fontId="50" fillId="0" borderId="1" xfId="0" applyNumberFormat="1" applyFont="1" applyBorder="1" applyAlignment="1">
      <alignment horizontal="right" vertical="center"/>
    </xf>
    <xf numFmtId="0" fontId="50" fillId="0" borderId="1" xfId="0" applyFont="1" applyBorder="1" applyAlignment="1">
      <alignment vertical="center" wrapText="1"/>
    </xf>
    <xf numFmtId="170" fontId="69" fillId="41" borderId="1" xfId="0" applyNumberFormat="1" applyFont="1" applyFill="1" applyBorder="1" applyAlignment="1">
      <alignment vertical="center" wrapText="1"/>
    </xf>
    <xf numFmtId="170" fontId="69" fillId="41" borderId="1" xfId="0" applyNumberFormat="1" applyFont="1" applyFill="1" applyBorder="1" applyAlignment="1">
      <alignment horizontal="right" vertical="center"/>
    </xf>
    <xf numFmtId="170" fontId="69" fillId="0" borderId="1" xfId="0" applyNumberFormat="1" applyFont="1" applyBorder="1" applyAlignment="1">
      <alignment vertical="center" wrapText="1"/>
    </xf>
    <xf numFmtId="170" fontId="69"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0" fontId="5" fillId="0" borderId="1" xfId="0" applyFont="1" applyBorder="1" applyAlignment="1">
      <alignment vertical="center" wrapText="1"/>
    </xf>
    <xf numFmtId="170" fontId="51" fillId="0" borderId="1" xfId="0" applyNumberFormat="1" applyFont="1" applyBorder="1" applyAlignment="1">
      <alignment horizontal="right" vertical="center"/>
    </xf>
    <xf numFmtId="0" fontId="5" fillId="0" borderId="0" xfId="0" applyFont="1" applyAlignment="1">
      <alignment vertical="center"/>
    </xf>
    <xf numFmtId="170" fontId="68" fillId="0" borderId="1" xfId="0" applyNumberFormat="1" applyFont="1" applyBorder="1" applyAlignment="1">
      <alignment horizontal="right" vertical="center"/>
    </xf>
    <xf numFmtId="170" fontId="51" fillId="0" borderId="0" xfId="0" applyNumberFormat="1" applyFont="1" applyAlignment="1">
      <alignment vertical="center"/>
    </xf>
    <xf numFmtId="49" fontId="86" fillId="0" borderId="1" xfId="0" applyNumberFormat="1" applyFont="1" applyBorder="1" applyAlignment="1">
      <alignment horizontal="right" vertical="center"/>
    </xf>
    <xf numFmtId="0" fontId="86" fillId="0" borderId="1" xfId="0" applyFont="1" applyBorder="1" applyAlignment="1">
      <alignment vertical="center" wrapText="1"/>
    </xf>
    <xf numFmtId="170" fontId="83" fillId="0" borderId="1" xfId="0" applyNumberFormat="1" applyFont="1" applyBorder="1" applyAlignment="1">
      <alignment vertical="center" wrapText="1"/>
    </xf>
    <xf numFmtId="170" fontId="83" fillId="0" borderId="1" xfId="0" applyNumberFormat="1" applyFont="1" applyBorder="1" applyAlignment="1">
      <alignment horizontal="right" vertical="center"/>
    </xf>
    <xf numFmtId="0" fontId="50" fillId="41" borderId="0" xfId="0" applyFont="1" applyFill="1" applyAlignment="1">
      <alignment vertical="center"/>
    </xf>
    <xf numFmtId="49" fontId="6" fillId="0" borderId="0" xfId="0" applyNumberFormat="1" applyFont="1" applyAlignment="1">
      <alignment vertical="center"/>
    </xf>
    <xf numFmtId="170" fontId="50" fillId="3" borderId="15" xfId="0" applyNumberFormat="1" applyFont="1" applyFill="1" applyBorder="1" applyAlignment="1">
      <alignment horizontal="right" vertical="center"/>
    </xf>
    <xf numFmtId="49" fontId="51" fillId="0" borderId="15" xfId="0" applyNumberFormat="1" applyFont="1" applyBorder="1" applyAlignment="1">
      <alignment horizontal="center" vertical="center"/>
    </xf>
    <xf numFmtId="0" fontId="6" fillId="0" borderId="15" xfId="0" applyFont="1" applyBorder="1"/>
    <xf numFmtId="0" fontId="87" fillId="0" borderId="27" xfId="0" applyFont="1" applyBorder="1" applyAlignment="1">
      <alignment horizontal="left" wrapText="1"/>
    </xf>
    <xf numFmtId="170" fontId="6" fillId="0" borderId="0" xfId="0" applyNumberFormat="1" applyFont="1"/>
    <xf numFmtId="49" fontId="50" fillId="41" borderId="1" xfId="0" applyNumberFormat="1" applyFont="1" applyFill="1" applyBorder="1" applyAlignment="1">
      <alignment horizontal="right" vertical="center"/>
    </xf>
    <xf numFmtId="0" fontId="50" fillId="41" borderId="1" xfId="0" applyFont="1" applyFill="1" applyBorder="1" applyAlignment="1">
      <alignment vertical="center" wrapText="1"/>
    </xf>
    <xf numFmtId="49" fontId="6" fillId="0" borderId="1" xfId="0" applyNumberFormat="1" applyFont="1" applyBorder="1" applyAlignment="1">
      <alignment horizontal="right" vertical="center"/>
    </xf>
    <xf numFmtId="0" fontId="5" fillId="0" borderId="0" xfId="0" applyFont="1" applyAlignment="1">
      <alignment vertical="center" wrapText="1"/>
    </xf>
    <xf numFmtId="170" fontId="69" fillId="0" borderId="0" xfId="0" applyNumberFormat="1" applyFont="1" applyAlignment="1">
      <alignment vertical="center" wrapText="1"/>
    </xf>
    <xf numFmtId="0" fontId="86" fillId="0" borderId="0" xfId="0" applyFont="1" applyAlignment="1">
      <alignment vertical="center"/>
    </xf>
    <xf numFmtId="49" fontId="50" fillId="0" borderId="0" xfId="0" applyNumberFormat="1" applyFont="1" applyAlignment="1">
      <alignment vertical="center"/>
    </xf>
    <xf numFmtId="0" fontId="87" fillId="0" borderId="0" xfId="0" applyFont="1" applyAlignment="1">
      <alignment horizontal="left" wrapText="1"/>
    </xf>
    <xf numFmtId="49" fontId="5" fillId="0" borderId="0" xfId="0" applyNumberFormat="1" applyFont="1" applyAlignment="1">
      <alignment horizontal="right" vertical="center"/>
    </xf>
    <xf numFmtId="49" fontId="3" fillId="2" borderId="15" xfId="0" applyNumberFormat="1" applyFont="1" applyFill="1" applyBorder="1" applyAlignment="1">
      <alignment horizontal="center" vertical="center" wrapText="1"/>
    </xf>
    <xf numFmtId="49" fontId="52" fillId="0" borderId="0" xfId="0" applyNumberFormat="1" applyFont="1" applyAlignment="1">
      <alignment horizontal="center" vertical="center" wrapText="1"/>
    </xf>
    <xf numFmtId="0" fontId="5" fillId="0" borderId="0" xfId="0" applyFont="1" applyAlignment="1">
      <alignment horizontal="right" vertical="center"/>
    </xf>
    <xf numFmtId="170" fontId="3" fillId="0" borderId="15" xfId="167" applyNumberFormat="1" applyFont="1" applyBorder="1" applyAlignment="1">
      <alignment vertical="center"/>
    </xf>
    <xf numFmtId="170" fontId="69" fillId="0" borderId="15" xfId="167" applyNumberFormat="1" applyFont="1" applyBorder="1" applyAlignment="1">
      <alignment vertical="center"/>
    </xf>
    <xf numFmtId="170" fontId="68" fillId="0" borderId="15" xfId="167" applyNumberFormat="1" applyFont="1" applyBorder="1" applyAlignment="1">
      <alignment vertical="center"/>
    </xf>
    <xf numFmtId="170" fontId="51" fillId="0" borderId="15" xfId="167" applyNumberFormat="1" applyFont="1" applyBorder="1" applyAlignment="1">
      <alignment vertical="center"/>
    </xf>
    <xf numFmtId="0" fontId="2" fillId="2" borderId="14" xfId="167" applyFont="1" applyFill="1" applyBorder="1" applyAlignment="1">
      <alignment horizontal="center" vertical="center" wrapText="1"/>
    </xf>
    <xf numFmtId="49" fontId="52" fillId="0" borderId="0" xfId="0" applyNumberFormat="1" applyFont="1" applyAlignment="1">
      <alignment horizontal="center" vertical="center"/>
    </xf>
    <xf numFmtId="0" fontId="2" fillId="0" borderId="15" xfId="0" applyFont="1" applyBorder="1" applyAlignment="1">
      <alignment horizontal="left" vertical="center" wrapText="1"/>
    </xf>
    <xf numFmtId="170" fontId="2" fillId="0" borderId="15" xfId="0" applyNumberFormat="1" applyFont="1" applyBorder="1" applyAlignment="1">
      <alignment horizontal="right" vertical="center"/>
    </xf>
    <xf numFmtId="0" fontId="6" fillId="0" borderId="0" xfId="0" applyFont="1" applyAlignment="1">
      <alignment horizontal="center"/>
    </xf>
    <xf numFmtId="0" fontId="9" fillId="0" borderId="0" xfId="0" applyFont="1" applyAlignment="1">
      <alignment vertical="center"/>
    </xf>
    <xf numFmtId="0" fontId="47" fillId="0" borderId="0" xfId="0" applyFont="1" applyAlignment="1">
      <alignment vertical="center"/>
    </xf>
    <xf numFmtId="0" fontId="87" fillId="0" borderId="15" xfId="0" applyFont="1" applyBorder="1" applyAlignment="1">
      <alignment horizontal="left" wrapText="1"/>
    </xf>
    <xf numFmtId="170" fontId="3" fillId="0" borderId="15" xfId="167" applyNumberFormat="1" applyFont="1" applyBorder="1" applyAlignment="1">
      <alignment horizontal="right"/>
    </xf>
    <xf numFmtId="171" fontId="3" fillId="0" borderId="15" xfId="167" applyNumberFormat="1" applyFont="1" applyBorder="1" applyAlignment="1">
      <alignment horizontal="center"/>
    </xf>
    <xf numFmtId="171" fontId="3" fillId="0" borderId="15" xfId="167" applyNumberFormat="1" applyFont="1" applyBorder="1" applyAlignment="1"/>
    <xf numFmtId="170" fontId="3" fillId="0" borderId="15" xfId="167" applyNumberFormat="1" applyFont="1" applyBorder="1" applyAlignment="1"/>
    <xf numFmtId="170" fontId="2" fillId="0" borderId="15" xfId="167" applyNumberFormat="1" applyFont="1" applyBorder="1" applyAlignment="1"/>
    <xf numFmtId="171" fontId="2" fillId="0" borderId="15" xfId="167" applyNumberFormat="1" applyFont="1" applyBorder="1" applyAlignment="1">
      <alignment horizontal="center"/>
    </xf>
    <xf numFmtId="170" fontId="2" fillId="0" borderId="15" xfId="167" applyNumberFormat="1" applyFont="1" applyBorder="1" applyAlignment="1">
      <alignment horizontal="right"/>
    </xf>
    <xf numFmtId="171" fontId="2" fillId="0" borderId="15" xfId="167" applyNumberFormat="1" applyFont="1" applyBorder="1" applyAlignment="1"/>
    <xf numFmtId="170" fontId="3" fillId="0" borderId="15" xfId="0" applyNumberFormat="1" applyFont="1" applyBorder="1" applyAlignment="1"/>
    <xf numFmtId="170" fontId="3" fillId="0" borderId="0" xfId="0" applyNumberFormat="1" applyFont="1" applyAlignment="1"/>
    <xf numFmtId="170" fontId="45" fillId="0" borderId="15" xfId="167" applyNumberFormat="1" applyFont="1" applyBorder="1" applyAlignment="1">
      <alignment vertical="center"/>
    </xf>
    <xf numFmtId="0" fontId="6" fillId="0" borderId="15" xfId="0" applyFont="1" applyBorder="1" applyAlignment="1">
      <alignment horizontal="center"/>
    </xf>
    <xf numFmtId="171" fontId="6" fillId="0" borderId="15" xfId="0" applyNumberFormat="1" applyFont="1" applyBorder="1"/>
    <xf numFmtId="49" fontId="6" fillId="0" borderId="15" xfId="0" applyNumberFormat="1" applyFont="1" applyBorder="1" applyAlignment="1">
      <alignment horizontal="center" vertical="center"/>
    </xf>
    <xf numFmtId="0" fontId="51" fillId="0" borderId="15" xfId="0" applyFont="1" applyBorder="1" applyAlignment="1">
      <alignment vertical="center"/>
    </xf>
    <xf numFmtId="49" fontId="50" fillId="42" borderId="15" xfId="0" applyNumberFormat="1" applyFont="1" applyFill="1" applyBorder="1" applyAlignment="1">
      <alignment vertical="center"/>
    </xf>
    <xf numFmtId="0" fontId="50" fillId="42" borderId="15" xfId="0" applyFont="1" applyFill="1" applyBorder="1" applyAlignment="1">
      <alignment vertical="center" wrapText="1"/>
    </xf>
    <xf numFmtId="170" fontId="50" fillId="42" borderId="15" xfId="0" applyNumberFormat="1" applyFont="1" applyFill="1" applyBorder="1" applyAlignment="1">
      <alignment vertical="center"/>
    </xf>
    <xf numFmtId="170" fontId="50" fillId="42" borderId="15" xfId="0" applyNumberFormat="1" applyFont="1" applyFill="1" applyBorder="1" applyAlignment="1">
      <alignment horizontal="right" vertical="center"/>
    </xf>
    <xf numFmtId="0" fontId="6" fillId="0" borderId="0" xfId="0" applyFont="1" applyBorder="1" applyAlignment="1">
      <alignment vertical="center" wrapText="1"/>
    </xf>
    <xf numFmtId="0" fontId="87" fillId="0" borderId="28" xfId="0" applyFont="1" applyBorder="1" applyAlignment="1">
      <alignment horizontal="left" wrapText="1"/>
    </xf>
    <xf numFmtId="170" fontId="50" fillId="42" borderId="15" xfId="0" applyNumberFormat="1" applyFont="1" applyFill="1" applyBorder="1" applyAlignment="1">
      <alignment vertical="center" wrapText="1"/>
    </xf>
    <xf numFmtId="0" fontId="6" fillId="0" borderId="15" xfId="0" applyFont="1" applyBorder="1" applyAlignment="1">
      <alignment horizontal="center" vertical="center" wrapText="1"/>
    </xf>
    <xf numFmtId="49" fontId="6" fillId="42" borderId="15" xfId="0" applyNumberFormat="1" applyFont="1" applyFill="1" applyBorder="1" applyAlignment="1">
      <alignment vertical="center"/>
    </xf>
    <xf numFmtId="170" fontId="6" fillId="42" borderId="15" xfId="0" applyNumberFormat="1" applyFont="1" applyFill="1" applyBorder="1" applyAlignment="1">
      <alignment vertical="center" wrapText="1"/>
    </xf>
    <xf numFmtId="49" fontId="69" fillId="42" borderId="15" xfId="0" applyNumberFormat="1" applyFont="1" applyFill="1" applyBorder="1" applyAlignment="1">
      <alignment horizontal="center" vertical="center"/>
    </xf>
    <xf numFmtId="49" fontId="51" fillId="42" borderId="15" xfId="0" applyNumberFormat="1" applyFont="1" applyFill="1" applyBorder="1" applyAlignment="1">
      <alignment horizontal="center" vertical="center"/>
    </xf>
    <xf numFmtId="170" fontId="69" fillId="42" borderId="15" xfId="0" applyNumberFormat="1" applyFont="1" applyFill="1" applyBorder="1" applyAlignment="1">
      <alignment vertical="center"/>
    </xf>
    <xf numFmtId="49" fontId="6" fillId="41" borderId="15" xfId="327" applyNumberFormat="1" applyFont="1" applyFill="1" applyBorder="1" applyAlignment="1">
      <alignment horizontal="left" wrapText="1"/>
    </xf>
    <xf numFmtId="49" fontId="6" fillId="41" borderId="15" xfId="327" applyNumberFormat="1" applyFont="1" applyFill="1" applyBorder="1" applyAlignment="1">
      <alignment wrapText="1"/>
    </xf>
    <xf numFmtId="49" fontId="2" fillId="41" borderId="15" xfId="327" applyNumberFormat="1" applyFont="1" applyFill="1" applyBorder="1" applyAlignment="1">
      <alignment wrapText="1"/>
    </xf>
    <xf numFmtId="49" fontId="6" fillId="0" borderId="15" xfId="327" applyNumberFormat="1" applyFont="1" applyBorder="1" applyAlignment="1">
      <alignment wrapText="1"/>
    </xf>
    <xf numFmtId="49" fontId="6" fillId="0" borderId="15" xfId="327" applyNumberFormat="1" applyFont="1" applyBorder="1" applyAlignment="1">
      <alignment horizontal="left" wrapText="1"/>
    </xf>
    <xf numFmtId="170" fontId="50" fillId="3" borderId="0" xfId="0" applyNumberFormat="1" applyFont="1" applyFill="1" applyAlignment="1">
      <alignment vertical="center" wrapText="1"/>
    </xf>
    <xf numFmtId="170" fontId="69" fillId="41" borderId="0" xfId="0" applyNumberFormat="1" applyFont="1" applyFill="1" applyAlignment="1">
      <alignment horizontal="right" vertical="center"/>
    </xf>
    <xf numFmtId="170" fontId="69" fillId="0" borderId="0" xfId="0" applyNumberFormat="1" applyFont="1" applyAlignment="1">
      <alignment horizontal="right" vertical="center"/>
    </xf>
    <xf numFmtId="170" fontId="51" fillId="0" borderId="0" xfId="0" applyNumberFormat="1" applyFont="1" applyAlignment="1">
      <alignment horizontal="right" vertical="center"/>
    </xf>
    <xf numFmtId="170" fontId="68" fillId="0" borderId="0" xfId="0" applyNumberFormat="1" applyFont="1" applyAlignment="1">
      <alignment horizontal="right" vertical="center"/>
    </xf>
    <xf numFmtId="170" fontId="83" fillId="0" borderId="0" xfId="0" applyNumberFormat="1" applyFont="1" applyAlignment="1">
      <alignment horizontal="right" vertical="center"/>
    </xf>
    <xf numFmtId="170" fontId="50" fillId="0" borderId="0" xfId="0" applyNumberFormat="1" applyFont="1" applyAlignment="1">
      <alignment vertical="center"/>
    </xf>
    <xf numFmtId="170" fontId="69" fillId="0" borderId="1" xfId="0" applyNumberFormat="1" applyFont="1" applyFill="1" applyBorder="1" applyAlignment="1">
      <alignment horizontal="right" vertical="center"/>
    </xf>
    <xf numFmtId="49" fontId="86" fillId="0" borderId="0" xfId="0" applyNumberFormat="1" applyFont="1" applyBorder="1" applyAlignment="1">
      <alignment horizontal="right" vertical="center"/>
    </xf>
    <xf numFmtId="0" fontId="6" fillId="0" borderId="1" xfId="0" applyFont="1" applyBorder="1" applyAlignment="1">
      <alignment vertical="center" wrapText="1"/>
    </xf>
    <xf numFmtId="170" fontId="51" fillId="0" borderId="1" xfId="0" applyNumberFormat="1" applyFont="1" applyBorder="1" applyAlignment="1">
      <alignment vertical="center" wrapText="1"/>
    </xf>
    <xf numFmtId="170" fontId="69" fillId="0" borderId="1" xfId="0" applyNumberFormat="1" applyFont="1" applyFill="1" applyBorder="1" applyAlignment="1">
      <alignment vertical="center" wrapText="1"/>
    </xf>
    <xf numFmtId="170" fontId="51" fillId="0" borderId="0" xfId="0" applyNumberFormat="1" applyFont="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70" fontId="68" fillId="0" borderId="1" xfId="0" applyNumberFormat="1" applyFont="1" applyBorder="1" applyAlignment="1">
      <alignment vertical="center" wrapText="1"/>
    </xf>
    <xf numFmtId="49" fontId="86" fillId="0" borderId="0" xfId="0" applyNumberFormat="1" applyFont="1" applyAlignment="1">
      <alignment vertical="center"/>
    </xf>
    <xf numFmtId="170" fontId="3" fillId="0" borderId="0" xfId="0" applyNumberFormat="1" applyFont="1" applyAlignment="1">
      <alignment vertical="center"/>
    </xf>
    <xf numFmtId="170" fontId="2" fillId="0" borderId="15" xfId="167" applyNumberFormat="1" applyFont="1" applyBorder="1" applyAlignment="1">
      <alignment vertical="center"/>
    </xf>
    <xf numFmtId="170" fontId="3" fillId="0" borderId="15" xfId="167" applyNumberFormat="1" applyFont="1" applyBorder="1" applyAlignment="1">
      <alignment horizontal="center" vertical="center"/>
    </xf>
    <xf numFmtId="171" fontId="3" fillId="0" borderId="15" xfId="167" applyNumberFormat="1" applyFont="1" applyBorder="1" applyAlignment="1">
      <alignment horizontal="center" vertical="center"/>
    </xf>
    <xf numFmtId="170" fontId="3" fillId="0" borderId="15" xfId="167" applyNumberFormat="1" applyFont="1" applyBorder="1" applyAlignment="1">
      <alignment horizontal="right" vertical="center"/>
    </xf>
    <xf numFmtId="170" fontId="51" fillId="0" borderId="29" xfId="0" applyNumberFormat="1" applyFont="1" applyBorder="1" applyAlignment="1">
      <alignment horizontal="right" vertical="center" wrapText="1"/>
    </xf>
    <xf numFmtId="170" fontId="3" fillId="0" borderId="15" xfId="167" applyNumberFormat="1" applyFont="1" applyBorder="1" applyAlignment="1">
      <alignment vertical="top"/>
    </xf>
    <xf numFmtId="170" fontId="2" fillId="0" borderId="15" xfId="167" applyNumberFormat="1" applyFont="1" applyBorder="1" applyAlignment="1">
      <alignment horizontal="center" vertical="center"/>
    </xf>
    <xf numFmtId="171" fontId="2" fillId="0" borderId="15" xfId="167" applyNumberFormat="1" applyFont="1" applyBorder="1" applyAlignment="1">
      <alignment horizontal="center" vertical="center"/>
    </xf>
    <xf numFmtId="170" fontId="2" fillId="0" borderId="15" xfId="167" applyNumberFormat="1" applyFont="1" applyBorder="1" applyAlignment="1">
      <alignment horizontal="right" vertical="center"/>
    </xf>
    <xf numFmtId="170" fontId="3" fillId="0" borderId="29" xfId="0" applyNumberFormat="1" applyFont="1" applyBorder="1" applyAlignment="1">
      <alignment horizontal="right" vertical="center" wrapText="1"/>
    </xf>
    <xf numFmtId="170" fontId="3" fillId="0" borderId="29" xfId="0" applyNumberFormat="1" applyFont="1" applyBorder="1" applyAlignment="1">
      <alignment horizontal="right" wrapText="1"/>
    </xf>
    <xf numFmtId="170" fontId="51" fillId="0" borderId="15" xfId="0" applyNumberFormat="1" applyFont="1" applyBorder="1" applyAlignment="1">
      <alignment horizontal="right" vertical="center" wrapText="1"/>
    </xf>
    <xf numFmtId="170" fontId="51" fillId="0" borderId="0" xfId="167" applyNumberFormat="1" applyFont="1" applyAlignment="1">
      <alignment vertical="center"/>
    </xf>
    <xf numFmtId="170" fontId="45" fillId="0" borderId="30" xfId="0" applyNumberFormat="1" applyFont="1" applyBorder="1" applyAlignment="1">
      <alignment vertical="center"/>
    </xf>
    <xf numFmtId="170" fontId="2" fillId="0" borderId="30" xfId="0" applyNumberFormat="1" applyFont="1" applyBorder="1" applyAlignment="1">
      <alignment vertical="center"/>
    </xf>
    <xf numFmtId="0" fontId="87" fillId="0" borderId="0" xfId="0" applyFont="1" applyBorder="1" applyAlignment="1">
      <alignment horizontal="left" wrapText="1"/>
    </xf>
    <xf numFmtId="170" fontId="2" fillId="0" borderId="29" xfId="0" applyNumberFormat="1" applyFont="1" applyBorder="1" applyAlignment="1">
      <alignment horizontal="right" vertical="center" wrapText="1"/>
    </xf>
    <xf numFmtId="170" fontId="50" fillId="0" borderId="15" xfId="0" applyNumberFormat="1" applyFont="1" applyBorder="1" applyAlignment="1">
      <alignment vertical="center"/>
    </xf>
    <xf numFmtId="170" fontId="51" fillId="0" borderId="31" xfId="0" applyNumberFormat="1" applyFont="1" applyBorder="1" applyAlignment="1">
      <alignment horizontal="right" vertical="center" wrapText="1"/>
    </xf>
    <xf numFmtId="181" fontId="51" fillId="0" borderId="15" xfId="0" applyNumberFormat="1" applyFont="1" applyBorder="1" applyAlignment="1">
      <alignment horizontal="right" vertical="center" wrapText="1"/>
    </xf>
    <xf numFmtId="181" fontId="6" fillId="0" borderId="15" xfId="0" applyNumberFormat="1" applyFont="1" applyBorder="1"/>
    <xf numFmtId="0" fontId="2" fillId="2" borderId="14" xfId="167" applyFont="1" applyFill="1" applyBorder="1" applyAlignment="1">
      <alignment horizontal="center" vertical="center" wrapText="1"/>
    </xf>
    <xf numFmtId="0" fontId="2" fillId="2" borderId="16" xfId="167" applyFont="1" applyFill="1" applyBorder="1" applyAlignment="1">
      <alignment horizontal="center" vertical="center" wrapText="1"/>
    </xf>
    <xf numFmtId="49" fontId="11" fillId="0" borderId="0" xfId="167" applyNumberFormat="1" applyFont="1" applyAlignment="1">
      <alignment horizontal="center" wrapText="1"/>
    </xf>
    <xf numFmtId="49" fontId="59" fillId="0" borderId="0" xfId="167" applyNumberFormat="1" applyFont="1" applyAlignment="1">
      <alignment horizontal="center"/>
    </xf>
    <xf numFmtId="49" fontId="2" fillId="2" borderId="17" xfId="167" applyNumberFormat="1" applyFont="1" applyFill="1" applyBorder="1" applyAlignment="1">
      <alignment horizontal="center" vertical="center" wrapText="1"/>
    </xf>
    <xf numFmtId="49" fontId="2" fillId="2" borderId="18" xfId="167" applyNumberFormat="1" applyFont="1" applyFill="1" applyBorder="1" applyAlignment="1">
      <alignment horizontal="center" vertical="center" wrapText="1"/>
    </xf>
    <xf numFmtId="49" fontId="2" fillId="2" borderId="19" xfId="167" applyNumberFormat="1" applyFont="1" applyFill="1" applyBorder="1" applyAlignment="1">
      <alignment horizontal="center" vertical="center" wrapText="1"/>
    </xf>
    <xf numFmtId="49" fontId="5" fillId="0" borderId="0" xfId="0" applyNumberFormat="1" applyFont="1" applyAlignment="1">
      <alignment horizontal="right" vertical="center"/>
    </xf>
    <xf numFmtId="49" fontId="52" fillId="0" borderId="0" xfId="0" applyNumberFormat="1" applyFont="1" applyAlignment="1">
      <alignment horizontal="center" vertical="center" wrapText="1"/>
    </xf>
    <xf numFmtId="0" fontId="6" fillId="0" borderId="26" xfId="0" applyFont="1" applyBorder="1" applyAlignment="1">
      <alignment horizontal="right" vertical="center"/>
    </xf>
    <xf numFmtId="49" fontId="85" fillId="2" borderId="1" xfId="0" applyNumberFormat="1" applyFont="1" applyFill="1" applyBorder="1" applyAlignment="1">
      <alignment horizontal="center" vertical="top" wrapText="1"/>
    </xf>
    <xf numFmtId="49" fontId="85" fillId="2" borderId="1" xfId="0" applyNumberFormat="1" applyFont="1" applyFill="1" applyBorder="1" applyAlignment="1">
      <alignment horizontal="center" vertical="center"/>
    </xf>
    <xf numFmtId="0" fontId="48" fillId="0" borderId="0" xfId="0" applyFont="1" applyAlignment="1">
      <alignment horizontal="center" vertical="center" wrapText="1"/>
    </xf>
    <xf numFmtId="49" fontId="45" fillId="3" borderId="17" xfId="0" applyNumberFormat="1" applyFont="1" applyFill="1" applyBorder="1" applyAlignment="1">
      <alignment horizontal="left" vertical="center" wrapText="1"/>
    </xf>
    <xf numFmtId="49" fontId="45" fillId="3" borderId="18" xfId="0" applyNumberFormat="1" applyFont="1" applyFill="1" applyBorder="1" applyAlignment="1">
      <alignment horizontal="left" vertical="center" wrapText="1"/>
    </xf>
    <xf numFmtId="49" fontId="45" fillId="3" borderId="19" xfId="0" applyNumberFormat="1" applyFont="1" applyFill="1" applyBorder="1" applyAlignment="1">
      <alignment horizontal="left" vertical="center" wrapText="1"/>
    </xf>
    <xf numFmtId="0" fontId="5" fillId="0" borderId="0" xfId="0" applyFont="1" applyAlignment="1">
      <alignment horizontal="right" vertical="center"/>
    </xf>
    <xf numFmtId="0" fontId="2" fillId="0" borderId="0" xfId="0" applyFont="1" applyAlignment="1">
      <alignment horizontal="right" vertical="center"/>
    </xf>
    <xf numFmtId="49" fontId="5" fillId="3" borderId="15" xfId="0" applyNumberFormat="1" applyFont="1" applyFill="1" applyBorder="1" applyAlignment="1">
      <alignment horizontal="left" vertical="center" wrapText="1"/>
    </xf>
    <xf numFmtId="0" fontId="5" fillId="0" borderId="15" xfId="0" applyFont="1" applyBorder="1" applyAlignment="1">
      <alignment horizontal="left" wrapText="1"/>
    </xf>
    <xf numFmtId="49" fontId="84" fillId="0" borderId="0" xfId="0" applyNumberFormat="1" applyFont="1" applyAlignment="1">
      <alignment horizontal="center" vertical="center" wrapText="1"/>
    </xf>
    <xf numFmtId="0" fontId="6" fillId="0" borderId="0" xfId="0" applyFont="1" applyAlignment="1">
      <alignment horizontal="right" vertical="center" wrapText="1"/>
    </xf>
    <xf numFmtId="0" fontId="51" fillId="0" borderId="0" xfId="0" applyFont="1" applyAlignment="1">
      <alignment horizontal="right" vertical="center" wrapText="1"/>
    </xf>
    <xf numFmtId="49" fontId="6"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49" fontId="6" fillId="2" borderId="15" xfId="0" applyNumberFormat="1" applyFont="1" applyFill="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right" vertical="center"/>
    </xf>
    <xf numFmtId="49" fontId="3" fillId="2" borderId="15" xfId="0" applyNumberFormat="1" applyFont="1" applyFill="1" applyBorder="1" applyAlignment="1">
      <alignment horizontal="center" vertical="center" wrapText="1"/>
    </xf>
    <xf numFmtId="49" fontId="48" fillId="0" borderId="0" xfId="0" applyNumberFormat="1" applyFont="1" applyAlignment="1">
      <alignment horizontal="center" vertical="center" wrapText="1"/>
    </xf>
    <xf numFmtId="0" fontId="49" fillId="0" borderId="0" xfId="0" applyFont="1" applyAlignment="1">
      <alignment wrapText="1"/>
    </xf>
  </cellXfs>
  <cellStyles count="328">
    <cellStyle name="_Книга1" xfId="272"/>
    <cellStyle name="_Книга1 2" xfId="273"/>
    <cellStyle name="_Пост февраль 2009" xfId="274"/>
    <cellStyle name="_Прил. 6 апрель 2011" xfId="275"/>
    <cellStyle name="_Приложение коррект 3-4" xfId="276"/>
    <cellStyle name="_Приложение коррект 4" xfId="277"/>
    <cellStyle name="_Трансферты по районам 2010 на 1 июля - полугодовой" xfId="278"/>
    <cellStyle name="_Трансферты по районам 2010 на 1 июля - полугодовой 2" xfId="279"/>
    <cellStyle name="_Трансферты по районам 2010 на 1 ноября каз-русс" xfId="280"/>
    <cellStyle name="_Трансферты по районам 2010 на 1 ноября каз-русс 2" xfId="281"/>
    <cellStyle name="_Трансферты по районам 2010 на 1 октября каз-русс" xfId="282"/>
    <cellStyle name="_Трансферты по районам 2010 на 1 октября каз-русс 2" xfId="283"/>
    <cellStyle name="_Трансферты по районам 2010 на 1 сентября каз-русс" xfId="284"/>
    <cellStyle name="_Трансферты по районам 2010 на 1 сентября каз-русс 2" xfId="285"/>
    <cellStyle name="_Трансферты по районам 2011 на 1 января" xfId="286"/>
    <cellStyle name="_Трансферты по районам 2011 на 1 января 2" xfId="287"/>
    <cellStyle name="20% - Акцент1 2" xfId="3"/>
    <cellStyle name="20% - Акцент1 2 2" xfId="4"/>
    <cellStyle name="20% - Акцент1 3" xfId="5"/>
    <cellStyle name="20% - Акцент2 2" xfId="6"/>
    <cellStyle name="20% - Акцент2 2 2" xfId="7"/>
    <cellStyle name="20% - Акцент2 3" xfId="8"/>
    <cellStyle name="20% - Акцент3 2" xfId="9"/>
    <cellStyle name="20% - Акцент3 2 2" xfId="10"/>
    <cellStyle name="20% - Акцент3 3" xfId="11"/>
    <cellStyle name="20% - Акцент4 2" xfId="12"/>
    <cellStyle name="20% - Акцент4 2 2" xfId="13"/>
    <cellStyle name="20% - Акцент4 3" xfId="14"/>
    <cellStyle name="20% - Акцент5 2" xfId="15"/>
    <cellStyle name="20% - Акцент5 2 2" xfId="16"/>
    <cellStyle name="20% - Акцент5 3" xfId="17"/>
    <cellStyle name="20% - Акцент6 2" xfId="18"/>
    <cellStyle name="20% - Акцент6 2 2" xfId="19"/>
    <cellStyle name="20% - Акцент6 3" xfId="20"/>
    <cellStyle name="40% - Акцент1 2" xfId="21"/>
    <cellStyle name="40% - Акцент1 2 2" xfId="22"/>
    <cellStyle name="40% - Акцент1 3" xfId="23"/>
    <cellStyle name="40% - Акцент2 2" xfId="24"/>
    <cellStyle name="40% - Акцент2 2 2" xfId="25"/>
    <cellStyle name="40% - Акцент2 3" xfId="26"/>
    <cellStyle name="40% - Акцент3 2" xfId="27"/>
    <cellStyle name="40% - Акцент3 2 2" xfId="28"/>
    <cellStyle name="40% - Акцент3 3" xfId="29"/>
    <cellStyle name="40% - Акцент4 2" xfId="30"/>
    <cellStyle name="40% - Акцент4 2 2" xfId="31"/>
    <cellStyle name="40% - Акцент4 3" xfId="32"/>
    <cellStyle name="40% - Акцент5 2" xfId="33"/>
    <cellStyle name="40% - Акцент5 2 2" xfId="34"/>
    <cellStyle name="40% - Акцент5 3" xfId="35"/>
    <cellStyle name="40% - Акцент6 2" xfId="36"/>
    <cellStyle name="40% - Акцент6 2 2" xfId="37"/>
    <cellStyle name="40% - Акцент6 3" xfId="38"/>
    <cellStyle name="60% - Акцент1 2" xfId="39"/>
    <cellStyle name="60% - Акцент1 2 2" xfId="40"/>
    <cellStyle name="60% - Акцент1 3" xfId="41"/>
    <cellStyle name="60% - Акцент2 2" xfId="42"/>
    <cellStyle name="60% - Акцент2 2 2" xfId="43"/>
    <cellStyle name="60% - Акцент2 3" xfId="44"/>
    <cellStyle name="60% - Акцент3 2" xfId="45"/>
    <cellStyle name="60% - Акцент3 2 2" xfId="46"/>
    <cellStyle name="60% - Акцент3 3" xfId="47"/>
    <cellStyle name="60% - Акцент4 2" xfId="48"/>
    <cellStyle name="60% - Акцент4 2 2" xfId="49"/>
    <cellStyle name="60% - Акцент4 3" xfId="50"/>
    <cellStyle name="60% - Акцент5 2" xfId="51"/>
    <cellStyle name="60% - Акцент5 2 2" xfId="52"/>
    <cellStyle name="60% - Акцент5 3" xfId="53"/>
    <cellStyle name="60% - Акцент6 2" xfId="54"/>
    <cellStyle name="60% - Акцент6 2 2" xfId="55"/>
    <cellStyle name="60% - Акцент6 3" xfId="56"/>
    <cellStyle name="Cel6" xfId="288"/>
    <cellStyle name="Cell1" xfId="289"/>
    <cellStyle name="Cell2" xfId="290"/>
    <cellStyle name="Cell3" xfId="291"/>
    <cellStyle name="Cell4" xfId="292"/>
    <cellStyle name="Cell5" xfId="293"/>
    <cellStyle name="Column3" xfId="294"/>
    <cellStyle name="Column4" xfId="295"/>
    <cellStyle name="Column5" xfId="296"/>
    <cellStyle name="Comma" xfId="57"/>
    <cellStyle name="Comma [0]_Book2" xfId="58"/>
    <cellStyle name="Comma_Book2" xfId="59"/>
    <cellStyle name="Comma0" xfId="60"/>
    <cellStyle name="Currency" xfId="61"/>
    <cellStyle name="Currency [0]_Book2" xfId="62"/>
    <cellStyle name="Currency_Book2" xfId="63"/>
    <cellStyle name="Currency0" xfId="64"/>
    <cellStyle name="Date" xfId="65"/>
    <cellStyle name="Fixed" xfId="66"/>
    <cellStyle name="Heading 1" xfId="67"/>
    <cellStyle name="Heading 2" xfId="68"/>
    <cellStyle name="Heading1" xfId="297"/>
    <cellStyle name="Iau?iue_?ac?.oaa.90-92" xfId="69"/>
    <cellStyle name="Îáû÷íûé_93ãîä (2)" xfId="70"/>
    <cellStyle name="Name1" xfId="298"/>
    <cellStyle name="Name2" xfId="299"/>
    <cellStyle name="Name3" xfId="300"/>
    <cellStyle name="Name4" xfId="301"/>
    <cellStyle name="Name5" xfId="302"/>
    <cellStyle name="normal" xfId="71"/>
    <cellStyle name="Normal 2" xfId="72"/>
    <cellStyle name="Normal_A 2" xfId="73"/>
    <cellStyle name="normбlnм_laroux" xfId="74"/>
    <cellStyle name="Number2DecimalStyle 2" xfId="75"/>
    <cellStyle name="Ouny?e [0]_Eeno1" xfId="76"/>
    <cellStyle name="Ouny?e_Eeno1" xfId="77"/>
    <cellStyle name="Òûñÿ÷è [0]_Ëèñò1" xfId="78"/>
    <cellStyle name="Òûñÿ÷è_Ëèñò1" xfId="79"/>
    <cellStyle name="Percent" xfId="80"/>
    <cellStyle name="Percent 2" xfId="81"/>
    <cellStyle name="S10" xfId="82"/>
    <cellStyle name="S12" xfId="83"/>
    <cellStyle name="S13" xfId="84"/>
    <cellStyle name="S14" xfId="85"/>
    <cellStyle name="S15" xfId="86"/>
    <cellStyle name="S16" xfId="87"/>
    <cellStyle name="S2" xfId="88"/>
    <cellStyle name="S3_mis_НПС(объем)" xfId="89"/>
    <cellStyle name="S4 3 2" xfId="90"/>
    <cellStyle name="S4_mis_НПС(объем)" xfId="91"/>
    <cellStyle name="S5_mis_НПС(объем)" xfId="92"/>
    <cellStyle name="S6" xfId="93"/>
    <cellStyle name="S7" xfId="94"/>
    <cellStyle name="S8_mis_НПС(объем)" xfId="95"/>
    <cellStyle name="S9_mis_НПС(объем)" xfId="96"/>
    <cellStyle name="SAPBEXaggData" xfId="97"/>
    <cellStyle name="SAPBEXaggData 2" xfId="98"/>
    <cellStyle name="SAPBEXstdData" xfId="99"/>
    <cellStyle name="SAPBEXstdData 2" xfId="100"/>
    <cellStyle name="Total" xfId="101"/>
    <cellStyle name="White2" xfId="303"/>
    <cellStyle name="White3" xfId="304"/>
    <cellStyle name="White4" xfId="305"/>
    <cellStyle name="White4 2" xfId="306"/>
    <cellStyle name="White5" xfId="307"/>
    <cellStyle name="Акцент1 2" xfId="102"/>
    <cellStyle name="Акцент1 2 2" xfId="103"/>
    <cellStyle name="Акцент1 3" xfId="104"/>
    <cellStyle name="Акцент1 4" xfId="308"/>
    <cellStyle name="Акцент2 2" xfId="105"/>
    <cellStyle name="Акцент2 2 2" xfId="106"/>
    <cellStyle name="Акцент2 3" xfId="107"/>
    <cellStyle name="Акцент2 4" xfId="309"/>
    <cellStyle name="Акцент3 2" xfId="108"/>
    <cellStyle name="Акцент3 2 2" xfId="109"/>
    <cellStyle name="Акцент3 3" xfId="110"/>
    <cellStyle name="Акцент3 4" xfId="310"/>
    <cellStyle name="Акцент4 2" xfId="111"/>
    <cellStyle name="Акцент4 2 2" xfId="112"/>
    <cellStyle name="Акцент4 3" xfId="113"/>
    <cellStyle name="Акцент4 4" xfId="311"/>
    <cellStyle name="Акцент5 2" xfId="114"/>
    <cellStyle name="Акцент5 2 2" xfId="115"/>
    <cellStyle name="Акцент5 3" xfId="116"/>
    <cellStyle name="Акцент5 4" xfId="312"/>
    <cellStyle name="Акцент6 2" xfId="117"/>
    <cellStyle name="Акцент6 2 2" xfId="118"/>
    <cellStyle name="Акцент6 3" xfId="119"/>
    <cellStyle name="Акцент6 4" xfId="313"/>
    <cellStyle name="Ввод  2" xfId="120"/>
    <cellStyle name="Ввод  2 2" xfId="121"/>
    <cellStyle name="Ввод  2 2 2" xfId="122"/>
    <cellStyle name="Ввод  2 3" xfId="123"/>
    <cellStyle name="Ввод  3" xfId="124"/>
    <cellStyle name="Ввод  3 2" xfId="125"/>
    <cellStyle name="Ввод  4" xfId="314"/>
    <cellStyle name="Вывод 2" xfId="126"/>
    <cellStyle name="Вывод 2 2" xfId="127"/>
    <cellStyle name="Вывод 2 2 2" xfId="128"/>
    <cellStyle name="Вывод 2 3" xfId="129"/>
    <cellStyle name="Вывод 3" xfId="130"/>
    <cellStyle name="Вывод 3 2" xfId="131"/>
    <cellStyle name="Вывод 4" xfId="315"/>
    <cellStyle name="Вычисление 2" xfId="132"/>
    <cellStyle name="Вычисление 2 2" xfId="133"/>
    <cellStyle name="Вычисление 2 2 2" xfId="134"/>
    <cellStyle name="Вычисление 2 3" xfId="135"/>
    <cellStyle name="Вычисление 3" xfId="136"/>
    <cellStyle name="Вычисление 3 2" xfId="137"/>
    <cellStyle name="Вычисление 4" xfId="316"/>
    <cellStyle name="Гиперссылка 2" xfId="138"/>
    <cellStyle name="Денежный 2" xfId="139"/>
    <cellStyle name="Заголовок 1 2" xfId="140"/>
    <cellStyle name="Заголовок 1 2 2" xfId="141"/>
    <cellStyle name="Заголовок 1 3" xfId="142"/>
    <cellStyle name="Заголовок 2 2" xfId="143"/>
    <cellStyle name="Заголовок 2 2 2" xfId="144"/>
    <cellStyle name="Заголовок 2 3" xfId="145"/>
    <cellStyle name="Заголовок 3 2" xfId="146"/>
    <cellStyle name="Заголовок 3 2 2" xfId="147"/>
    <cellStyle name="Заголовок 3 3" xfId="148"/>
    <cellStyle name="Заголовок 4 2" xfId="149"/>
    <cellStyle name="Заголовок 4 2 2" xfId="150"/>
    <cellStyle name="Заголовок 4 3" xfId="151"/>
    <cellStyle name="Итог 2" xfId="152"/>
    <cellStyle name="Итог 2 2" xfId="153"/>
    <cellStyle name="Итог 2 2 2" xfId="154"/>
    <cellStyle name="Итог 2 3" xfId="155"/>
    <cellStyle name="Итог 3" xfId="156"/>
    <cellStyle name="Итог 3 2" xfId="157"/>
    <cellStyle name="Итог 4" xfId="317"/>
    <cellStyle name="Контрольная ячейка 2" xfId="158"/>
    <cellStyle name="Контрольная ячейка 2 2" xfId="159"/>
    <cellStyle name="Контрольная ячейка 3" xfId="160"/>
    <cellStyle name="Контрольная ячейка 4" xfId="318"/>
    <cellStyle name="Название 2" xfId="161"/>
    <cellStyle name="Название 2 2" xfId="162"/>
    <cellStyle name="Название 3" xfId="163"/>
    <cellStyle name="Название 4" xfId="319"/>
    <cellStyle name="Нейтральный 2" xfId="164"/>
    <cellStyle name="Нейтральный 2 2" xfId="165"/>
    <cellStyle name="Нейтральный 3" xfId="166"/>
    <cellStyle name="Нейтральный 4" xfId="320"/>
    <cellStyle name="Обычный" xfId="0" builtinId="0"/>
    <cellStyle name="Обычный 10" xfId="167"/>
    <cellStyle name="Обычный 10 2" xfId="168"/>
    <cellStyle name="Обычный 10 2 2" xfId="169"/>
    <cellStyle name="Обычный 11" xfId="170"/>
    <cellStyle name="Обычный 2" xfId="1"/>
    <cellStyle name="Обычный 2 2" xfId="171"/>
    <cellStyle name="Обычный 2 2 2" xfId="172"/>
    <cellStyle name="Обычный 2 2 3" xfId="173"/>
    <cellStyle name="Обычный 2 3" xfId="174"/>
    <cellStyle name="Обычный 2 3 2" xfId="175"/>
    <cellStyle name="Обычный 2 3 3" xfId="176"/>
    <cellStyle name="Обычный 2 4" xfId="177"/>
    <cellStyle name="Обычный 2 5" xfId="178"/>
    <cellStyle name="Обычный 2 6" xfId="179"/>
    <cellStyle name="Обычный 3" xfId="2"/>
    <cellStyle name="Обычный 3 2" xfId="181"/>
    <cellStyle name="Обычный 3 2 2" xfId="182"/>
    <cellStyle name="Обычный 3 2 2 2" xfId="183"/>
    <cellStyle name="Обычный 3 3" xfId="184"/>
    <cellStyle name="Обычный 3 3 2" xfId="185"/>
    <cellStyle name="Обычный 3 4" xfId="180"/>
    <cellStyle name="Обычный 4" xfId="186"/>
    <cellStyle name="Обычный 4 2" xfId="187"/>
    <cellStyle name="Обычный 5" xfId="188"/>
    <cellStyle name="Обычный 5 2" xfId="189"/>
    <cellStyle name="Обычный 5 2 2" xfId="190"/>
    <cellStyle name="Обычный 6" xfId="191"/>
    <cellStyle name="Обычный 6 2" xfId="192"/>
    <cellStyle name="Обычный 7" xfId="193"/>
    <cellStyle name="Обычный 8" xfId="194"/>
    <cellStyle name="Обычный 9" xfId="195"/>
    <cellStyle name="Обычный_Лист1" xfId="327"/>
    <cellStyle name="Плохой 2" xfId="196"/>
    <cellStyle name="Плохой 2 2" xfId="197"/>
    <cellStyle name="Плохой 3" xfId="198"/>
    <cellStyle name="Плохой 4" xfId="321"/>
    <cellStyle name="Пояснение 2" xfId="199"/>
    <cellStyle name="Пояснение 2 2" xfId="200"/>
    <cellStyle name="Пояснение 3" xfId="201"/>
    <cellStyle name="Пояснение 4" xfId="322"/>
    <cellStyle name="Примечание 2" xfId="202"/>
    <cellStyle name="Примечание 2 2" xfId="203"/>
    <cellStyle name="Примечание 2 2 2" xfId="204"/>
    <cellStyle name="Примечание 2 3" xfId="205"/>
    <cellStyle name="Примечание 2 3 2" xfId="206"/>
    <cellStyle name="Примечание 2 4" xfId="207"/>
    <cellStyle name="Примечание 3" xfId="208"/>
    <cellStyle name="Примечание 3 2" xfId="209"/>
    <cellStyle name="Примечание 4" xfId="210"/>
    <cellStyle name="Примечание 4 2" xfId="211"/>
    <cellStyle name="Примечание 5" xfId="212"/>
    <cellStyle name="Примечание 6" xfId="323"/>
    <cellStyle name="Процентный 2" xfId="213"/>
    <cellStyle name="Процентный 2 2" xfId="214"/>
    <cellStyle name="Процентный 2 3" xfId="215"/>
    <cellStyle name="Процентный 2 3 2" xfId="216"/>
    <cellStyle name="Процентный 2 4" xfId="217"/>
    <cellStyle name="Процентный 2 5" xfId="218"/>
    <cellStyle name="Процентный 2 6" xfId="219"/>
    <cellStyle name="Процентный 3" xfId="220"/>
    <cellStyle name="Процентный 3 2" xfId="221"/>
    <cellStyle name="Процентный 3 2 2" xfId="222"/>
    <cellStyle name="Процентный 4" xfId="223"/>
    <cellStyle name="Процентный 5" xfId="224"/>
    <cellStyle name="Процентный 6" xfId="225"/>
    <cellStyle name="Процентный 7" xfId="226"/>
    <cellStyle name="Процентный 8" xfId="227"/>
    <cellStyle name="Связанная ячейка 2" xfId="228"/>
    <cellStyle name="Связанная ячейка 2 2" xfId="229"/>
    <cellStyle name="Связанная ячейка 3" xfId="230"/>
    <cellStyle name="Связанная ячейка 4" xfId="324"/>
    <cellStyle name="Стиль 1" xfId="231"/>
    <cellStyle name="Текст предупреждения 2" xfId="232"/>
    <cellStyle name="Текст предупреждения 2 2" xfId="233"/>
    <cellStyle name="Текст предупреждения 3" xfId="234"/>
    <cellStyle name="Текст предупреждения 4" xfId="325"/>
    <cellStyle name="Тысячи [0]_Диалог Накладная" xfId="235"/>
    <cellStyle name="Тысячи_Sheet1" xfId="236"/>
    <cellStyle name="Финансовый [0] 2" xfId="238"/>
    <cellStyle name="Финансовый [0] 2 10" xfId="239"/>
    <cellStyle name="Финансовый [0] 2 11" xfId="240"/>
    <cellStyle name="Финансовый [0] 2 2" xfId="241"/>
    <cellStyle name="Финансовый [0] 2 3" xfId="242"/>
    <cellStyle name="Финансовый [0] 2 4" xfId="243"/>
    <cellStyle name="Финансовый [0] 2 5" xfId="244"/>
    <cellStyle name="Финансовый [0] 2 6" xfId="245"/>
    <cellStyle name="Финансовый [0] 2 7" xfId="246"/>
    <cellStyle name="Финансовый [0] 2 8" xfId="247"/>
    <cellStyle name="Финансовый [0] 2 9" xfId="248"/>
    <cellStyle name="Финансовый [0] 3" xfId="237"/>
    <cellStyle name="Финансовый 10" xfId="249"/>
    <cellStyle name="Финансовый 11" xfId="250"/>
    <cellStyle name="Финансовый 2" xfId="251"/>
    <cellStyle name="Финансовый 2 2" xfId="252"/>
    <cellStyle name="Финансовый 2 3" xfId="253"/>
    <cellStyle name="Финансовый 2 4" xfId="254"/>
    <cellStyle name="Финансовый 2 5" xfId="255"/>
    <cellStyle name="Финансовый 3" xfId="256"/>
    <cellStyle name="Финансовый 3 2" xfId="257"/>
    <cellStyle name="Финансовый 3 2 2" xfId="258"/>
    <cellStyle name="Финансовый 3 2 2 2" xfId="259"/>
    <cellStyle name="Финансовый 3 3" xfId="260"/>
    <cellStyle name="Финансовый 3 3 2" xfId="261"/>
    <cellStyle name="Финансовый 4" xfId="262"/>
    <cellStyle name="Финансовый 4 2" xfId="263"/>
    <cellStyle name="Финансовый 5" xfId="264"/>
    <cellStyle name="Финансовый 6" xfId="265"/>
    <cellStyle name="Финансовый 7" xfId="266"/>
    <cellStyle name="Финансовый 8" xfId="267"/>
    <cellStyle name="Финансовый 9" xfId="268"/>
    <cellStyle name="Хороший 2" xfId="269"/>
    <cellStyle name="Хороший 2 2" xfId="270"/>
    <cellStyle name="Хороший 3" xfId="271"/>
    <cellStyle name="Хороший 4" xfId="326"/>
  </cellStyles>
  <dxfs count="18">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32"/>
  <sheetViews>
    <sheetView workbookViewId="0">
      <pane xSplit="1" ySplit="7" topLeftCell="B8" activePane="bottomRight" state="frozen"/>
      <selection activeCell="E297" sqref="E297"/>
      <selection pane="topRight" activeCell="E297" sqref="E297"/>
      <selection pane="bottomLeft" activeCell="E297" sqref="E297"/>
      <selection pane="bottomRight" activeCell="E34" sqref="E34"/>
    </sheetView>
  </sheetViews>
  <sheetFormatPr defaultRowHeight="12.75"/>
  <cols>
    <col min="1" max="1" width="31.85546875" style="35" customWidth="1"/>
    <col min="2" max="2" width="11.28515625" style="35" customWidth="1"/>
    <col min="3" max="3" width="11.5703125" style="35" customWidth="1"/>
    <col min="4" max="4" width="10" style="35" customWidth="1"/>
    <col min="5" max="6" width="12.5703125" style="35" customWidth="1"/>
    <col min="7" max="7" width="13.28515625" style="35" customWidth="1"/>
    <col min="8" max="8" width="9.7109375" style="35" customWidth="1"/>
    <col min="9" max="9" width="12.42578125" style="35" customWidth="1"/>
    <col min="10" max="10" width="12.28515625" style="35" customWidth="1"/>
    <col min="11" max="11" width="13.28515625" style="35" customWidth="1"/>
    <col min="12" max="12" width="11.42578125" style="35" customWidth="1"/>
    <col min="13" max="13" width="12.28515625" style="35" customWidth="1"/>
    <col min="14" max="14" width="10.5703125" style="19" customWidth="1"/>
    <col min="15" max="15" width="11.85546875" style="19" customWidth="1"/>
    <col min="16" max="256" width="9.140625" style="19"/>
    <col min="257" max="257" width="31.85546875" style="19" customWidth="1"/>
    <col min="258" max="258" width="13.85546875" style="19" customWidth="1"/>
    <col min="259" max="259" width="13.28515625" style="19" customWidth="1"/>
    <col min="260" max="260" width="11.42578125" style="19" customWidth="1"/>
    <col min="261" max="261" width="14" style="19" customWidth="1"/>
    <col min="262" max="262" width="13.85546875" style="19" customWidth="1"/>
    <col min="263" max="263" width="13.28515625" style="19" customWidth="1"/>
    <col min="264" max="264" width="11.42578125" style="19" customWidth="1"/>
    <col min="265" max="266" width="13.85546875" style="19" customWidth="1"/>
    <col min="267" max="267" width="13.28515625" style="19" customWidth="1"/>
    <col min="268" max="268" width="11.42578125" style="19" customWidth="1"/>
    <col min="269" max="269" width="14.42578125" style="19" customWidth="1"/>
    <col min="270" max="270" width="13" style="19" customWidth="1"/>
    <col min="271" max="271" width="13.5703125" style="19" customWidth="1"/>
    <col min="272" max="512" width="9.140625" style="19"/>
    <col min="513" max="513" width="31.85546875" style="19" customWidth="1"/>
    <col min="514" max="514" width="13.85546875" style="19" customWidth="1"/>
    <col min="515" max="515" width="13.28515625" style="19" customWidth="1"/>
    <col min="516" max="516" width="11.42578125" style="19" customWidth="1"/>
    <col min="517" max="517" width="14" style="19" customWidth="1"/>
    <col min="518" max="518" width="13.85546875" style="19" customWidth="1"/>
    <col min="519" max="519" width="13.28515625" style="19" customWidth="1"/>
    <col min="520" max="520" width="11.42578125" style="19" customWidth="1"/>
    <col min="521" max="522" width="13.85546875" style="19" customWidth="1"/>
    <col min="523" max="523" width="13.28515625" style="19" customWidth="1"/>
    <col min="524" max="524" width="11.42578125" style="19" customWidth="1"/>
    <col min="525" max="525" width="14.42578125" style="19" customWidth="1"/>
    <col min="526" max="526" width="13" style="19" customWidth="1"/>
    <col min="527" max="527" width="13.5703125" style="19" customWidth="1"/>
    <col min="528" max="768" width="9.140625" style="19"/>
    <col min="769" max="769" width="31.85546875" style="19" customWidth="1"/>
    <col min="770" max="770" width="13.85546875" style="19" customWidth="1"/>
    <col min="771" max="771" width="13.28515625" style="19" customWidth="1"/>
    <col min="772" max="772" width="11.42578125" style="19" customWidth="1"/>
    <col min="773" max="773" width="14" style="19" customWidth="1"/>
    <col min="774" max="774" width="13.85546875" style="19" customWidth="1"/>
    <col min="775" max="775" width="13.28515625" style="19" customWidth="1"/>
    <col min="776" max="776" width="11.42578125" style="19" customWidth="1"/>
    <col min="777" max="778" width="13.85546875" style="19" customWidth="1"/>
    <col min="779" max="779" width="13.28515625" style="19" customWidth="1"/>
    <col min="780" max="780" width="11.42578125" style="19" customWidth="1"/>
    <col min="781" max="781" width="14.42578125" style="19" customWidth="1"/>
    <col min="782" max="782" width="13" style="19" customWidth="1"/>
    <col min="783" max="783" width="13.5703125" style="19" customWidth="1"/>
    <col min="784" max="1024" width="9.140625" style="19"/>
    <col min="1025" max="1025" width="31.85546875" style="19" customWidth="1"/>
    <col min="1026" max="1026" width="13.85546875" style="19" customWidth="1"/>
    <col min="1027" max="1027" width="13.28515625" style="19" customWidth="1"/>
    <col min="1028" max="1028" width="11.42578125" style="19" customWidth="1"/>
    <col min="1029" max="1029" width="14" style="19" customWidth="1"/>
    <col min="1030" max="1030" width="13.85546875" style="19" customWidth="1"/>
    <col min="1031" max="1031" width="13.28515625" style="19" customWidth="1"/>
    <col min="1032" max="1032" width="11.42578125" style="19" customWidth="1"/>
    <col min="1033" max="1034" width="13.85546875" style="19" customWidth="1"/>
    <col min="1035" max="1035" width="13.28515625" style="19" customWidth="1"/>
    <col min="1036" max="1036" width="11.42578125" style="19" customWidth="1"/>
    <col min="1037" max="1037" width="14.42578125" style="19" customWidth="1"/>
    <col min="1038" max="1038" width="13" style="19" customWidth="1"/>
    <col min="1039" max="1039" width="13.5703125" style="19" customWidth="1"/>
    <col min="1040" max="1280" width="9.140625" style="19"/>
    <col min="1281" max="1281" width="31.85546875" style="19" customWidth="1"/>
    <col min="1282" max="1282" width="13.85546875" style="19" customWidth="1"/>
    <col min="1283" max="1283" width="13.28515625" style="19" customWidth="1"/>
    <col min="1284" max="1284" width="11.42578125" style="19" customWidth="1"/>
    <col min="1285" max="1285" width="14" style="19" customWidth="1"/>
    <col min="1286" max="1286" width="13.85546875" style="19" customWidth="1"/>
    <col min="1287" max="1287" width="13.28515625" style="19" customWidth="1"/>
    <col min="1288" max="1288" width="11.42578125" style="19" customWidth="1"/>
    <col min="1289" max="1290" width="13.85546875" style="19" customWidth="1"/>
    <col min="1291" max="1291" width="13.28515625" style="19" customWidth="1"/>
    <col min="1292" max="1292" width="11.42578125" style="19" customWidth="1"/>
    <col min="1293" max="1293" width="14.42578125" style="19" customWidth="1"/>
    <col min="1294" max="1294" width="13" style="19" customWidth="1"/>
    <col min="1295" max="1295" width="13.5703125" style="19" customWidth="1"/>
    <col min="1296" max="1536" width="9.140625" style="19"/>
    <col min="1537" max="1537" width="31.85546875" style="19" customWidth="1"/>
    <col min="1538" max="1538" width="13.85546875" style="19" customWidth="1"/>
    <col min="1539" max="1539" width="13.28515625" style="19" customWidth="1"/>
    <col min="1540" max="1540" width="11.42578125" style="19" customWidth="1"/>
    <col min="1541" max="1541" width="14" style="19" customWidth="1"/>
    <col min="1542" max="1542" width="13.85546875" style="19" customWidth="1"/>
    <col min="1543" max="1543" width="13.28515625" style="19" customWidth="1"/>
    <col min="1544" max="1544" width="11.42578125" style="19" customWidth="1"/>
    <col min="1545" max="1546" width="13.85546875" style="19" customWidth="1"/>
    <col min="1547" max="1547" width="13.28515625" style="19" customWidth="1"/>
    <col min="1548" max="1548" width="11.42578125" style="19" customWidth="1"/>
    <col min="1549" max="1549" width="14.42578125" style="19" customWidth="1"/>
    <col min="1550" max="1550" width="13" style="19" customWidth="1"/>
    <col min="1551" max="1551" width="13.5703125" style="19" customWidth="1"/>
    <col min="1552" max="1792" width="9.140625" style="19"/>
    <col min="1793" max="1793" width="31.85546875" style="19" customWidth="1"/>
    <col min="1794" max="1794" width="13.85546875" style="19" customWidth="1"/>
    <col min="1795" max="1795" width="13.28515625" style="19" customWidth="1"/>
    <col min="1796" max="1796" width="11.42578125" style="19" customWidth="1"/>
    <col min="1797" max="1797" width="14" style="19" customWidth="1"/>
    <col min="1798" max="1798" width="13.85546875" style="19" customWidth="1"/>
    <col min="1799" max="1799" width="13.28515625" style="19" customWidth="1"/>
    <col min="1800" max="1800" width="11.42578125" style="19" customWidth="1"/>
    <col min="1801" max="1802" width="13.85546875" style="19" customWidth="1"/>
    <col min="1803" max="1803" width="13.28515625" style="19" customWidth="1"/>
    <col min="1804" max="1804" width="11.42578125" style="19" customWidth="1"/>
    <col min="1805" max="1805" width="14.42578125" style="19" customWidth="1"/>
    <col min="1806" max="1806" width="13" style="19" customWidth="1"/>
    <col min="1807" max="1807" width="13.5703125" style="19" customWidth="1"/>
    <col min="1808" max="2048" width="9.140625" style="19"/>
    <col min="2049" max="2049" width="31.85546875" style="19" customWidth="1"/>
    <col min="2050" max="2050" width="13.85546875" style="19" customWidth="1"/>
    <col min="2051" max="2051" width="13.28515625" style="19" customWidth="1"/>
    <col min="2052" max="2052" width="11.42578125" style="19" customWidth="1"/>
    <col min="2053" max="2053" width="14" style="19" customWidth="1"/>
    <col min="2054" max="2054" width="13.85546875" style="19" customWidth="1"/>
    <col min="2055" max="2055" width="13.28515625" style="19" customWidth="1"/>
    <col min="2056" max="2056" width="11.42578125" style="19" customWidth="1"/>
    <col min="2057" max="2058" width="13.85546875" style="19" customWidth="1"/>
    <col min="2059" max="2059" width="13.28515625" style="19" customWidth="1"/>
    <col min="2060" max="2060" width="11.42578125" style="19" customWidth="1"/>
    <col min="2061" max="2061" width="14.42578125" style="19" customWidth="1"/>
    <col min="2062" max="2062" width="13" style="19" customWidth="1"/>
    <col min="2063" max="2063" width="13.5703125" style="19" customWidth="1"/>
    <col min="2064" max="2304" width="9.140625" style="19"/>
    <col min="2305" max="2305" width="31.85546875" style="19" customWidth="1"/>
    <col min="2306" max="2306" width="13.85546875" style="19" customWidth="1"/>
    <col min="2307" max="2307" width="13.28515625" style="19" customWidth="1"/>
    <col min="2308" max="2308" width="11.42578125" style="19" customWidth="1"/>
    <col min="2309" max="2309" width="14" style="19" customWidth="1"/>
    <col min="2310" max="2310" width="13.85546875" style="19" customWidth="1"/>
    <col min="2311" max="2311" width="13.28515625" style="19" customWidth="1"/>
    <col min="2312" max="2312" width="11.42578125" style="19" customWidth="1"/>
    <col min="2313" max="2314" width="13.85546875" style="19" customWidth="1"/>
    <col min="2315" max="2315" width="13.28515625" style="19" customWidth="1"/>
    <col min="2316" max="2316" width="11.42578125" style="19" customWidth="1"/>
    <col min="2317" max="2317" width="14.42578125" style="19" customWidth="1"/>
    <col min="2318" max="2318" width="13" style="19" customWidth="1"/>
    <col min="2319" max="2319" width="13.5703125" style="19" customWidth="1"/>
    <col min="2320" max="2560" width="9.140625" style="19"/>
    <col min="2561" max="2561" width="31.85546875" style="19" customWidth="1"/>
    <col min="2562" max="2562" width="13.85546875" style="19" customWidth="1"/>
    <col min="2563" max="2563" width="13.28515625" style="19" customWidth="1"/>
    <col min="2564" max="2564" width="11.42578125" style="19" customWidth="1"/>
    <col min="2565" max="2565" width="14" style="19" customWidth="1"/>
    <col min="2566" max="2566" width="13.85546875" style="19" customWidth="1"/>
    <col min="2567" max="2567" width="13.28515625" style="19" customWidth="1"/>
    <col min="2568" max="2568" width="11.42578125" style="19" customWidth="1"/>
    <col min="2569" max="2570" width="13.85546875" style="19" customWidth="1"/>
    <col min="2571" max="2571" width="13.28515625" style="19" customWidth="1"/>
    <col min="2572" max="2572" width="11.42578125" style="19" customWidth="1"/>
    <col min="2573" max="2573" width="14.42578125" style="19" customWidth="1"/>
    <col min="2574" max="2574" width="13" style="19" customWidth="1"/>
    <col min="2575" max="2575" width="13.5703125" style="19" customWidth="1"/>
    <col min="2576" max="2816" width="9.140625" style="19"/>
    <col min="2817" max="2817" width="31.85546875" style="19" customWidth="1"/>
    <col min="2818" max="2818" width="13.85546875" style="19" customWidth="1"/>
    <col min="2819" max="2819" width="13.28515625" style="19" customWidth="1"/>
    <col min="2820" max="2820" width="11.42578125" style="19" customWidth="1"/>
    <col min="2821" max="2821" width="14" style="19" customWidth="1"/>
    <col min="2822" max="2822" width="13.85546875" style="19" customWidth="1"/>
    <col min="2823" max="2823" width="13.28515625" style="19" customWidth="1"/>
    <col min="2824" max="2824" width="11.42578125" style="19" customWidth="1"/>
    <col min="2825" max="2826" width="13.85546875" style="19" customWidth="1"/>
    <col min="2827" max="2827" width="13.28515625" style="19" customWidth="1"/>
    <col min="2828" max="2828" width="11.42578125" style="19" customWidth="1"/>
    <col min="2829" max="2829" width="14.42578125" style="19" customWidth="1"/>
    <col min="2830" max="2830" width="13" style="19" customWidth="1"/>
    <col min="2831" max="2831" width="13.5703125" style="19" customWidth="1"/>
    <col min="2832" max="3072" width="9.140625" style="19"/>
    <col min="3073" max="3073" width="31.85546875" style="19" customWidth="1"/>
    <col min="3074" max="3074" width="13.85546875" style="19" customWidth="1"/>
    <col min="3075" max="3075" width="13.28515625" style="19" customWidth="1"/>
    <col min="3076" max="3076" width="11.42578125" style="19" customWidth="1"/>
    <col min="3077" max="3077" width="14" style="19" customWidth="1"/>
    <col min="3078" max="3078" width="13.85546875" style="19" customWidth="1"/>
    <col min="3079" max="3079" width="13.28515625" style="19" customWidth="1"/>
    <col min="3080" max="3080" width="11.42578125" style="19" customWidth="1"/>
    <col min="3081" max="3082" width="13.85546875" style="19" customWidth="1"/>
    <col min="3083" max="3083" width="13.28515625" style="19" customWidth="1"/>
    <col min="3084" max="3084" width="11.42578125" style="19" customWidth="1"/>
    <col min="3085" max="3085" width="14.42578125" style="19" customWidth="1"/>
    <col min="3086" max="3086" width="13" style="19" customWidth="1"/>
    <col min="3087" max="3087" width="13.5703125" style="19" customWidth="1"/>
    <col min="3088" max="3328" width="9.140625" style="19"/>
    <col min="3329" max="3329" width="31.85546875" style="19" customWidth="1"/>
    <col min="3330" max="3330" width="13.85546875" style="19" customWidth="1"/>
    <col min="3331" max="3331" width="13.28515625" style="19" customWidth="1"/>
    <col min="3332" max="3332" width="11.42578125" style="19" customWidth="1"/>
    <col min="3333" max="3333" width="14" style="19" customWidth="1"/>
    <col min="3334" max="3334" width="13.85546875" style="19" customWidth="1"/>
    <col min="3335" max="3335" width="13.28515625" style="19" customWidth="1"/>
    <col min="3336" max="3336" width="11.42578125" style="19" customWidth="1"/>
    <col min="3337" max="3338" width="13.85546875" style="19" customWidth="1"/>
    <col min="3339" max="3339" width="13.28515625" style="19" customWidth="1"/>
    <col min="3340" max="3340" width="11.42578125" style="19" customWidth="1"/>
    <col min="3341" max="3341" width="14.42578125" style="19" customWidth="1"/>
    <col min="3342" max="3342" width="13" style="19" customWidth="1"/>
    <col min="3343" max="3343" width="13.5703125" style="19" customWidth="1"/>
    <col min="3344" max="3584" width="9.140625" style="19"/>
    <col min="3585" max="3585" width="31.85546875" style="19" customWidth="1"/>
    <col min="3586" max="3586" width="13.85546875" style="19" customWidth="1"/>
    <col min="3587" max="3587" width="13.28515625" style="19" customWidth="1"/>
    <col min="3588" max="3588" width="11.42578125" style="19" customWidth="1"/>
    <col min="3589" max="3589" width="14" style="19" customWidth="1"/>
    <col min="3590" max="3590" width="13.85546875" style="19" customWidth="1"/>
    <col min="3591" max="3591" width="13.28515625" style="19" customWidth="1"/>
    <col min="3592" max="3592" width="11.42578125" style="19" customWidth="1"/>
    <col min="3593" max="3594" width="13.85546875" style="19" customWidth="1"/>
    <col min="3595" max="3595" width="13.28515625" style="19" customWidth="1"/>
    <col min="3596" max="3596" width="11.42578125" style="19" customWidth="1"/>
    <col min="3597" max="3597" width="14.42578125" style="19" customWidth="1"/>
    <col min="3598" max="3598" width="13" style="19" customWidth="1"/>
    <col min="3599" max="3599" width="13.5703125" style="19" customWidth="1"/>
    <col min="3600" max="3840" width="9.140625" style="19"/>
    <col min="3841" max="3841" width="31.85546875" style="19" customWidth="1"/>
    <col min="3842" max="3842" width="13.85546875" style="19" customWidth="1"/>
    <col min="3843" max="3843" width="13.28515625" style="19" customWidth="1"/>
    <col min="3844" max="3844" width="11.42578125" style="19" customWidth="1"/>
    <col min="3845" max="3845" width="14" style="19" customWidth="1"/>
    <col min="3846" max="3846" width="13.85546875" style="19" customWidth="1"/>
    <col min="3847" max="3847" width="13.28515625" style="19" customWidth="1"/>
    <col min="3848" max="3848" width="11.42578125" style="19" customWidth="1"/>
    <col min="3849" max="3850" width="13.85546875" style="19" customWidth="1"/>
    <col min="3851" max="3851" width="13.28515625" style="19" customWidth="1"/>
    <col min="3852" max="3852" width="11.42578125" style="19" customWidth="1"/>
    <col min="3853" max="3853" width="14.42578125" style="19" customWidth="1"/>
    <col min="3854" max="3854" width="13" style="19" customWidth="1"/>
    <col min="3855" max="3855" width="13.5703125" style="19" customWidth="1"/>
    <col min="3856" max="4096" width="9.140625" style="19"/>
    <col min="4097" max="4097" width="31.85546875" style="19" customWidth="1"/>
    <col min="4098" max="4098" width="13.85546875" style="19" customWidth="1"/>
    <col min="4099" max="4099" width="13.28515625" style="19" customWidth="1"/>
    <col min="4100" max="4100" width="11.42578125" style="19" customWidth="1"/>
    <col min="4101" max="4101" width="14" style="19" customWidth="1"/>
    <col min="4102" max="4102" width="13.85546875" style="19" customWidth="1"/>
    <col min="4103" max="4103" width="13.28515625" style="19" customWidth="1"/>
    <col min="4104" max="4104" width="11.42578125" style="19" customWidth="1"/>
    <col min="4105" max="4106" width="13.85546875" style="19" customWidth="1"/>
    <col min="4107" max="4107" width="13.28515625" style="19" customWidth="1"/>
    <col min="4108" max="4108" width="11.42578125" style="19" customWidth="1"/>
    <col min="4109" max="4109" width="14.42578125" style="19" customWidth="1"/>
    <col min="4110" max="4110" width="13" style="19" customWidth="1"/>
    <col min="4111" max="4111" width="13.5703125" style="19" customWidth="1"/>
    <col min="4112" max="4352" width="9.140625" style="19"/>
    <col min="4353" max="4353" width="31.85546875" style="19" customWidth="1"/>
    <col min="4354" max="4354" width="13.85546875" style="19" customWidth="1"/>
    <col min="4355" max="4355" width="13.28515625" style="19" customWidth="1"/>
    <col min="4356" max="4356" width="11.42578125" style="19" customWidth="1"/>
    <col min="4357" max="4357" width="14" style="19" customWidth="1"/>
    <col min="4358" max="4358" width="13.85546875" style="19" customWidth="1"/>
    <col min="4359" max="4359" width="13.28515625" style="19" customWidth="1"/>
    <col min="4360" max="4360" width="11.42578125" style="19" customWidth="1"/>
    <col min="4361" max="4362" width="13.85546875" style="19" customWidth="1"/>
    <col min="4363" max="4363" width="13.28515625" style="19" customWidth="1"/>
    <col min="4364" max="4364" width="11.42578125" style="19" customWidth="1"/>
    <col min="4365" max="4365" width="14.42578125" style="19" customWidth="1"/>
    <col min="4366" max="4366" width="13" style="19" customWidth="1"/>
    <col min="4367" max="4367" width="13.5703125" style="19" customWidth="1"/>
    <col min="4368" max="4608" width="9.140625" style="19"/>
    <col min="4609" max="4609" width="31.85546875" style="19" customWidth="1"/>
    <col min="4610" max="4610" width="13.85546875" style="19" customWidth="1"/>
    <col min="4611" max="4611" width="13.28515625" style="19" customWidth="1"/>
    <col min="4612" max="4612" width="11.42578125" style="19" customWidth="1"/>
    <col min="4613" max="4613" width="14" style="19" customWidth="1"/>
    <col min="4614" max="4614" width="13.85546875" style="19" customWidth="1"/>
    <col min="4615" max="4615" width="13.28515625" style="19" customWidth="1"/>
    <col min="4616" max="4616" width="11.42578125" style="19" customWidth="1"/>
    <col min="4617" max="4618" width="13.85546875" style="19" customWidth="1"/>
    <col min="4619" max="4619" width="13.28515625" style="19" customWidth="1"/>
    <col min="4620" max="4620" width="11.42578125" style="19" customWidth="1"/>
    <col min="4621" max="4621" width="14.42578125" style="19" customWidth="1"/>
    <col min="4622" max="4622" width="13" style="19" customWidth="1"/>
    <col min="4623" max="4623" width="13.5703125" style="19" customWidth="1"/>
    <col min="4624" max="4864" width="9.140625" style="19"/>
    <col min="4865" max="4865" width="31.85546875" style="19" customWidth="1"/>
    <col min="4866" max="4866" width="13.85546875" style="19" customWidth="1"/>
    <col min="4867" max="4867" width="13.28515625" style="19" customWidth="1"/>
    <col min="4868" max="4868" width="11.42578125" style="19" customWidth="1"/>
    <col min="4869" max="4869" width="14" style="19" customWidth="1"/>
    <col min="4870" max="4870" width="13.85546875" style="19" customWidth="1"/>
    <col min="4871" max="4871" width="13.28515625" style="19" customWidth="1"/>
    <col min="4872" max="4872" width="11.42578125" style="19" customWidth="1"/>
    <col min="4873" max="4874" width="13.85546875" style="19" customWidth="1"/>
    <col min="4875" max="4875" width="13.28515625" style="19" customWidth="1"/>
    <col min="4876" max="4876" width="11.42578125" style="19" customWidth="1"/>
    <col min="4877" max="4877" width="14.42578125" style="19" customWidth="1"/>
    <col min="4878" max="4878" width="13" style="19" customWidth="1"/>
    <col min="4879" max="4879" width="13.5703125" style="19" customWidth="1"/>
    <col min="4880" max="5120" width="9.140625" style="19"/>
    <col min="5121" max="5121" width="31.85546875" style="19" customWidth="1"/>
    <col min="5122" max="5122" width="13.85546875" style="19" customWidth="1"/>
    <col min="5123" max="5123" width="13.28515625" style="19" customWidth="1"/>
    <col min="5124" max="5124" width="11.42578125" style="19" customWidth="1"/>
    <col min="5125" max="5125" width="14" style="19" customWidth="1"/>
    <col min="5126" max="5126" width="13.85546875" style="19" customWidth="1"/>
    <col min="5127" max="5127" width="13.28515625" style="19" customWidth="1"/>
    <col min="5128" max="5128" width="11.42578125" style="19" customWidth="1"/>
    <col min="5129" max="5130" width="13.85546875" style="19" customWidth="1"/>
    <col min="5131" max="5131" width="13.28515625" style="19" customWidth="1"/>
    <col min="5132" max="5132" width="11.42578125" style="19" customWidth="1"/>
    <col min="5133" max="5133" width="14.42578125" style="19" customWidth="1"/>
    <col min="5134" max="5134" width="13" style="19" customWidth="1"/>
    <col min="5135" max="5135" width="13.5703125" style="19" customWidth="1"/>
    <col min="5136" max="5376" width="9.140625" style="19"/>
    <col min="5377" max="5377" width="31.85546875" style="19" customWidth="1"/>
    <col min="5378" max="5378" width="13.85546875" style="19" customWidth="1"/>
    <col min="5379" max="5379" width="13.28515625" style="19" customWidth="1"/>
    <col min="5380" max="5380" width="11.42578125" style="19" customWidth="1"/>
    <col min="5381" max="5381" width="14" style="19" customWidth="1"/>
    <col min="5382" max="5382" width="13.85546875" style="19" customWidth="1"/>
    <col min="5383" max="5383" width="13.28515625" style="19" customWidth="1"/>
    <col min="5384" max="5384" width="11.42578125" style="19" customWidth="1"/>
    <col min="5385" max="5386" width="13.85546875" style="19" customWidth="1"/>
    <col min="5387" max="5387" width="13.28515625" style="19" customWidth="1"/>
    <col min="5388" max="5388" width="11.42578125" style="19" customWidth="1"/>
    <col min="5389" max="5389" width="14.42578125" style="19" customWidth="1"/>
    <col min="5390" max="5390" width="13" style="19" customWidth="1"/>
    <col min="5391" max="5391" width="13.5703125" style="19" customWidth="1"/>
    <col min="5392" max="5632" width="9.140625" style="19"/>
    <col min="5633" max="5633" width="31.85546875" style="19" customWidth="1"/>
    <col min="5634" max="5634" width="13.85546875" style="19" customWidth="1"/>
    <col min="5635" max="5635" width="13.28515625" style="19" customWidth="1"/>
    <col min="5636" max="5636" width="11.42578125" style="19" customWidth="1"/>
    <col min="5637" max="5637" width="14" style="19" customWidth="1"/>
    <col min="5638" max="5638" width="13.85546875" style="19" customWidth="1"/>
    <col min="5639" max="5639" width="13.28515625" style="19" customWidth="1"/>
    <col min="5640" max="5640" width="11.42578125" style="19" customWidth="1"/>
    <col min="5641" max="5642" width="13.85546875" style="19" customWidth="1"/>
    <col min="5643" max="5643" width="13.28515625" style="19" customWidth="1"/>
    <col min="5644" max="5644" width="11.42578125" style="19" customWidth="1"/>
    <col min="5645" max="5645" width="14.42578125" style="19" customWidth="1"/>
    <col min="5646" max="5646" width="13" style="19" customWidth="1"/>
    <col min="5647" max="5647" width="13.5703125" style="19" customWidth="1"/>
    <col min="5648" max="5888" width="9.140625" style="19"/>
    <col min="5889" max="5889" width="31.85546875" style="19" customWidth="1"/>
    <col min="5890" max="5890" width="13.85546875" style="19" customWidth="1"/>
    <col min="5891" max="5891" width="13.28515625" style="19" customWidth="1"/>
    <col min="5892" max="5892" width="11.42578125" style="19" customWidth="1"/>
    <col min="5893" max="5893" width="14" style="19" customWidth="1"/>
    <col min="5894" max="5894" width="13.85546875" style="19" customWidth="1"/>
    <col min="5895" max="5895" width="13.28515625" style="19" customWidth="1"/>
    <col min="5896" max="5896" width="11.42578125" style="19" customWidth="1"/>
    <col min="5897" max="5898" width="13.85546875" style="19" customWidth="1"/>
    <col min="5899" max="5899" width="13.28515625" style="19" customWidth="1"/>
    <col min="5900" max="5900" width="11.42578125" style="19" customWidth="1"/>
    <col min="5901" max="5901" width="14.42578125" style="19" customWidth="1"/>
    <col min="5902" max="5902" width="13" style="19" customWidth="1"/>
    <col min="5903" max="5903" width="13.5703125" style="19" customWidth="1"/>
    <col min="5904" max="6144" width="9.140625" style="19"/>
    <col min="6145" max="6145" width="31.85546875" style="19" customWidth="1"/>
    <col min="6146" max="6146" width="13.85546875" style="19" customWidth="1"/>
    <col min="6147" max="6147" width="13.28515625" style="19" customWidth="1"/>
    <col min="6148" max="6148" width="11.42578125" style="19" customWidth="1"/>
    <col min="6149" max="6149" width="14" style="19" customWidth="1"/>
    <col min="6150" max="6150" width="13.85546875" style="19" customWidth="1"/>
    <col min="6151" max="6151" width="13.28515625" style="19" customWidth="1"/>
    <col min="6152" max="6152" width="11.42578125" style="19" customWidth="1"/>
    <col min="6153" max="6154" width="13.85546875" style="19" customWidth="1"/>
    <col min="6155" max="6155" width="13.28515625" style="19" customWidth="1"/>
    <col min="6156" max="6156" width="11.42578125" style="19" customWidth="1"/>
    <col min="6157" max="6157" width="14.42578125" style="19" customWidth="1"/>
    <col min="6158" max="6158" width="13" style="19" customWidth="1"/>
    <col min="6159" max="6159" width="13.5703125" style="19" customWidth="1"/>
    <col min="6160" max="6400" width="9.140625" style="19"/>
    <col min="6401" max="6401" width="31.85546875" style="19" customWidth="1"/>
    <col min="6402" max="6402" width="13.85546875" style="19" customWidth="1"/>
    <col min="6403" max="6403" width="13.28515625" style="19" customWidth="1"/>
    <col min="6404" max="6404" width="11.42578125" style="19" customWidth="1"/>
    <col min="6405" max="6405" width="14" style="19" customWidth="1"/>
    <col min="6406" max="6406" width="13.85546875" style="19" customWidth="1"/>
    <col min="6407" max="6407" width="13.28515625" style="19" customWidth="1"/>
    <col min="6408" max="6408" width="11.42578125" style="19" customWidth="1"/>
    <col min="6409" max="6410" width="13.85546875" style="19" customWidth="1"/>
    <col min="6411" max="6411" width="13.28515625" style="19" customWidth="1"/>
    <col min="6412" max="6412" width="11.42578125" style="19" customWidth="1"/>
    <col min="6413" max="6413" width="14.42578125" style="19" customWidth="1"/>
    <col min="6414" max="6414" width="13" style="19" customWidth="1"/>
    <col min="6415" max="6415" width="13.5703125" style="19" customWidth="1"/>
    <col min="6416" max="6656" width="9.140625" style="19"/>
    <col min="6657" max="6657" width="31.85546875" style="19" customWidth="1"/>
    <col min="6658" max="6658" width="13.85546875" style="19" customWidth="1"/>
    <col min="6659" max="6659" width="13.28515625" style="19" customWidth="1"/>
    <col min="6660" max="6660" width="11.42578125" style="19" customWidth="1"/>
    <col min="6661" max="6661" width="14" style="19" customWidth="1"/>
    <col min="6662" max="6662" width="13.85546875" style="19" customWidth="1"/>
    <col min="6663" max="6663" width="13.28515625" style="19" customWidth="1"/>
    <col min="6664" max="6664" width="11.42578125" style="19" customWidth="1"/>
    <col min="6665" max="6666" width="13.85546875" style="19" customWidth="1"/>
    <col min="6667" max="6667" width="13.28515625" style="19" customWidth="1"/>
    <col min="6668" max="6668" width="11.42578125" style="19" customWidth="1"/>
    <col min="6669" max="6669" width="14.42578125" style="19" customWidth="1"/>
    <col min="6670" max="6670" width="13" style="19" customWidth="1"/>
    <col min="6671" max="6671" width="13.5703125" style="19" customWidth="1"/>
    <col min="6672" max="6912" width="9.140625" style="19"/>
    <col min="6913" max="6913" width="31.85546875" style="19" customWidth="1"/>
    <col min="6914" max="6914" width="13.85546875" style="19" customWidth="1"/>
    <col min="6915" max="6915" width="13.28515625" style="19" customWidth="1"/>
    <col min="6916" max="6916" width="11.42578125" style="19" customWidth="1"/>
    <col min="6917" max="6917" width="14" style="19" customWidth="1"/>
    <col min="6918" max="6918" width="13.85546875" style="19" customWidth="1"/>
    <col min="6919" max="6919" width="13.28515625" style="19" customWidth="1"/>
    <col min="6920" max="6920" width="11.42578125" style="19" customWidth="1"/>
    <col min="6921" max="6922" width="13.85546875" style="19" customWidth="1"/>
    <col min="6923" max="6923" width="13.28515625" style="19" customWidth="1"/>
    <col min="6924" max="6924" width="11.42578125" style="19" customWidth="1"/>
    <col min="6925" max="6925" width="14.42578125" style="19" customWidth="1"/>
    <col min="6926" max="6926" width="13" style="19" customWidth="1"/>
    <col min="6927" max="6927" width="13.5703125" style="19" customWidth="1"/>
    <col min="6928" max="7168" width="9.140625" style="19"/>
    <col min="7169" max="7169" width="31.85546875" style="19" customWidth="1"/>
    <col min="7170" max="7170" width="13.85546875" style="19" customWidth="1"/>
    <col min="7171" max="7171" width="13.28515625" style="19" customWidth="1"/>
    <col min="7172" max="7172" width="11.42578125" style="19" customWidth="1"/>
    <col min="7173" max="7173" width="14" style="19" customWidth="1"/>
    <col min="7174" max="7174" width="13.85546875" style="19" customWidth="1"/>
    <col min="7175" max="7175" width="13.28515625" style="19" customWidth="1"/>
    <col min="7176" max="7176" width="11.42578125" style="19" customWidth="1"/>
    <col min="7177" max="7178" width="13.85546875" style="19" customWidth="1"/>
    <col min="7179" max="7179" width="13.28515625" style="19" customWidth="1"/>
    <col min="7180" max="7180" width="11.42578125" style="19" customWidth="1"/>
    <col min="7181" max="7181" width="14.42578125" style="19" customWidth="1"/>
    <col min="7182" max="7182" width="13" style="19" customWidth="1"/>
    <col min="7183" max="7183" width="13.5703125" style="19" customWidth="1"/>
    <col min="7184" max="7424" width="9.140625" style="19"/>
    <col min="7425" max="7425" width="31.85546875" style="19" customWidth="1"/>
    <col min="7426" max="7426" width="13.85546875" style="19" customWidth="1"/>
    <col min="7427" max="7427" width="13.28515625" style="19" customWidth="1"/>
    <col min="7428" max="7428" width="11.42578125" style="19" customWidth="1"/>
    <col min="7429" max="7429" width="14" style="19" customWidth="1"/>
    <col min="7430" max="7430" width="13.85546875" style="19" customWidth="1"/>
    <col min="7431" max="7431" width="13.28515625" style="19" customWidth="1"/>
    <col min="7432" max="7432" width="11.42578125" style="19" customWidth="1"/>
    <col min="7433" max="7434" width="13.85546875" style="19" customWidth="1"/>
    <col min="7435" max="7435" width="13.28515625" style="19" customWidth="1"/>
    <col min="7436" max="7436" width="11.42578125" style="19" customWidth="1"/>
    <col min="7437" max="7437" width="14.42578125" style="19" customWidth="1"/>
    <col min="7438" max="7438" width="13" style="19" customWidth="1"/>
    <col min="7439" max="7439" width="13.5703125" style="19" customWidth="1"/>
    <col min="7440" max="7680" width="9.140625" style="19"/>
    <col min="7681" max="7681" width="31.85546875" style="19" customWidth="1"/>
    <col min="7682" max="7682" width="13.85546875" style="19" customWidth="1"/>
    <col min="7683" max="7683" width="13.28515625" style="19" customWidth="1"/>
    <col min="7684" max="7684" width="11.42578125" style="19" customWidth="1"/>
    <col min="7685" max="7685" width="14" style="19" customWidth="1"/>
    <col min="7686" max="7686" width="13.85546875" style="19" customWidth="1"/>
    <col min="7687" max="7687" width="13.28515625" style="19" customWidth="1"/>
    <col min="7688" max="7688" width="11.42578125" style="19" customWidth="1"/>
    <col min="7689" max="7690" width="13.85546875" style="19" customWidth="1"/>
    <col min="7691" max="7691" width="13.28515625" style="19" customWidth="1"/>
    <col min="7692" max="7692" width="11.42578125" style="19" customWidth="1"/>
    <col min="7693" max="7693" width="14.42578125" style="19" customWidth="1"/>
    <col min="7694" max="7694" width="13" style="19" customWidth="1"/>
    <col min="7695" max="7695" width="13.5703125" style="19" customWidth="1"/>
    <col min="7696" max="7936" width="9.140625" style="19"/>
    <col min="7937" max="7937" width="31.85546875" style="19" customWidth="1"/>
    <col min="7938" max="7938" width="13.85546875" style="19" customWidth="1"/>
    <col min="7939" max="7939" width="13.28515625" style="19" customWidth="1"/>
    <col min="7940" max="7940" width="11.42578125" style="19" customWidth="1"/>
    <col min="7941" max="7941" width="14" style="19" customWidth="1"/>
    <col min="7942" max="7942" width="13.85546875" style="19" customWidth="1"/>
    <col min="7943" max="7943" width="13.28515625" style="19" customWidth="1"/>
    <col min="7944" max="7944" width="11.42578125" style="19" customWidth="1"/>
    <col min="7945" max="7946" width="13.85546875" style="19" customWidth="1"/>
    <col min="7947" max="7947" width="13.28515625" style="19" customWidth="1"/>
    <col min="7948" max="7948" width="11.42578125" style="19" customWidth="1"/>
    <col min="7949" max="7949" width="14.42578125" style="19" customWidth="1"/>
    <col min="7950" max="7950" width="13" style="19" customWidth="1"/>
    <col min="7951" max="7951" width="13.5703125" style="19" customWidth="1"/>
    <col min="7952" max="8192" width="9.140625" style="19"/>
    <col min="8193" max="8193" width="31.85546875" style="19" customWidth="1"/>
    <col min="8194" max="8194" width="13.85546875" style="19" customWidth="1"/>
    <col min="8195" max="8195" width="13.28515625" style="19" customWidth="1"/>
    <col min="8196" max="8196" width="11.42578125" style="19" customWidth="1"/>
    <col min="8197" max="8197" width="14" style="19" customWidth="1"/>
    <col min="8198" max="8198" width="13.85546875" style="19" customWidth="1"/>
    <col min="8199" max="8199" width="13.28515625" style="19" customWidth="1"/>
    <col min="8200" max="8200" width="11.42578125" style="19" customWidth="1"/>
    <col min="8201" max="8202" width="13.85546875" style="19" customWidth="1"/>
    <col min="8203" max="8203" width="13.28515625" style="19" customWidth="1"/>
    <col min="8204" max="8204" width="11.42578125" style="19" customWidth="1"/>
    <col min="8205" max="8205" width="14.42578125" style="19" customWidth="1"/>
    <col min="8206" max="8206" width="13" style="19" customWidth="1"/>
    <col min="8207" max="8207" width="13.5703125" style="19" customWidth="1"/>
    <col min="8208" max="8448" width="9.140625" style="19"/>
    <col min="8449" max="8449" width="31.85546875" style="19" customWidth="1"/>
    <col min="8450" max="8450" width="13.85546875" style="19" customWidth="1"/>
    <col min="8451" max="8451" width="13.28515625" style="19" customWidth="1"/>
    <col min="8452" max="8452" width="11.42578125" style="19" customWidth="1"/>
    <col min="8453" max="8453" width="14" style="19" customWidth="1"/>
    <col min="8454" max="8454" width="13.85546875" style="19" customWidth="1"/>
    <col min="8455" max="8455" width="13.28515625" style="19" customWidth="1"/>
    <col min="8456" max="8456" width="11.42578125" style="19" customWidth="1"/>
    <col min="8457" max="8458" width="13.85546875" style="19" customWidth="1"/>
    <col min="8459" max="8459" width="13.28515625" style="19" customWidth="1"/>
    <col min="8460" max="8460" width="11.42578125" style="19" customWidth="1"/>
    <col min="8461" max="8461" width="14.42578125" style="19" customWidth="1"/>
    <col min="8462" max="8462" width="13" style="19" customWidth="1"/>
    <col min="8463" max="8463" width="13.5703125" style="19" customWidth="1"/>
    <col min="8464" max="8704" width="9.140625" style="19"/>
    <col min="8705" max="8705" width="31.85546875" style="19" customWidth="1"/>
    <col min="8706" max="8706" width="13.85546875" style="19" customWidth="1"/>
    <col min="8707" max="8707" width="13.28515625" style="19" customWidth="1"/>
    <col min="8708" max="8708" width="11.42578125" style="19" customWidth="1"/>
    <col min="8709" max="8709" width="14" style="19" customWidth="1"/>
    <col min="8710" max="8710" width="13.85546875" style="19" customWidth="1"/>
    <col min="8711" max="8711" width="13.28515625" style="19" customWidth="1"/>
    <col min="8712" max="8712" width="11.42578125" style="19" customWidth="1"/>
    <col min="8713" max="8714" width="13.85546875" style="19" customWidth="1"/>
    <col min="8715" max="8715" width="13.28515625" style="19" customWidth="1"/>
    <col min="8716" max="8716" width="11.42578125" style="19" customWidth="1"/>
    <col min="8717" max="8717" width="14.42578125" style="19" customWidth="1"/>
    <col min="8718" max="8718" width="13" style="19" customWidth="1"/>
    <col min="8719" max="8719" width="13.5703125" style="19" customWidth="1"/>
    <col min="8720" max="8960" width="9.140625" style="19"/>
    <col min="8961" max="8961" width="31.85546875" style="19" customWidth="1"/>
    <col min="8962" max="8962" width="13.85546875" style="19" customWidth="1"/>
    <col min="8963" max="8963" width="13.28515625" style="19" customWidth="1"/>
    <col min="8964" max="8964" width="11.42578125" style="19" customWidth="1"/>
    <col min="8965" max="8965" width="14" style="19" customWidth="1"/>
    <col min="8966" max="8966" width="13.85546875" style="19" customWidth="1"/>
    <col min="8967" max="8967" width="13.28515625" style="19" customWidth="1"/>
    <col min="8968" max="8968" width="11.42578125" style="19" customWidth="1"/>
    <col min="8969" max="8970" width="13.85546875" style="19" customWidth="1"/>
    <col min="8971" max="8971" width="13.28515625" style="19" customWidth="1"/>
    <col min="8972" max="8972" width="11.42578125" style="19" customWidth="1"/>
    <col min="8973" max="8973" width="14.42578125" style="19" customWidth="1"/>
    <col min="8974" max="8974" width="13" style="19" customWidth="1"/>
    <col min="8975" max="8975" width="13.5703125" style="19" customWidth="1"/>
    <col min="8976" max="9216" width="9.140625" style="19"/>
    <col min="9217" max="9217" width="31.85546875" style="19" customWidth="1"/>
    <col min="9218" max="9218" width="13.85546875" style="19" customWidth="1"/>
    <col min="9219" max="9219" width="13.28515625" style="19" customWidth="1"/>
    <col min="9220" max="9220" width="11.42578125" style="19" customWidth="1"/>
    <col min="9221" max="9221" width="14" style="19" customWidth="1"/>
    <col min="9222" max="9222" width="13.85546875" style="19" customWidth="1"/>
    <col min="9223" max="9223" width="13.28515625" style="19" customWidth="1"/>
    <col min="9224" max="9224" width="11.42578125" style="19" customWidth="1"/>
    <col min="9225" max="9226" width="13.85546875" style="19" customWidth="1"/>
    <col min="9227" max="9227" width="13.28515625" style="19" customWidth="1"/>
    <col min="9228" max="9228" width="11.42578125" style="19" customWidth="1"/>
    <col min="9229" max="9229" width="14.42578125" style="19" customWidth="1"/>
    <col min="9230" max="9230" width="13" style="19" customWidth="1"/>
    <col min="9231" max="9231" width="13.5703125" style="19" customWidth="1"/>
    <col min="9232" max="9472" width="9.140625" style="19"/>
    <col min="9473" max="9473" width="31.85546875" style="19" customWidth="1"/>
    <col min="9474" max="9474" width="13.85546875" style="19" customWidth="1"/>
    <col min="9475" max="9475" width="13.28515625" style="19" customWidth="1"/>
    <col min="9476" max="9476" width="11.42578125" style="19" customWidth="1"/>
    <col min="9477" max="9477" width="14" style="19" customWidth="1"/>
    <col min="9478" max="9478" width="13.85546875" style="19" customWidth="1"/>
    <col min="9479" max="9479" width="13.28515625" style="19" customWidth="1"/>
    <col min="9480" max="9480" width="11.42578125" style="19" customWidth="1"/>
    <col min="9481" max="9482" width="13.85546875" style="19" customWidth="1"/>
    <col min="9483" max="9483" width="13.28515625" style="19" customWidth="1"/>
    <col min="9484" max="9484" width="11.42578125" style="19" customWidth="1"/>
    <col min="9485" max="9485" width="14.42578125" style="19" customWidth="1"/>
    <col min="9486" max="9486" width="13" style="19" customWidth="1"/>
    <col min="9487" max="9487" width="13.5703125" style="19" customWidth="1"/>
    <col min="9488" max="9728" width="9.140625" style="19"/>
    <col min="9729" max="9729" width="31.85546875" style="19" customWidth="1"/>
    <col min="9730" max="9730" width="13.85546875" style="19" customWidth="1"/>
    <col min="9731" max="9731" width="13.28515625" style="19" customWidth="1"/>
    <col min="9732" max="9732" width="11.42578125" style="19" customWidth="1"/>
    <col min="9733" max="9733" width="14" style="19" customWidth="1"/>
    <col min="9734" max="9734" width="13.85546875" style="19" customWidth="1"/>
    <col min="9735" max="9735" width="13.28515625" style="19" customWidth="1"/>
    <col min="9736" max="9736" width="11.42578125" style="19" customWidth="1"/>
    <col min="9737" max="9738" width="13.85546875" style="19" customWidth="1"/>
    <col min="9739" max="9739" width="13.28515625" style="19" customWidth="1"/>
    <col min="9740" max="9740" width="11.42578125" style="19" customWidth="1"/>
    <col min="9741" max="9741" width="14.42578125" style="19" customWidth="1"/>
    <col min="9742" max="9742" width="13" style="19" customWidth="1"/>
    <col min="9743" max="9743" width="13.5703125" style="19" customWidth="1"/>
    <col min="9744" max="9984" width="9.140625" style="19"/>
    <col min="9985" max="9985" width="31.85546875" style="19" customWidth="1"/>
    <col min="9986" max="9986" width="13.85546875" style="19" customWidth="1"/>
    <col min="9987" max="9987" width="13.28515625" style="19" customWidth="1"/>
    <col min="9988" max="9988" width="11.42578125" style="19" customWidth="1"/>
    <col min="9989" max="9989" width="14" style="19" customWidth="1"/>
    <col min="9990" max="9990" width="13.85546875" style="19" customWidth="1"/>
    <col min="9991" max="9991" width="13.28515625" style="19" customWidth="1"/>
    <col min="9992" max="9992" width="11.42578125" style="19" customWidth="1"/>
    <col min="9993" max="9994" width="13.85546875" style="19" customWidth="1"/>
    <col min="9995" max="9995" width="13.28515625" style="19" customWidth="1"/>
    <col min="9996" max="9996" width="11.42578125" style="19" customWidth="1"/>
    <col min="9997" max="9997" width="14.42578125" style="19" customWidth="1"/>
    <col min="9998" max="9998" width="13" style="19" customWidth="1"/>
    <col min="9999" max="9999" width="13.5703125" style="19" customWidth="1"/>
    <col min="10000" max="10240" width="9.140625" style="19"/>
    <col min="10241" max="10241" width="31.85546875" style="19" customWidth="1"/>
    <col min="10242" max="10242" width="13.85546875" style="19" customWidth="1"/>
    <col min="10243" max="10243" width="13.28515625" style="19" customWidth="1"/>
    <col min="10244" max="10244" width="11.42578125" style="19" customWidth="1"/>
    <col min="10245" max="10245" width="14" style="19" customWidth="1"/>
    <col min="10246" max="10246" width="13.85546875" style="19" customWidth="1"/>
    <col min="10247" max="10247" width="13.28515625" style="19" customWidth="1"/>
    <col min="10248" max="10248" width="11.42578125" style="19" customWidth="1"/>
    <col min="10249" max="10250" width="13.85546875" style="19" customWidth="1"/>
    <col min="10251" max="10251" width="13.28515625" style="19" customWidth="1"/>
    <col min="10252" max="10252" width="11.42578125" style="19" customWidth="1"/>
    <col min="10253" max="10253" width="14.42578125" style="19" customWidth="1"/>
    <col min="10254" max="10254" width="13" style="19" customWidth="1"/>
    <col min="10255" max="10255" width="13.5703125" style="19" customWidth="1"/>
    <col min="10256" max="10496" width="9.140625" style="19"/>
    <col min="10497" max="10497" width="31.85546875" style="19" customWidth="1"/>
    <col min="10498" max="10498" width="13.85546875" style="19" customWidth="1"/>
    <col min="10499" max="10499" width="13.28515625" style="19" customWidth="1"/>
    <col min="10500" max="10500" width="11.42578125" style="19" customWidth="1"/>
    <col min="10501" max="10501" width="14" style="19" customWidth="1"/>
    <col min="10502" max="10502" width="13.85546875" style="19" customWidth="1"/>
    <col min="10503" max="10503" width="13.28515625" style="19" customWidth="1"/>
    <col min="10504" max="10504" width="11.42578125" style="19" customWidth="1"/>
    <col min="10505" max="10506" width="13.85546875" style="19" customWidth="1"/>
    <col min="10507" max="10507" width="13.28515625" style="19" customWidth="1"/>
    <col min="10508" max="10508" width="11.42578125" style="19" customWidth="1"/>
    <col min="10509" max="10509" width="14.42578125" style="19" customWidth="1"/>
    <col min="10510" max="10510" width="13" style="19" customWidth="1"/>
    <col min="10511" max="10511" width="13.5703125" style="19" customWidth="1"/>
    <col min="10512" max="10752" width="9.140625" style="19"/>
    <col min="10753" max="10753" width="31.85546875" style="19" customWidth="1"/>
    <col min="10754" max="10754" width="13.85546875" style="19" customWidth="1"/>
    <col min="10755" max="10755" width="13.28515625" style="19" customWidth="1"/>
    <col min="10756" max="10756" width="11.42578125" style="19" customWidth="1"/>
    <col min="10757" max="10757" width="14" style="19" customWidth="1"/>
    <col min="10758" max="10758" width="13.85546875" style="19" customWidth="1"/>
    <col min="10759" max="10759" width="13.28515625" style="19" customWidth="1"/>
    <col min="10760" max="10760" width="11.42578125" style="19" customWidth="1"/>
    <col min="10761" max="10762" width="13.85546875" style="19" customWidth="1"/>
    <col min="10763" max="10763" width="13.28515625" style="19" customWidth="1"/>
    <col min="10764" max="10764" width="11.42578125" style="19" customWidth="1"/>
    <col min="10765" max="10765" width="14.42578125" style="19" customWidth="1"/>
    <col min="10766" max="10766" width="13" style="19" customWidth="1"/>
    <col min="10767" max="10767" width="13.5703125" style="19" customWidth="1"/>
    <col min="10768" max="11008" width="9.140625" style="19"/>
    <col min="11009" max="11009" width="31.85546875" style="19" customWidth="1"/>
    <col min="11010" max="11010" width="13.85546875" style="19" customWidth="1"/>
    <col min="11011" max="11011" width="13.28515625" style="19" customWidth="1"/>
    <col min="11012" max="11012" width="11.42578125" style="19" customWidth="1"/>
    <col min="11013" max="11013" width="14" style="19" customWidth="1"/>
    <col min="11014" max="11014" width="13.85546875" style="19" customWidth="1"/>
    <col min="11015" max="11015" width="13.28515625" style="19" customWidth="1"/>
    <col min="11016" max="11016" width="11.42578125" style="19" customWidth="1"/>
    <col min="11017" max="11018" width="13.85546875" style="19" customWidth="1"/>
    <col min="11019" max="11019" width="13.28515625" style="19" customWidth="1"/>
    <col min="11020" max="11020" width="11.42578125" style="19" customWidth="1"/>
    <col min="11021" max="11021" width="14.42578125" style="19" customWidth="1"/>
    <col min="11022" max="11022" width="13" style="19" customWidth="1"/>
    <col min="11023" max="11023" width="13.5703125" style="19" customWidth="1"/>
    <col min="11024" max="11264" width="9.140625" style="19"/>
    <col min="11265" max="11265" width="31.85546875" style="19" customWidth="1"/>
    <col min="11266" max="11266" width="13.85546875" style="19" customWidth="1"/>
    <col min="11267" max="11267" width="13.28515625" style="19" customWidth="1"/>
    <col min="11268" max="11268" width="11.42578125" style="19" customWidth="1"/>
    <col min="11269" max="11269" width="14" style="19" customWidth="1"/>
    <col min="11270" max="11270" width="13.85546875" style="19" customWidth="1"/>
    <col min="11271" max="11271" width="13.28515625" style="19" customWidth="1"/>
    <col min="11272" max="11272" width="11.42578125" style="19" customWidth="1"/>
    <col min="11273" max="11274" width="13.85546875" style="19" customWidth="1"/>
    <col min="11275" max="11275" width="13.28515625" style="19" customWidth="1"/>
    <col min="11276" max="11276" width="11.42578125" style="19" customWidth="1"/>
    <col min="11277" max="11277" width="14.42578125" style="19" customWidth="1"/>
    <col min="11278" max="11278" width="13" style="19" customWidth="1"/>
    <col min="11279" max="11279" width="13.5703125" style="19" customWidth="1"/>
    <col min="11280" max="11520" width="9.140625" style="19"/>
    <col min="11521" max="11521" width="31.85546875" style="19" customWidth="1"/>
    <col min="11522" max="11522" width="13.85546875" style="19" customWidth="1"/>
    <col min="11523" max="11523" width="13.28515625" style="19" customWidth="1"/>
    <col min="11524" max="11524" width="11.42578125" style="19" customWidth="1"/>
    <col min="11525" max="11525" width="14" style="19" customWidth="1"/>
    <col min="11526" max="11526" width="13.85546875" style="19" customWidth="1"/>
    <col min="11527" max="11527" width="13.28515625" style="19" customWidth="1"/>
    <col min="11528" max="11528" width="11.42578125" style="19" customWidth="1"/>
    <col min="11529" max="11530" width="13.85546875" style="19" customWidth="1"/>
    <col min="11531" max="11531" width="13.28515625" style="19" customWidth="1"/>
    <col min="11532" max="11532" width="11.42578125" style="19" customWidth="1"/>
    <col min="11533" max="11533" width="14.42578125" style="19" customWidth="1"/>
    <col min="11534" max="11534" width="13" style="19" customWidth="1"/>
    <col min="11535" max="11535" width="13.5703125" style="19" customWidth="1"/>
    <col min="11536" max="11776" width="9.140625" style="19"/>
    <col min="11777" max="11777" width="31.85546875" style="19" customWidth="1"/>
    <col min="11778" max="11778" width="13.85546875" style="19" customWidth="1"/>
    <col min="11779" max="11779" width="13.28515625" style="19" customWidth="1"/>
    <col min="11780" max="11780" width="11.42578125" style="19" customWidth="1"/>
    <col min="11781" max="11781" width="14" style="19" customWidth="1"/>
    <col min="11782" max="11782" width="13.85546875" style="19" customWidth="1"/>
    <col min="11783" max="11783" width="13.28515625" style="19" customWidth="1"/>
    <col min="11784" max="11784" width="11.42578125" style="19" customWidth="1"/>
    <col min="11785" max="11786" width="13.85546875" style="19" customWidth="1"/>
    <col min="11787" max="11787" width="13.28515625" style="19" customWidth="1"/>
    <col min="11788" max="11788" width="11.42578125" style="19" customWidth="1"/>
    <col min="11789" max="11789" width="14.42578125" style="19" customWidth="1"/>
    <col min="11790" max="11790" width="13" style="19" customWidth="1"/>
    <col min="11791" max="11791" width="13.5703125" style="19" customWidth="1"/>
    <col min="11792" max="12032" width="9.140625" style="19"/>
    <col min="12033" max="12033" width="31.85546875" style="19" customWidth="1"/>
    <col min="12034" max="12034" width="13.85546875" style="19" customWidth="1"/>
    <col min="12035" max="12035" width="13.28515625" style="19" customWidth="1"/>
    <col min="12036" max="12036" width="11.42578125" style="19" customWidth="1"/>
    <col min="12037" max="12037" width="14" style="19" customWidth="1"/>
    <col min="12038" max="12038" width="13.85546875" style="19" customWidth="1"/>
    <col min="12039" max="12039" width="13.28515625" style="19" customWidth="1"/>
    <col min="12040" max="12040" width="11.42578125" style="19" customWidth="1"/>
    <col min="12041" max="12042" width="13.85546875" style="19" customWidth="1"/>
    <col min="12043" max="12043" width="13.28515625" style="19" customWidth="1"/>
    <col min="12044" max="12044" width="11.42578125" style="19" customWidth="1"/>
    <col min="12045" max="12045" width="14.42578125" style="19" customWidth="1"/>
    <col min="12046" max="12046" width="13" style="19" customWidth="1"/>
    <col min="12047" max="12047" width="13.5703125" style="19" customWidth="1"/>
    <col min="12048" max="12288" width="9.140625" style="19"/>
    <col min="12289" max="12289" width="31.85546875" style="19" customWidth="1"/>
    <col min="12290" max="12290" width="13.85546875" style="19" customWidth="1"/>
    <col min="12291" max="12291" width="13.28515625" style="19" customWidth="1"/>
    <col min="12292" max="12292" width="11.42578125" style="19" customWidth="1"/>
    <col min="12293" max="12293" width="14" style="19" customWidth="1"/>
    <col min="12294" max="12294" width="13.85546875" style="19" customWidth="1"/>
    <col min="12295" max="12295" width="13.28515625" style="19" customWidth="1"/>
    <col min="12296" max="12296" width="11.42578125" style="19" customWidth="1"/>
    <col min="12297" max="12298" width="13.85546875" style="19" customWidth="1"/>
    <col min="12299" max="12299" width="13.28515625" style="19" customWidth="1"/>
    <col min="12300" max="12300" width="11.42578125" style="19" customWidth="1"/>
    <col min="12301" max="12301" width="14.42578125" style="19" customWidth="1"/>
    <col min="12302" max="12302" width="13" style="19" customWidth="1"/>
    <col min="12303" max="12303" width="13.5703125" style="19" customWidth="1"/>
    <col min="12304" max="12544" width="9.140625" style="19"/>
    <col min="12545" max="12545" width="31.85546875" style="19" customWidth="1"/>
    <col min="12546" max="12546" width="13.85546875" style="19" customWidth="1"/>
    <col min="12547" max="12547" width="13.28515625" style="19" customWidth="1"/>
    <col min="12548" max="12548" width="11.42578125" style="19" customWidth="1"/>
    <col min="12549" max="12549" width="14" style="19" customWidth="1"/>
    <col min="12550" max="12550" width="13.85546875" style="19" customWidth="1"/>
    <col min="12551" max="12551" width="13.28515625" style="19" customWidth="1"/>
    <col min="12552" max="12552" width="11.42578125" style="19" customWidth="1"/>
    <col min="12553" max="12554" width="13.85546875" style="19" customWidth="1"/>
    <col min="12555" max="12555" width="13.28515625" style="19" customWidth="1"/>
    <col min="12556" max="12556" width="11.42578125" style="19" customWidth="1"/>
    <col min="12557" max="12557" width="14.42578125" style="19" customWidth="1"/>
    <col min="12558" max="12558" width="13" style="19" customWidth="1"/>
    <col min="12559" max="12559" width="13.5703125" style="19" customWidth="1"/>
    <col min="12560" max="12800" width="9.140625" style="19"/>
    <col min="12801" max="12801" width="31.85546875" style="19" customWidth="1"/>
    <col min="12802" max="12802" width="13.85546875" style="19" customWidth="1"/>
    <col min="12803" max="12803" width="13.28515625" style="19" customWidth="1"/>
    <col min="12804" max="12804" width="11.42578125" style="19" customWidth="1"/>
    <col min="12805" max="12805" width="14" style="19" customWidth="1"/>
    <col min="12806" max="12806" width="13.85546875" style="19" customWidth="1"/>
    <col min="12807" max="12807" width="13.28515625" style="19" customWidth="1"/>
    <col min="12808" max="12808" width="11.42578125" style="19" customWidth="1"/>
    <col min="12809" max="12810" width="13.85546875" style="19" customWidth="1"/>
    <col min="12811" max="12811" width="13.28515625" style="19" customWidth="1"/>
    <col min="12812" max="12812" width="11.42578125" style="19" customWidth="1"/>
    <col min="12813" max="12813" width="14.42578125" style="19" customWidth="1"/>
    <col min="12814" max="12814" width="13" style="19" customWidth="1"/>
    <col min="12815" max="12815" width="13.5703125" style="19" customWidth="1"/>
    <col min="12816" max="13056" width="9.140625" style="19"/>
    <col min="13057" max="13057" width="31.85546875" style="19" customWidth="1"/>
    <col min="13058" max="13058" width="13.85546875" style="19" customWidth="1"/>
    <col min="13059" max="13059" width="13.28515625" style="19" customWidth="1"/>
    <col min="13060" max="13060" width="11.42578125" style="19" customWidth="1"/>
    <col min="13061" max="13061" width="14" style="19" customWidth="1"/>
    <col min="13062" max="13062" width="13.85546875" style="19" customWidth="1"/>
    <col min="13063" max="13063" width="13.28515625" style="19" customWidth="1"/>
    <col min="13064" max="13064" width="11.42578125" style="19" customWidth="1"/>
    <col min="13065" max="13066" width="13.85546875" style="19" customWidth="1"/>
    <col min="13067" max="13067" width="13.28515625" style="19" customWidth="1"/>
    <col min="13068" max="13068" width="11.42578125" style="19" customWidth="1"/>
    <col min="13069" max="13069" width="14.42578125" style="19" customWidth="1"/>
    <col min="13070" max="13070" width="13" style="19" customWidth="1"/>
    <col min="13071" max="13071" width="13.5703125" style="19" customWidth="1"/>
    <col min="13072" max="13312" width="9.140625" style="19"/>
    <col min="13313" max="13313" width="31.85546875" style="19" customWidth="1"/>
    <col min="13314" max="13314" width="13.85546875" style="19" customWidth="1"/>
    <col min="13315" max="13315" width="13.28515625" style="19" customWidth="1"/>
    <col min="13316" max="13316" width="11.42578125" style="19" customWidth="1"/>
    <col min="13317" max="13317" width="14" style="19" customWidth="1"/>
    <col min="13318" max="13318" width="13.85546875" style="19" customWidth="1"/>
    <col min="13319" max="13319" width="13.28515625" style="19" customWidth="1"/>
    <col min="13320" max="13320" width="11.42578125" style="19" customWidth="1"/>
    <col min="13321" max="13322" width="13.85546875" style="19" customWidth="1"/>
    <col min="13323" max="13323" width="13.28515625" style="19" customWidth="1"/>
    <col min="13324" max="13324" width="11.42578125" style="19" customWidth="1"/>
    <col min="13325" max="13325" width="14.42578125" style="19" customWidth="1"/>
    <col min="13326" max="13326" width="13" style="19" customWidth="1"/>
    <col min="13327" max="13327" width="13.5703125" style="19" customWidth="1"/>
    <col min="13328" max="13568" width="9.140625" style="19"/>
    <col min="13569" max="13569" width="31.85546875" style="19" customWidth="1"/>
    <col min="13570" max="13570" width="13.85546875" style="19" customWidth="1"/>
    <col min="13571" max="13571" width="13.28515625" style="19" customWidth="1"/>
    <col min="13572" max="13572" width="11.42578125" style="19" customWidth="1"/>
    <col min="13573" max="13573" width="14" style="19" customWidth="1"/>
    <col min="13574" max="13574" width="13.85546875" style="19" customWidth="1"/>
    <col min="13575" max="13575" width="13.28515625" style="19" customWidth="1"/>
    <col min="13576" max="13576" width="11.42578125" style="19" customWidth="1"/>
    <col min="13577" max="13578" width="13.85546875" style="19" customWidth="1"/>
    <col min="13579" max="13579" width="13.28515625" style="19" customWidth="1"/>
    <col min="13580" max="13580" width="11.42578125" style="19" customWidth="1"/>
    <col min="13581" max="13581" width="14.42578125" style="19" customWidth="1"/>
    <col min="13582" max="13582" width="13" style="19" customWidth="1"/>
    <col min="13583" max="13583" width="13.5703125" style="19" customWidth="1"/>
    <col min="13584" max="13824" width="9.140625" style="19"/>
    <col min="13825" max="13825" width="31.85546875" style="19" customWidth="1"/>
    <col min="13826" max="13826" width="13.85546875" style="19" customWidth="1"/>
    <col min="13827" max="13827" width="13.28515625" style="19" customWidth="1"/>
    <col min="13828" max="13828" width="11.42578125" style="19" customWidth="1"/>
    <col min="13829" max="13829" width="14" style="19" customWidth="1"/>
    <col min="13830" max="13830" width="13.85546875" style="19" customWidth="1"/>
    <col min="13831" max="13831" width="13.28515625" style="19" customWidth="1"/>
    <col min="13832" max="13832" width="11.42578125" style="19" customWidth="1"/>
    <col min="13833" max="13834" width="13.85546875" style="19" customWidth="1"/>
    <col min="13835" max="13835" width="13.28515625" style="19" customWidth="1"/>
    <col min="13836" max="13836" width="11.42578125" style="19" customWidth="1"/>
    <col min="13837" max="13837" width="14.42578125" style="19" customWidth="1"/>
    <col min="13838" max="13838" width="13" style="19" customWidth="1"/>
    <col min="13839" max="13839" width="13.5703125" style="19" customWidth="1"/>
    <col min="13840" max="14080" width="9.140625" style="19"/>
    <col min="14081" max="14081" width="31.85546875" style="19" customWidth="1"/>
    <col min="14082" max="14082" width="13.85546875" style="19" customWidth="1"/>
    <col min="14083" max="14083" width="13.28515625" style="19" customWidth="1"/>
    <col min="14084" max="14084" width="11.42578125" style="19" customWidth="1"/>
    <col min="14085" max="14085" width="14" style="19" customWidth="1"/>
    <col min="14086" max="14086" width="13.85546875" style="19" customWidth="1"/>
    <col min="14087" max="14087" width="13.28515625" style="19" customWidth="1"/>
    <col min="14088" max="14088" width="11.42578125" style="19" customWidth="1"/>
    <col min="14089" max="14090" width="13.85546875" style="19" customWidth="1"/>
    <col min="14091" max="14091" width="13.28515625" style="19" customWidth="1"/>
    <col min="14092" max="14092" width="11.42578125" style="19" customWidth="1"/>
    <col min="14093" max="14093" width="14.42578125" style="19" customWidth="1"/>
    <col min="14094" max="14094" width="13" style="19" customWidth="1"/>
    <col min="14095" max="14095" width="13.5703125" style="19" customWidth="1"/>
    <col min="14096" max="14336" width="9.140625" style="19"/>
    <col min="14337" max="14337" width="31.85546875" style="19" customWidth="1"/>
    <col min="14338" max="14338" width="13.85546875" style="19" customWidth="1"/>
    <col min="14339" max="14339" width="13.28515625" style="19" customWidth="1"/>
    <col min="14340" max="14340" width="11.42578125" style="19" customWidth="1"/>
    <col min="14341" max="14341" width="14" style="19" customWidth="1"/>
    <col min="14342" max="14342" width="13.85546875" style="19" customWidth="1"/>
    <col min="14343" max="14343" width="13.28515625" style="19" customWidth="1"/>
    <col min="14344" max="14344" width="11.42578125" style="19" customWidth="1"/>
    <col min="14345" max="14346" width="13.85546875" style="19" customWidth="1"/>
    <col min="14347" max="14347" width="13.28515625" style="19" customWidth="1"/>
    <col min="14348" max="14348" width="11.42578125" style="19" customWidth="1"/>
    <col min="14349" max="14349" width="14.42578125" style="19" customWidth="1"/>
    <col min="14350" max="14350" width="13" style="19" customWidth="1"/>
    <col min="14351" max="14351" width="13.5703125" style="19" customWidth="1"/>
    <col min="14352" max="14592" width="9.140625" style="19"/>
    <col min="14593" max="14593" width="31.85546875" style="19" customWidth="1"/>
    <col min="14594" max="14594" width="13.85546875" style="19" customWidth="1"/>
    <col min="14595" max="14595" width="13.28515625" style="19" customWidth="1"/>
    <col min="14596" max="14596" width="11.42578125" style="19" customWidth="1"/>
    <col min="14597" max="14597" width="14" style="19" customWidth="1"/>
    <col min="14598" max="14598" width="13.85546875" style="19" customWidth="1"/>
    <col min="14599" max="14599" width="13.28515625" style="19" customWidth="1"/>
    <col min="14600" max="14600" width="11.42578125" style="19" customWidth="1"/>
    <col min="14601" max="14602" width="13.85546875" style="19" customWidth="1"/>
    <col min="14603" max="14603" width="13.28515625" style="19" customWidth="1"/>
    <col min="14604" max="14604" width="11.42578125" style="19" customWidth="1"/>
    <col min="14605" max="14605" width="14.42578125" style="19" customWidth="1"/>
    <col min="14606" max="14606" width="13" style="19" customWidth="1"/>
    <col min="14607" max="14607" width="13.5703125" style="19" customWidth="1"/>
    <col min="14608" max="14848" width="9.140625" style="19"/>
    <col min="14849" max="14849" width="31.85546875" style="19" customWidth="1"/>
    <col min="14850" max="14850" width="13.85546875" style="19" customWidth="1"/>
    <col min="14851" max="14851" width="13.28515625" style="19" customWidth="1"/>
    <col min="14852" max="14852" width="11.42578125" style="19" customWidth="1"/>
    <col min="14853" max="14853" width="14" style="19" customWidth="1"/>
    <col min="14854" max="14854" width="13.85546875" style="19" customWidth="1"/>
    <col min="14855" max="14855" width="13.28515625" style="19" customWidth="1"/>
    <col min="14856" max="14856" width="11.42578125" style="19" customWidth="1"/>
    <col min="14857" max="14858" width="13.85546875" style="19" customWidth="1"/>
    <col min="14859" max="14859" width="13.28515625" style="19" customWidth="1"/>
    <col min="14860" max="14860" width="11.42578125" style="19" customWidth="1"/>
    <col min="14861" max="14861" width="14.42578125" style="19" customWidth="1"/>
    <col min="14862" max="14862" width="13" style="19" customWidth="1"/>
    <col min="14863" max="14863" width="13.5703125" style="19" customWidth="1"/>
    <col min="14864" max="15104" width="9.140625" style="19"/>
    <col min="15105" max="15105" width="31.85546875" style="19" customWidth="1"/>
    <col min="15106" max="15106" width="13.85546875" style="19" customWidth="1"/>
    <col min="15107" max="15107" width="13.28515625" style="19" customWidth="1"/>
    <col min="15108" max="15108" width="11.42578125" style="19" customWidth="1"/>
    <col min="15109" max="15109" width="14" style="19" customWidth="1"/>
    <col min="15110" max="15110" width="13.85546875" style="19" customWidth="1"/>
    <col min="15111" max="15111" width="13.28515625" style="19" customWidth="1"/>
    <col min="15112" max="15112" width="11.42578125" style="19" customWidth="1"/>
    <col min="15113" max="15114" width="13.85546875" style="19" customWidth="1"/>
    <col min="15115" max="15115" width="13.28515625" style="19" customWidth="1"/>
    <col min="15116" max="15116" width="11.42578125" style="19" customWidth="1"/>
    <col min="15117" max="15117" width="14.42578125" style="19" customWidth="1"/>
    <col min="15118" max="15118" width="13" style="19" customWidth="1"/>
    <col min="15119" max="15119" width="13.5703125" style="19" customWidth="1"/>
    <col min="15120" max="15360" width="9.140625" style="19"/>
    <col min="15361" max="15361" width="31.85546875" style="19" customWidth="1"/>
    <col min="15362" max="15362" width="13.85546875" style="19" customWidth="1"/>
    <col min="15363" max="15363" width="13.28515625" style="19" customWidth="1"/>
    <col min="15364" max="15364" width="11.42578125" style="19" customWidth="1"/>
    <col min="15365" max="15365" width="14" style="19" customWidth="1"/>
    <col min="15366" max="15366" width="13.85546875" style="19" customWidth="1"/>
    <col min="15367" max="15367" width="13.28515625" style="19" customWidth="1"/>
    <col min="15368" max="15368" width="11.42578125" style="19" customWidth="1"/>
    <col min="15369" max="15370" width="13.85546875" style="19" customWidth="1"/>
    <col min="15371" max="15371" width="13.28515625" style="19" customWidth="1"/>
    <col min="15372" max="15372" width="11.42578125" style="19" customWidth="1"/>
    <col min="15373" max="15373" width="14.42578125" style="19" customWidth="1"/>
    <col min="15374" max="15374" width="13" style="19" customWidth="1"/>
    <col min="15375" max="15375" width="13.5703125" style="19" customWidth="1"/>
    <col min="15376" max="15616" width="9.140625" style="19"/>
    <col min="15617" max="15617" width="31.85546875" style="19" customWidth="1"/>
    <col min="15618" max="15618" width="13.85546875" style="19" customWidth="1"/>
    <col min="15619" max="15619" width="13.28515625" style="19" customWidth="1"/>
    <col min="15620" max="15620" width="11.42578125" style="19" customWidth="1"/>
    <col min="15621" max="15621" width="14" style="19" customWidth="1"/>
    <col min="15622" max="15622" width="13.85546875" style="19" customWidth="1"/>
    <col min="15623" max="15623" width="13.28515625" style="19" customWidth="1"/>
    <col min="15624" max="15624" width="11.42578125" style="19" customWidth="1"/>
    <col min="15625" max="15626" width="13.85546875" style="19" customWidth="1"/>
    <col min="15627" max="15627" width="13.28515625" style="19" customWidth="1"/>
    <col min="15628" max="15628" width="11.42578125" style="19" customWidth="1"/>
    <col min="15629" max="15629" width="14.42578125" style="19" customWidth="1"/>
    <col min="15630" max="15630" width="13" style="19" customWidth="1"/>
    <col min="15631" max="15631" width="13.5703125" style="19" customWidth="1"/>
    <col min="15632" max="15872" width="9.140625" style="19"/>
    <col min="15873" max="15873" width="31.85546875" style="19" customWidth="1"/>
    <col min="15874" max="15874" width="13.85546875" style="19" customWidth="1"/>
    <col min="15875" max="15875" width="13.28515625" style="19" customWidth="1"/>
    <col min="15876" max="15876" width="11.42578125" style="19" customWidth="1"/>
    <col min="15877" max="15877" width="14" style="19" customWidth="1"/>
    <col min="15878" max="15878" width="13.85546875" style="19" customWidth="1"/>
    <col min="15879" max="15879" width="13.28515625" style="19" customWidth="1"/>
    <col min="15880" max="15880" width="11.42578125" style="19" customWidth="1"/>
    <col min="15881" max="15882" width="13.85546875" style="19" customWidth="1"/>
    <col min="15883" max="15883" width="13.28515625" style="19" customWidth="1"/>
    <col min="15884" max="15884" width="11.42578125" style="19" customWidth="1"/>
    <col min="15885" max="15885" width="14.42578125" style="19" customWidth="1"/>
    <col min="15886" max="15886" width="13" style="19" customWidth="1"/>
    <col min="15887" max="15887" width="13.5703125" style="19" customWidth="1"/>
    <col min="15888" max="16128" width="9.140625" style="19"/>
    <col min="16129" max="16129" width="31.85546875" style="19" customWidth="1"/>
    <col min="16130" max="16130" width="13.85546875" style="19" customWidth="1"/>
    <col min="16131" max="16131" width="13.28515625" style="19" customWidth="1"/>
    <col min="16132" max="16132" width="11.42578125" style="19" customWidth="1"/>
    <col min="16133" max="16133" width="14" style="19" customWidth="1"/>
    <col min="16134" max="16134" width="13.85546875" style="19" customWidth="1"/>
    <col min="16135" max="16135" width="13.28515625" style="19" customWidth="1"/>
    <col min="16136" max="16136" width="11.42578125" style="19" customWidth="1"/>
    <col min="16137" max="16138" width="13.85546875" style="19" customWidth="1"/>
    <col min="16139" max="16139" width="13.28515625" style="19" customWidth="1"/>
    <col min="16140" max="16140" width="11.42578125" style="19" customWidth="1"/>
    <col min="16141" max="16141" width="14.42578125" style="19" customWidth="1"/>
    <col min="16142" max="16142" width="13" style="19" customWidth="1"/>
    <col min="16143" max="16143" width="13.5703125" style="19" customWidth="1"/>
    <col min="16144" max="16384" width="9.140625" style="19"/>
  </cols>
  <sheetData>
    <row r="1" spans="1:15">
      <c r="A1" s="17"/>
      <c r="B1" s="17"/>
      <c r="C1" s="17"/>
      <c r="D1" s="17"/>
      <c r="E1" s="18"/>
      <c r="F1" s="17"/>
      <c r="G1" s="17"/>
      <c r="H1" s="17"/>
      <c r="I1" s="18"/>
      <c r="J1" s="17"/>
      <c r="K1" s="17"/>
      <c r="L1" s="17"/>
      <c r="M1" s="18"/>
      <c r="O1" s="19" t="s">
        <v>162</v>
      </c>
    </row>
    <row r="2" spans="1:15" ht="14.25" customHeight="1">
      <c r="A2" s="208" t="s">
        <v>800</v>
      </c>
      <c r="B2" s="208"/>
      <c r="C2" s="208"/>
      <c r="D2" s="208"/>
      <c r="E2" s="208"/>
      <c r="F2" s="208"/>
      <c r="G2" s="208"/>
      <c r="H2" s="208"/>
      <c r="I2" s="208"/>
      <c r="J2" s="208"/>
      <c r="K2" s="208"/>
      <c r="L2" s="208"/>
      <c r="M2" s="208"/>
    </row>
    <row r="3" spans="1:15" ht="15">
      <c r="A3" s="209"/>
      <c r="B3" s="209"/>
      <c r="C3" s="209"/>
      <c r="D3" s="209"/>
      <c r="E3" s="209"/>
      <c r="F3" s="19"/>
      <c r="G3" s="19"/>
      <c r="H3" s="19"/>
      <c r="I3" s="19"/>
      <c r="J3" s="19"/>
      <c r="K3" s="19"/>
      <c r="L3" s="19"/>
      <c r="M3" s="19"/>
    </row>
    <row r="4" spans="1:15" ht="15">
      <c r="A4" s="20"/>
      <c r="B4" s="20"/>
      <c r="C4" s="21"/>
      <c r="D4" s="20"/>
      <c r="E4" s="22"/>
      <c r="F4" s="20"/>
      <c r="G4" s="21"/>
      <c r="H4" s="20"/>
      <c r="I4" s="22"/>
      <c r="J4" s="20"/>
      <c r="K4" s="21"/>
      <c r="L4" s="20"/>
      <c r="M4" s="22"/>
      <c r="O4" s="22" t="s">
        <v>163</v>
      </c>
    </row>
    <row r="5" spans="1:15" s="23" customFormat="1" ht="31.5" customHeight="1">
      <c r="A5" s="206" t="s">
        <v>164</v>
      </c>
      <c r="B5" s="210" t="s">
        <v>797</v>
      </c>
      <c r="C5" s="211"/>
      <c r="D5" s="211"/>
      <c r="E5" s="212"/>
      <c r="F5" s="210" t="s">
        <v>798</v>
      </c>
      <c r="G5" s="211"/>
      <c r="H5" s="211"/>
      <c r="I5" s="212"/>
      <c r="J5" s="210" t="s">
        <v>799</v>
      </c>
      <c r="K5" s="211"/>
      <c r="L5" s="211"/>
      <c r="M5" s="212"/>
      <c r="N5" s="206" t="s">
        <v>536</v>
      </c>
      <c r="O5" s="206" t="s">
        <v>537</v>
      </c>
    </row>
    <row r="6" spans="1:15" s="23" customFormat="1" ht="77.25" customHeight="1">
      <c r="A6" s="207"/>
      <c r="B6" s="126" t="s">
        <v>165</v>
      </c>
      <c r="C6" s="126" t="s">
        <v>166</v>
      </c>
      <c r="D6" s="126" t="s">
        <v>167</v>
      </c>
      <c r="E6" s="126" t="s">
        <v>168</v>
      </c>
      <c r="F6" s="126" t="s">
        <v>165</v>
      </c>
      <c r="G6" s="126" t="s">
        <v>166</v>
      </c>
      <c r="H6" s="126" t="s">
        <v>167</v>
      </c>
      <c r="I6" s="126" t="s">
        <v>168</v>
      </c>
      <c r="J6" s="126" t="s">
        <v>165</v>
      </c>
      <c r="K6" s="126" t="s">
        <v>166</v>
      </c>
      <c r="L6" s="126" t="s">
        <v>167</v>
      </c>
      <c r="M6" s="126" t="s">
        <v>168</v>
      </c>
      <c r="N6" s="207"/>
      <c r="O6" s="207"/>
    </row>
    <row r="7" spans="1:15" s="23" customFormat="1" ht="12">
      <c r="A7" s="24">
        <v>1</v>
      </c>
      <c r="B7" s="24">
        <v>2</v>
      </c>
      <c r="C7" s="24">
        <v>3</v>
      </c>
      <c r="D7" s="24">
        <v>4</v>
      </c>
      <c r="E7" s="24">
        <v>5</v>
      </c>
      <c r="F7" s="24">
        <v>6</v>
      </c>
      <c r="G7" s="24">
        <v>7</v>
      </c>
      <c r="H7" s="24">
        <v>8</v>
      </c>
      <c r="I7" s="24">
        <v>9</v>
      </c>
      <c r="J7" s="24">
        <v>10</v>
      </c>
      <c r="K7" s="24">
        <v>11</v>
      </c>
      <c r="L7" s="24">
        <v>12</v>
      </c>
      <c r="M7" s="24">
        <v>13</v>
      </c>
      <c r="N7" s="25">
        <v>14</v>
      </c>
      <c r="O7" s="25">
        <v>15</v>
      </c>
    </row>
    <row r="8" spans="1:15" s="23" customFormat="1" ht="12">
      <c r="A8" s="26" t="s">
        <v>169</v>
      </c>
      <c r="B8" s="188">
        <f>B9+B20+B23+B27+B29</f>
        <v>275960561.19999999</v>
      </c>
      <c r="C8" s="188">
        <f>C9+C20+C23+C27+C29</f>
        <v>271228988.52617997</v>
      </c>
      <c r="D8" s="186">
        <f t="shared" ref="D8:D10" si="0">C8/B8*100</f>
        <v>98.285417070741914</v>
      </c>
      <c r="E8" s="188">
        <f t="shared" ref="E8:E10" si="1">C8-B8</f>
        <v>-4731572.6738200188</v>
      </c>
      <c r="F8" s="188">
        <f>F9+F20+F23+F27+F29</f>
        <v>310827445.19999999</v>
      </c>
      <c r="G8" s="188">
        <f>G9+G20+G23+G27+G29</f>
        <v>299780412.56170005</v>
      </c>
      <c r="H8" s="187">
        <f>G8/F8*100</f>
        <v>96.445927536678184</v>
      </c>
      <c r="I8" s="134">
        <f>G8-F8</f>
        <v>-11047032.638299942</v>
      </c>
      <c r="J8" s="134">
        <f>J9+J20+J23+J27+J29</f>
        <v>339567218.69999999</v>
      </c>
      <c r="K8" s="134">
        <f>K9+K20+K23+K27+K29</f>
        <v>337957347.28536999</v>
      </c>
      <c r="L8" s="135">
        <f>K8/J8*100</f>
        <v>99.525904938411543</v>
      </c>
      <c r="M8" s="134">
        <f>K8-J8</f>
        <v>-1609871.4146299958</v>
      </c>
      <c r="N8" s="136">
        <f>G8/C8</f>
        <v>1.1052668602669076</v>
      </c>
      <c r="O8" s="137">
        <f>K8-G8</f>
        <v>38176934.723669946</v>
      </c>
    </row>
    <row r="9" spans="1:15" s="23" customFormat="1" ht="12">
      <c r="A9" s="27" t="s">
        <v>170</v>
      </c>
      <c r="B9" s="188">
        <f>B10+B15</f>
        <v>284371635</v>
      </c>
      <c r="C9" s="188">
        <f>C10+C15</f>
        <v>286565696.04918998</v>
      </c>
      <c r="D9" s="186">
        <f t="shared" si="0"/>
        <v>100.77154708105469</v>
      </c>
      <c r="E9" s="188">
        <f t="shared" si="1"/>
        <v>2194061.0491899848</v>
      </c>
      <c r="F9" s="188">
        <f>F10+F15</f>
        <v>304506272</v>
      </c>
      <c r="G9" s="188">
        <f>G10+G15</f>
        <v>294988024.49571002</v>
      </c>
      <c r="H9" s="187">
        <f t="shared" ref="H9:H29" si="2">G9/F9*100</f>
        <v>96.874203134873355</v>
      </c>
      <c r="I9" s="134">
        <f t="shared" ref="I9:I29" si="3">G9-F9</f>
        <v>-9518247.5042899847</v>
      </c>
      <c r="J9" s="134">
        <f>J10+J15+J14</f>
        <v>317516517</v>
      </c>
      <c r="K9" s="134">
        <f>K10+K15+K14</f>
        <v>318006469.27026999</v>
      </c>
      <c r="L9" s="135">
        <f t="shared" ref="L9:L29" si="4">K9/J9*100</f>
        <v>100.15430764827582</v>
      </c>
      <c r="M9" s="134">
        <f t="shared" ref="M9:M29" si="5">K9-J9</f>
        <v>489952.27026998997</v>
      </c>
      <c r="N9" s="136">
        <f t="shared" ref="N9:N29" si="6">G9/C9</f>
        <v>1.0293905675474651</v>
      </c>
      <c r="O9" s="137">
        <f t="shared" ref="O9:O29" si="7">K9-G9</f>
        <v>23018444.774559975</v>
      </c>
    </row>
    <row r="10" spans="1:15" s="28" customFormat="1" ht="12">
      <c r="A10" s="27" t="s">
        <v>171</v>
      </c>
      <c r="B10" s="190">
        <f>B11+B12+B13</f>
        <v>68404551</v>
      </c>
      <c r="C10" s="190">
        <f>C11+C12+C13</f>
        <v>70598612.04919</v>
      </c>
      <c r="D10" s="186">
        <f t="shared" si="0"/>
        <v>103.20747818254081</v>
      </c>
      <c r="E10" s="188">
        <f t="shared" si="1"/>
        <v>2194061.0491899997</v>
      </c>
      <c r="F10" s="122">
        <f>F11+F12+F13</f>
        <v>73943347</v>
      </c>
      <c r="G10" s="122">
        <f>G11+G12+G13</f>
        <v>75484406.49571</v>
      </c>
      <c r="H10" s="187">
        <f t="shared" si="2"/>
        <v>102.08410838599178</v>
      </c>
      <c r="I10" s="134">
        <f t="shared" si="3"/>
        <v>1541059.4957100004</v>
      </c>
      <c r="J10" s="137">
        <f>J11+J12+J13</f>
        <v>68804072</v>
      </c>
      <c r="K10" s="137">
        <f>K11+K12+K13</f>
        <v>69241395.373850003</v>
      </c>
      <c r="L10" s="135">
        <f t="shared" si="4"/>
        <v>100.63560681968067</v>
      </c>
      <c r="M10" s="134">
        <f t="shared" si="5"/>
        <v>437323.37385000288</v>
      </c>
      <c r="N10" s="136">
        <f t="shared" si="6"/>
        <v>1.069205247875352</v>
      </c>
      <c r="O10" s="137">
        <f t="shared" si="7"/>
        <v>-6243011.1218599975</v>
      </c>
    </row>
    <row r="11" spans="1:15" s="28" customFormat="1" ht="12">
      <c r="A11" s="29" t="s">
        <v>383</v>
      </c>
      <c r="B11" s="189">
        <v>49421843</v>
      </c>
      <c r="C11" s="189">
        <v>49109689.551239997</v>
      </c>
      <c r="D11" s="191">
        <f>C11/B11*100</f>
        <v>99.368389704204262</v>
      </c>
      <c r="E11" s="185">
        <f>C11-B11</f>
        <v>-312153.44876000285</v>
      </c>
      <c r="F11" s="189">
        <v>62093418</v>
      </c>
      <c r="G11" s="189">
        <v>60091299.729529999</v>
      </c>
      <c r="H11" s="192">
        <f t="shared" si="2"/>
        <v>96.775635268668893</v>
      </c>
      <c r="I11" s="140">
        <v>3743890.515519999</v>
      </c>
      <c r="J11" s="203">
        <v>60898601</v>
      </c>
      <c r="K11" s="203">
        <v>61346025.445100002</v>
      </c>
      <c r="L11" s="139">
        <f t="shared" si="4"/>
        <v>100.73470397965301</v>
      </c>
      <c r="M11" s="140">
        <f t="shared" si="5"/>
        <v>447424.44510000199</v>
      </c>
      <c r="N11" s="141">
        <f t="shared" si="6"/>
        <v>1.2236139197506437</v>
      </c>
      <c r="O11" s="138">
        <f t="shared" si="7"/>
        <v>1254725.7155700028</v>
      </c>
    </row>
    <row r="12" spans="1:15" s="28" customFormat="1" ht="12">
      <c r="A12" s="29" t="s">
        <v>384</v>
      </c>
      <c r="B12" s="189">
        <v>10904270</v>
      </c>
      <c r="C12" s="189">
        <v>13107818.557019999</v>
      </c>
      <c r="D12" s="191">
        <f t="shared" ref="D12:D13" si="8">C12/B12*100</f>
        <v>120.20812541343895</v>
      </c>
      <c r="E12" s="185">
        <f t="shared" ref="E12:E13" si="9">C12-B12</f>
        <v>2203548.5570199993</v>
      </c>
      <c r="F12" s="189">
        <v>7672025</v>
      </c>
      <c r="G12" s="189">
        <v>8758577.0997100007</v>
      </c>
      <c r="H12" s="192">
        <f t="shared" si="2"/>
        <v>114.16252032168821</v>
      </c>
      <c r="I12" s="140">
        <v>2103200.1030999999</v>
      </c>
      <c r="J12" s="203">
        <v>4813536</v>
      </c>
      <c r="K12" s="203">
        <v>6139538.7707399996</v>
      </c>
      <c r="L12" s="139">
        <f t="shared" si="4"/>
        <v>127.54737412870705</v>
      </c>
      <c r="M12" s="140">
        <f t="shared" si="5"/>
        <v>1326002.7707399996</v>
      </c>
      <c r="N12" s="141">
        <f t="shared" si="6"/>
        <v>0.66819486870447053</v>
      </c>
      <c r="O12" s="138">
        <f t="shared" si="7"/>
        <v>-2619038.3289700011</v>
      </c>
    </row>
    <row r="13" spans="1:15" s="28" customFormat="1" ht="12.75" customHeight="1">
      <c r="A13" s="29" t="s">
        <v>385</v>
      </c>
      <c r="B13" s="189">
        <v>8078438</v>
      </c>
      <c r="C13" s="189">
        <v>8381103.9409299996</v>
      </c>
      <c r="D13" s="191">
        <f t="shared" si="8"/>
        <v>103.74658988445537</v>
      </c>
      <c r="E13" s="185">
        <f t="shared" si="9"/>
        <v>302665.94092999958</v>
      </c>
      <c r="F13" s="189">
        <v>4177904</v>
      </c>
      <c r="G13" s="189">
        <v>6634529.6664699996</v>
      </c>
      <c r="H13" s="192">
        <f t="shared" si="2"/>
        <v>158.80043357793764</v>
      </c>
      <c r="I13" s="140">
        <v>2680209.09614</v>
      </c>
      <c r="J13" s="203">
        <v>3091935</v>
      </c>
      <c r="K13" s="203">
        <v>1755831.1580099999</v>
      </c>
      <c r="L13" s="139">
        <f t="shared" si="4"/>
        <v>56.787453746925465</v>
      </c>
      <c r="M13" s="140">
        <f t="shared" si="5"/>
        <v>-1336103.8419900001</v>
      </c>
      <c r="N13" s="141">
        <f t="shared" si="6"/>
        <v>0.79160570173453859</v>
      </c>
      <c r="O13" s="138">
        <f t="shared" si="7"/>
        <v>-4878698.5084600002</v>
      </c>
    </row>
    <row r="14" spans="1:15" s="28" customFormat="1" ht="12.75" customHeight="1">
      <c r="A14" s="29" t="s">
        <v>539</v>
      </c>
      <c r="B14" s="189">
        <v>0</v>
      </c>
      <c r="C14" s="189">
        <v>0</v>
      </c>
      <c r="D14" s="191">
        <v>0</v>
      </c>
      <c r="E14" s="193">
        <v>0</v>
      </c>
      <c r="F14" s="189">
        <v>0</v>
      </c>
      <c r="G14" s="189">
        <v>0</v>
      </c>
      <c r="H14" s="192">
        <v>0</v>
      </c>
      <c r="I14" s="140">
        <f t="shared" si="3"/>
        <v>0</v>
      </c>
      <c r="J14" s="203">
        <v>450551</v>
      </c>
      <c r="K14" s="203">
        <v>503179.89642</v>
      </c>
      <c r="L14" s="139">
        <f t="shared" si="4"/>
        <v>111.68100757073007</v>
      </c>
      <c r="M14" s="140">
        <f t="shared" si="5"/>
        <v>52628.896420000005</v>
      </c>
      <c r="N14" s="141">
        <v>0</v>
      </c>
      <c r="O14" s="138">
        <f t="shared" si="7"/>
        <v>503179.89642</v>
      </c>
    </row>
    <row r="15" spans="1:15" s="28" customFormat="1" ht="12.75" customHeight="1">
      <c r="A15" s="29" t="s">
        <v>290</v>
      </c>
      <c r="B15" s="189">
        <v>215967084</v>
      </c>
      <c r="C15" s="189">
        <v>215967084</v>
      </c>
      <c r="D15" s="191">
        <f t="shared" ref="D15" si="10">C15/B15*100</f>
        <v>100</v>
      </c>
      <c r="E15" s="185">
        <f t="shared" ref="E15" si="11">C15-B15</f>
        <v>0</v>
      </c>
      <c r="F15" s="189">
        <v>230562925</v>
      </c>
      <c r="G15" s="189">
        <v>219503618</v>
      </c>
      <c r="H15" s="192">
        <f t="shared" si="2"/>
        <v>95.203345464150402</v>
      </c>
      <c r="I15" s="140">
        <f t="shared" si="3"/>
        <v>-11059307</v>
      </c>
      <c r="J15" s="203">
        <v>248261894</v>
      </c>
      <c r="K15" s="203">
        <v>248261894</v>
      </c>
      <c r="L15" s="139">
        <f t="shared" si="4"/>
        <v>100</v>
      </c>
      <c r="M15" s="140">
        <f t="shared" si="5"/>
        <v>0</v>
      </c>
      <c r="N15" s="141">
        <f t="shared" si="6"/>
        <v>1.0163753380121574</v>
      </c>
      <c r="O15" s="138">
        <f t="shared" si="7"/>
        <v>28758276</v>
      </c>
    </row>
    <row r="16" spans="1:15" s="28" customFormat="1" ht="21.75" customHeight="1">
      <c r="A16" s="26" t="s">
        <v>172</v>
      </c>
      <c r="B16" s="122">
        <f>B17+B19+B28+B22</f>
        <v>275960561.19999999</v>
      </c>
      <c r="C16" s="122">
        <f>C17+C19+C28+C22</f>
        <v>271228988.52617997</v>
      </c>
      <c r="D16" s="186">
        <f>C16/B16*100</f>
        <v>98.285417070741914</v>
      </c>
      <c r="E16" s="122">
        <f>C16-B16</f>
        <v>-4731572.6738200188</v>
      </c>
      <c r="F16" s="122">
        <f>F17+F19+F28+F22</f>
        <v>310827445.19999999</v>
      </c>
      <c r="G16" s="122">
        <f>G17+G19+G28+G22</f>
        <v>299780412.56169999</v>
      </c>
      <c r="H16" s="192">
        <f t="shared" si="2"/>
        <v>96.445927536678155</v>
      </c>
      <c r="I16" s="134">
        <f t="shared" si="3"/>
        <v>-11047032.638300002</v>
      </c>
      <c r="J16" s="137">
        <f>J17+J19+J28+J22</f>
        <v>339567218.69999999</v>
      </c>
      <c r="K16" s="137">
        <f>K17+K19+K28+K22</f>
        <v>337957347.28536999</v>
      </c>
      <c r="L16" s="135">
        <f t="shared" si="4"/>
        <v>99.525904938411543</v>
      </c>
      <c r="M16" s="134">
        <f t="shared" si="5"/>
        <v>-1609871.4146299958</v>
      </c>
      <c r="N16" s="136">
        <f t="shared" si="6"/>
        <v>1.1052668602669073</v>
      </c>
      <c r="O16" s="137">
        <f t="shared" si="7"/>
        <v>38176934.723670006</v>
      </c>
    </row>
    <row r="17" spans="1:15" s="28" customFormat="1" ht="17.25" customHeight="1">
      <c r="A17" s="27" t="s">
        <v>173</v>
      </c>
      <c r="B17" s="65">
        <v>257361546.19999999</v>
      </c>
      <c r="C17" s="184">
        <v>253255925.82233</v>
      </c>
      <c r="D17" s="186">
        <f t="shared" ref="D17:D29" si="12">C17/B17*100</f>
        <v>98.404726565296812</v>
      </c>
      <c r="E17" s="122">
        <f t="shared" ref="E17:E29" si="13">C17-B17</f>
        <v>-4105620.3776699901</v>
      </c>
      <c r="F17" s="65">
        <v>306348750.19999999</v>
      </c>
      <c r="G17" s="184">
        <v>295661323.29341</v>
      </c>
      <c r="H17" s="187">
        <f t="shared" si="2"/>
        <v>96.511352861856722</v>
      </c>
      <c r="I17" s="134">
        <f t="shared" si="3"/>
        <v>-10687426.906589985</v>
      </c>
      <c r="J17" s="142">
        <v>327567353.69999999</v>
      </c>
      <c r="K17" s="143">
        <v>325957484.03636998</v>
      </c>
      <c r="L17" s="135">
        <f>K17/J17*100</f>
        <v>99.508537818117134</v>
      </c>
      <c r="M17" s="134">
        <f>K17-J17</f>
        <v>-1609869.6636300087</v>
      </c>
      <c r="N17" s="136">
        <f t="shared" si="6"/>
        <v>1.1674408894219883</v>
      </c>
      <c r="O17" s="137">
        <f>K17-G17</f>
        <v>30296160.742959976</v>
      </c>
    </row>
    <row r="18" spans="1:15" s="28" customFormat="1" ht="12.75" customHeight="1">
      <c r="A18" s="27" t="s">
        <v>174</v>
      </c>
      <c r="B18" s="122">
        <v>3863056</v>
      </c>
      <c r="C18" s="122">
        <v>3864194.10867</v>
      </c>
      <c r="D18" s="186">
        <f>C18/B18*100</f>
        <v>100.02946135572459</v>
      </c>
      <c r="E18" s="122">
        <f t="shared" si="13"/>
        <v>1138.1086699999869</v>
      </c>
      <c r="F18" s="122">
        <v>-912208</v>
      </c>
      <c r="G18" s="122">
        <v>-1302625.97153</v>
      </c>
      <c r="H18" s="187">
        <f t="shared" si="2"/>
        <v>142.79922687917667</v>
      </c>
      <c r="I18" s="134">
        <f t="shared" si="3"/>
        <v>-390417.97152999998</v>
      </c>
      <c r="J18" s="137">
        <v>4699865</v>
      </c>
      <c r="K18" s="137">
        <v>4462671.2691099998</v>
      </c>
      <c r="L18" s="135">
        <f t="shared" si="4"/>
        <v>94.953179912827281</v>
      </c>
      <c r="M18" s="134">
        <f t="shared" si="5"/>
        <v>-237193.73089000024</v>
      </c>
      <c r="N18" s="136">
        <f t="shared" si="6"/>
        <v>-0.33710158829944109</v>
      </c>
      <c r="O18" s="137">
        <f t="shared" si="7"/>
        <v>5765297.2406399995</v>
      </c>
    </row>
    <row r="19" spans="1:15" s="28" customFormat="1" ht="12">
      <c r="A19" s="29" t="s">
        <v>175</v>
      </c>
      <c r="B19" s="185">
        <v>4907712</v>
      </c>
      <c r="C19" s="185">
        <v>4281763.2240000004</v>
      </c>
      <c r="D19" s="191">
        <f t="shared" si="12"/>
        <v>87.245609033292908</v>
      </c>
      <c r="E19" s="185">
        <f t="shared" si="13"/>
        <v>-625948.77599999961</v>
      </c>
      <c r="F19" s="201">
        <v>1068981</v>
      </c>
      <c r="G19" s="201">
        <v>1063688.496</v>
      </c>
      <c r="H19" s="192">
        <f t="shared" si="2"/>
        <v>99.504901958032931</v>
      </c>
      <c r="I19" s="140">
        <f t="shared" si="3"/>
        <v>-5292.5039999999572</v>
      </c>
      <c r="J19" s="138">
        <v>8162200</v>
      </c>
      <c r="K19" s="138">
        <v>8162200</v>
      </c>
      <c r="L19" s="139">
        <v>0</v>
      </c>
      <c r="M19" s="140">
        <f t="shared" si="5"/>
        <v>0</v>
      </c>
      <c r="N19" s="141">
        <v>0</v>
      </c>
      <c r="O19" s="138">
        <f t="shared" si="7"/>
        <v>7098511.5039999997</v>
      </c>
    </row>
    <row r="20" spans="1:15" s="28" customFormat="1" ht="12">
      <c r="A20" s="29" t="s">
        <v>161</v>
      </c>
      <c r="B20" s="185">
        <v>1044656</v>
      </c>
      <c r="C20" s="185">
        <v>417569.11533</v>
      </c>
      <c r="D20" s="191">
        <f t="shared" si="12"/>
        <v>39.971925239504678</v>
      </c>
      <c r="E20" s="185">
        <f t="shared" si="13"/>
        <v>-627086.88467000006</v>
      </c>
      <c r="F20" s="185">
        <v>1981189</v>
      </c>
      <c r="G20" s="185">
        <v>2366314.46753</v>
      </c>
      <c r="H20" s="192">
        <f t="shared" si="2"/>
        <v>119.43910790590904</v>
      </c>
      <c r="I20" s="140">
        <f t="shared" si="3"/>
        <v>385125.46753000002</v>
      </c>
      <c r="J20" s="138">
        <v>3462335</v>
      </c>
      <c r="K20" s="138">
        <v>3699528.7308899998</v>
      </c>
      <c r="L20" s="139">
        <f t="shared" si="4"/>
        <v>106.85068691764373</v>
      </c>
      <c r="M20" s="140">
        <f t="shared" si="5"/>
        <v>237193.73088999977</v>
      </c>
      <c r="N20" s="141">
        <f t="shared" si="6"/>
        <v>5.6668809561261</v>
      </c>
      <c r="O20" s="138">
        <f t="shared" si="7"/>
        <v>1333214.2633599997</v>
      </c>
    </row>
    <row r="21" spans="1:15" s="28" customFormat="1" ht="36">
      <c r="A21" s="27" t="s">
        <v>176</v>
      </c>
      <c r="B21" s="65">
        <v>2879555</v>
      </c>
      <c r="C21" s="65">
        <v>2879554.3218499999</v>
      </c>
      <c r="D21" s="186">
        <f t="shared" si="12"/>
        <v>99.999976449486113</v>
      </c>
      <c r="E21" s="122">
        <f t="shared" si="13"/>
        <v>-0.67815000005066395</v>
      </c>
      <c r="F21" s="122">
        <v>2016958</v>
      </c>
      <c r="G21" s="122">
        <v>1662649</v>
      </c>
      <c r="H21" s="187">
        <f t="shared" si="2"/>
        <v>82.433496384158715</v>
      </c>
      <c r="I21" s="134">
        <f t="shared" si="3"/>
        <v>-354309</v>
      </c>
      <c r="J21" s="137">
        <v>842631</v>
      </c>
      <c r="K21" s="137">
        <v>842630.9</v>
      </c>
      <c r="L21" s="135">
        <f t="shared" si="4"/>
        <v>99.999988132409086</v>
      </c>
      <c r="M21" s="134">
        <f t="shared" si="5"/>
        <v>-9.9999999976716936E-2</v>
      </c>
      <c r="N21" s="136">
        <v>0</v>
      </c>
      <c r="O21" s="137">
        <f t="shared" si="7"/>
        <v>-820018.1</v>
      </c>
    </row>
    <row r="22" spans="1:15" s="28" customFormat="1" ht="24">
      <c r="A22" s="29" t="s">
        <v>177</v>
      </c>
      <c r="B22" s="60">
        <v>2879555</v>
      </c>
      <c r="C22" s="60">
        <v>2879554.3218499999</v>
      </c>
      <c r="D22" s="191">
        <f t="shared" si="12"/>
        <v>99.999976449486113</v>
      </c>
      <c r="E22" s="185">
        <f t="shared" si="13"/>
        <v>-0.67815000005066395</v>
      </c>
      <c r="F22" s="185">
        <v>2016958</v>
      </c>
      <c r="G22" s="185">
        <v>1662649</v>
      </c>
      <c r="H22" s="192">
        <f t="shared" si="2"/>
        <v>82.433496384158715</v>
      </c>
      <c r="I22" s="140">
        <f t="shared" si="3"/>
        <v>-354309</v>
      </c>
      <c r="J22" s="138">
        <v>842631</v>
      </c>
      <c r="K22" s="138">
        <v>842631</v>
      </c>
      <c r="L22" s="139">
        <f t="shared" si="4"/>
        <v>100</v>
      </c>
      <c r="M22" s="140">
        <f t="shared" si="5"/>
        <v>0</v>
      </c>
      <c r="N22" s="141">
        <v>0</v>
      </c>
      <c r="O22" s="138">
        <f t="shared" si="7"/>
        <v>-820018</v>
      </c>
    </row>
    <row r="23" spans="1:15" s="28" customFormat="1" ht="36">
      <c r="A23" s="29" t="s">
        <v>178</v>
      </c>
      <c r="B23" s="185">
        <v>0</v>
      </c>
      <c r="C23" s="185">
        <v>0</v>
      </c>
      <c r="D23" s="191">
        <v>0</v>
      </c>
      <c r="E23" s="185">
        <f t="shared" si="13"/>
        <v>0</v>
      </c>
      <c r="F23" s="185">
        <v>0</v>
      </c>
      <c r="G23" s="185">
        <v>0</v>
      </c>
      <c r="H23" s="192">
        <v>0</v>
      </c>
      <c r="I23" s="140">
        <f t="shared" si="3"/>
        <v>0</v>
      </c>
      <c r="J23" s="138">
        <v>0</v>
      </c>
      <c r="K23" s="138">
        <v>0.1</v>
      </c>
      <c r="L23" s="139">
        <v>0</v>
      </c>
      <c r="M23" s="140">
        <f t="shared" si="5"/>
        <v>0.1</v>
      </c>
      <c r="N23" s="141">
        <v>0</v>
      </c>
      <c r="O23" s="138">
        <f t="shared" si="7"/>
        <v>0.1</v>
      </c>
    </row>
    <row r="24" spans="1:15" s="28" customFormat="1" ht="24">
      <c r="A24" s="27" t="s">
        <v>179</v>
      </c>
      <c r="B24" s="194">
        <v>20267477.800000001</v>
      </c>
      <c r="C24" s="194">
        <v>26566021.79634</v>
      </c>
      <c r="D24" s="186">
        <f t="shared" si="12"/>
        <v>131.07709828768134</v>
      </c>
      <c r="E24" s="122">
        <f t="shared" si="13"/>
        <v>6298543.9963399991</v>
      </c>
      <c r="F24" s="194">
        <v>-2947228.2</v>
      </c>
      <c r="G24" s="194">
        <v>-1033321.82617</v>
      </c>
      <c r="H24" s="187">
        <f t="shared" si="2"/>
        <v>35.060801405537575</v>
      </c>
      <c r="I24" s="134">
        <f t="shared" si="3"/>
        <v>1913906.3738300002</v>
      </c>
      <c r="J24" s="195">
        <v>-15593332.699999999</v>
      </c>
      <c r="K24" s="195">
        <v>-13256316.935210001</v>
      </c>
      <c r="L24" s="135">
        <f t="shared" si="4"/>
        <v>85.012724285745549</v>
      </c>
      <c r="M24" s="134">
        <f t="shared" si="5"/>
        <v>2337015.7647899985</v>
      </c>
      <c r="N24" s="136">
        <f t="shared" si="6"/>
        <v>-3.8896370487521044E-2</v>
      </c>
      <c r="O24" s="137">
        <f t="shared" si="7"/>
        <v>-12222995.109040001</v>
      </c>
    </row>
    <row r="25" spans="1:15" s="28" customFormat="1" ht="36">
      <c r="A25" s="27" t="s">
        <v>180</v>
      </c>
      <c r="B25" s="194">
        <v>20267477.800000001</v>
      </c>
      <c r="C25" s="194">
        <v>26566021.79634</v>
      </c>
      <c r="D25" s="186">
        <f t="shared" si="12"/>
        <v>131.07709828768134</v>
      </c>
      <c r="E25" s="122">
        <f t="shared" si="13"/>
        <v>6298543.9963399991</v>
      </c>
      <c r="F25" s="194">
        <v>-2947228.2</v>
      </c>
      <c r="G25" s="194">
        <v>-1033321.82617</v>
      </c>
      <c r="H25" s="187">
        <f t="shared" si="2"/>
        <v>35.060801405537575</v>
      </c>
      <c r="I25" s="134">
        <f t="shared" si="3"/>
        <v>1913906.3738300002</v>
      </c>
      <c r="J25" s="195">
        <v>-15593332.699999999</v>
      </c>
      <c r="K25" s="195">
        <v>-13256316.935210001</v>
      </c>
      <c r="L25" s="135">
        <f t="shared" si="4"/>
        <v>85.012724285745549</v>
      </c>
      <c r="M25" s="134">
        <f t="shared" si="5"/>
        <v>2337015.7647899985</v>
      </c>
      <c r="N25" s="136">
        <f t="shared" si="6"/>
        <v>-3.8896370487521044E-2</v>
      </c>
      <c r="O25" s="137">
        <f t="shared" si="7"/>
        <v>-12222995.109040001</v>
      </c>
    </row>
    <row r="26" spans="1:15" s="28" customFormat="1" ht="36">
      <c r="A26" s="27" t="s">
        <v>423</v>
      </c>
      <c r="B26" s="194">
        <v>-20267477.800000001</v>
      </c>
      <c r="C26" s="194">
        <v>-26566021.79634</v>
      </c>
      <c r="D26" s="186">
        <f t="shared" si="12"/>
        <v>131.07709828768134</v>
      </c>
      <c r="E26" s="122">
        <f t="shared" si="13"/>
        <v>-6298543.9963399991</v>
      </c>
      <c r="F26" s="194">
        <v>2947228.2</v>
      </c>
      <c r="G26" s="194">
        <v>1033321.82617</v>
      </c>
      <c r="H26" s="187">
        <f t="shared" si="2"/>
        <v>35.060801405537575</v>
      </c>
      <c r="I26" s="134">
        <f t="shared" si="3"/>
        <v>-1913906.3738300002</v>
      </c>
      <c r="J26" s="195">
        <v>15593332.699999999</v>
      </c>
      <c r="K26" s="195">
        <v>13256316.935210001</v>
      </c>
      <c r="L26" s="135">
        <f t="shared" si="4"/>
        <v>85.012724285745549</v>
      </c>
      <c r="M26" s="134">
        <f t="shared" si="5"/>
        <v>-2337015.7647899985</v>
      </c>
      <c r="N26" s="136">
        <v>0</v>
      </c>
      <c r="O26" s="137">
        <f t="shared" si="7"/>
        <v>12222995.109040001</v>
      </c>
    </row>
    <row r="27" spans="1:15" s="28" customFormat="1" ht="12">
      <c r="A27" s="29" t="s">
        <v>181</v>
      </c>
      <c r="B27" s="185">
        <v>5005377</v>
      </c>
      <c r="C27" s="185">
        <v>4377737</v>
      </c>
      <c r="D27" s="191">
        <f t="shared" si="12"/>
        <v>87.460684779588021</v>
      </c>
      <c r="E27" s="185">
        <f t="shared" si="13"/>
        <v>-627640</v>
      </c>
      <c r="F27" s="185">
        <v>9217892</v>
      </c>
      <c r="G27" s="185">
        <v>9201202</v>
      </c>
      <c r="H27" s="192">
        <f t="shared" si="2"/>
        <v>99.818939080648803</v>
      </c>
      <c r="I27" s="140">
        <f t="shared" si="3"/>
        <v>-16690</v>
      </c>
      <c r="J27" s="138">
        <v>29250586</v>
      </c>
      <c r="K27" s="138">
        <v>29250586.372310001</v>
      </c>
      <c r="L27" s="139">
        <f t="shared" si="4"/>
        <v>100.00000127282919</v>
      </c>
      <c r="M27" s="140">
        <f>K27-J27</f>
        <v>0.37231000140309334</v>
      </c>
      <c r="N27" s="141">
        <v>0</v>
      </c>
      <c r="O27" s="138">
        <f>K27-G27</f>
        <v>20049384.372310001</v>
      </c>
    </row>
    <row r="28" spans="1:15" s="30" customFormat="1" ht="23.25" customHeight="1">
      <c r="A28" s="29" t="s">
        <v>182</v>
      </c>
      <c r="B28" s="185">
        <v>10811748</v>
      </c>
      <c r="C28" s="185">
        <v>10811745.158</v>
      </c>
      <c r="D28" s="191">
        <f t="shared" si="12"/>
        <v>99.999973713778758</v>
      </c>
      <c r="E28" s="185">
        <f t="shared" si="13"/>
        <v>-2.8420000001788139</v>
      </c>
      <c r="F28" s="185">
        <v>1392756</v>
      </c>
      <c r="G28" s="185">
        <v>1392751.77229</v>
      </c>
      <c r="H28" s="192">
        <f t="shared" si="2"/>
        <v>99.999696450060171</v>
      </c>
      <c r="I28" s="140">
        <f t="shared" si="3"/>
        <v>-4.227710000006482</v>
      </c>
      <c r="J28" s="138">
        <v>2995034</v>
      </c>
      <c r="K28" s="138">
        <v>2995032.2489999998</v>
      </c>
      <c r="L28" s="139">
        <f t="shared" si="4"/>
        <v>99.999941536556847</v>
      </c>
      <c r="M28" s="140">
        <f t="shared" si="5"/>
        <v>-1.7510000001639128</v>
      </c>
      <c r="N28" s="141">
        <v>0</v>
      </c>
      <c r="O28" s="138">
        <f t="shared" si="7"/>
        <v>1602280.4767099998</v>
      </c>
    </row>
    <row r="29" spans="1:15" s="30" customFormat="1" ht="24">
      <c r="A29" s="29" t="s">
        <v>382</v>
      </c>
      <c r="B29" s="194">
        <v>-14461106.800000001</v>
      </c>
      <c r="C29" s="194">
        <v>-20132013.63834</v>
      </c>
      <c r="D29" s="186">
        <f t="shared" si="12"/>
        <v>139.21488802184905</v>
      </c>
      <c r="E29" s="122">
        <f t="shared" si="13"/>
        <v>-5670906.8383399993</v>
      </c>
      <c r="F29" s="194">
        <v>-4877907.8</v>
      </c>
      <c r="G29" s="194">
        <v>-6775128.40154</v>
      </c>
      <c r="H29" s="187">
        <f t="shared" si="2"/>
        <v>138.89414641129542</v>
      </c>
      <c r="I29" s="188">
        <f t="shared" si="3"/>
        <v>-1897220.6015400002</v>
      </c>
      <c r="J29" s="194">
        <v>-10662219.300000001</v>
      </c>
      <c r="K29" s="194">
        <v>-12999237.188100001</v>
      </c>
      <c r="L29" s="187">
        <f t="shared" si="4"/>
        <v>121.91868148969701</v>
      </c>
      <c r="M29" s="188">
        <f t="shared" si="5"/>
        <v>-2337017.8881000001</v>
      </c>
      <c r="N29" s="122">
        <f t="shared" si="6"/>
        <v>0.33653505919731974</v>
      </c>
      <c r="O29" s="122">
        <f t="shared" si="7"/>
        <v>-6224108.7865600009</v>
      </c>
    </row>
    <row r="30" spans="1:15" s="30" customFormat="1">
      <c r="A30" s="31"/>
      <c r="B30" s="32"/>
      <c r="C30" s="32"/>
      <c r="D30" s="33"/>
      <c r="E30" s="32"/>
      <c r="F30" s="32"/>
      <c r="G30" s="32"/>
      <c r="H30" s="33"/>
      <c r="I30" s="32"/>
      <c r="J30" s="32"/>
      <c r="K30" s="32"/>
      <c r="L30" s="33"/>
      <c r="M30" s="32"/>
    </row>
    <row r="31" spans="1:15" s="30" customFormat="1">
      <c r="A31" s="31"/>
      <c r="B31" s="31"/>
      <c r="C31" s="31"/>
      <c r="D31" s="31"/>
      <c r="E31" s="31"/>
      <c r="F31" s="31"/>
      <c r="G31" s="31"/>
      <c r="H31" s="31"/>
      <c r="I31" s="31"/>
      <c r="J31" s="31"/>
      <c r="K31" s="31"/>
      <c r="L31" s="31"/>
      <c r="M31" s="31"/>
    </row>
    <row r="32" spans="1:15" s="30" customFormat="1">
      <c r="A32" s="31"/>
      <c r="B32" s="32"/>
      <c r="C32" s="32"/>
      <c r="D32" s="32"/>
      <c r="E32" s="34"/>
      <c r="F32" s="32"/>
      <c r="G32" s="32"/>
      <c r="H32" s="32"/>
      <c r="I32" s="34"/>
      <c r="J32" s="32"/>
      <c r="K32" s="32"/>
      <c r="L32" s="32"/>
      <c r="M32" s="34"/>
    </row>
  </sheetData>
  <mergeCells count="8">
    <mergeCell ref="N5:N6"/>
    <mergeCell ref="O5:O6"/>
    <mergeCell ref="A2:M2"/>
    <mergeCell ref="A3:E3"/>
    <mergeCell ref="A5:A6"/>
    <mergeCell ref="B5:E5"/>
    <mergeCell ref="F5:I5"/>
    <mergeCell ref="J5:M5"/>
  </mergeCells>
  <conditionalFormatting sqref="J24:K26">
    <cfRule type="expression" dxfId="17" priority="14">
      <formula>$B24=1</formula>
    </cfRule>
  </conditionalFormatting>
  <conditionalFormatting sqref="J29:K29">
    <cfRule type="expression" dxfId="16" priority="13">
      <formula>$B29=1</formula>
    </cfRule>
  </conditionalFormatting>
  <conditionalFormatting sqref="B14:C14">
    <cfRule type="expression" dxfId="15" priority="12">
      <formula>$B14=1</formula>
    </cfRule>
  </conditionalFormatting>
  <conditionalFormatting sqref="F14:G14">
    <cfRule type="expression" dxfId="14" priority="11">
      <formula>$B14=1</formula>
    </cfRule>
  </conditionalFormatting>
  <conditionalFormatting sqref="B11:C13">
    <cfRule type="expression" dxfId="13" priority="10">
      <formula>$B11=1</formula>
    </cfRule>
  </conditionalFormatting>
  <conditionalFormatting sqref="F11:G13">
    <cfRule type="expression" dxfId="12" priority="9">
      <formula>$B11=1</formula>
    </cfRule>
  </conditionalFormatting>
  <conditionalFormatting sqref="B15:C15">
    <cfRule type="expression" dxfId="11" priority="8">
      <formula>$B15=1</formula>
    </cfRule>
  </conditionalFormatting>
  <conditionalFormatting sqref="F15:G15">
    <cfRule type="expression" dxfId="10" priority="7">
      <formula>$B15=1</formula>
    </cfRule>
  </conditionalFormatting>
  <conditionalFormatting sqref="B24:C26">
    <cfRule type="expression" dxfId="9" priority="3">
      <formula>$B24=1</formula>
    </cfRule>
  </conditionalFormatting>
  <conditionalFormatting sqref="B29:C29">
    <cfRule type="expression" dxfId="8" priority="4">
      <formula>$B29=1</formula>
    </cfRule>
  </conditionalFormatting>
  <conditionalFormatting sqref="F19:G19">
    <cfRule type="expression" dxfId="7" priority="2">
      <formula>$B19=1</formula>
    </cfRule>
  </conditionalFormatting>
  <conditionalFormatting sqref="F24:G26">
    <cfRule type="expression" dxfId="6" priority="6">
      <formula>$B24=1</formula>
    </cfRule>
  </conditionalFormatting>
  <conditionalFormatting sqref="F29:G29">
    <cfRule type="expression" dxfId="5" priority="5">
      <formula>$B29=1</formula>
    </cfRule>
  </conditionalFormatting>
  <conditionalFormatting sqref="J11:K15">
    <cfRule type="expression" dxfId="4" priority="1">
      <formula>$B11=1</formula>
    </cfRule>
  </conditionalFormatting>
  <pageMargins left="0.31496062992125984" right="0.27559055118110237" top="0.35433070866141736" bottom="0.39370078740157483" header="0.35433070866141736" footer="0.19685039370078741"/>
  <pageSetup paperSize="9" scale="70"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6"/>
  <sheetViews>
    <sheetView showGridLines="0" tabSelected="1" workbookViewId="0">
      <selection activeCell="O14" sqref="O14"/>
    </sheetView>
  </sheetViews>
  <sheetFormatPr defaultColWidth="9.140625" defaultRowHeight="12.75"/>
  <cols>
    <col min="1" max="1" width="3.85546875" style="104" customWidth="1"/>
    <col min="2" max="4" width="4.140625" style="104" customWidth="1"/>
    <col min="5" max="5" width="53" style="12" customWidth="1"/>
    <col min="6" max="6" width="13" style="12" hidden="1" customWidth="1"/>
    <col min="7" max="7" width="12.85546875" style="12" hidden="1" customWidth="1"/>
    <col min="8" max="8" width="8.42578125" style="12" hidden="1" customWidth="1"/>
    <col min="9" max="9" width="11.140625" style="12" hidden="1" customWidth="1"/>
    <col min="10" max="11" width="12.85546875" style="12" hidden="1" customWidth="1"/>
    <col min="12" max="12" width="8.28515625" style="12" hidden="1" customWidth="1"/>
    <col min="13" max="13" width="13.140625" style="12" hidden="1" customWidth="1"/>
    <col min="14" max="14" width="14.7109375" style="12" customWidth="1"/>
    <col min="15" max="15" width="15.85546875" style="12" customWidth="1"/>
    <col min="16" max="16" width="8.28515625" style="12" customWidth="1"/>
    <col min="17" max="17" width="14.42578125" style="12" customWidth="1"/>
    <col min="18" max="18" width="25.42578125" style="12" customWidth="1"/>
    <col min="19" max="16384" width="9.140625" style="12"/>
  </cols>
  <sheetData>
    <row r="1" spans="1:19" ht="15" customHeight="1">
      <c r="A1" s="213" t="s">
        <v>281</v>
      </c>
      <c r="B1" s="213"/>
      <c r="C1" s="213"/>
      <c r="D1" s="213"/>
      <c r="E1" s="213"/>
      <c r="F1" s="213"/>
      <c r="G1" s="213"/>
      <c r="H1" s="213"/>
      <c r="I1" s="213"/>
      <c r="J1" s="213"/>
      <c r="K1" s="213"/>
      <c r="L1" s="213"/>
      <c r="M1" s="213"/>
      <c r="N1" s="213"/>
      <c r="O1" s="213"/>
      <c r="P1" s="213"/>
      <c r="Q1" s="213"/>
    </row>
    <row r="2" spans="1:19" s="6" customFormat="1" ht="22.5" customHeight="1">
      <c r="A2" s="214" t="s">
        <v>282</v>
      </c>
      <c r="B2" s="214"/>
      <c r="C2" s="214"/>
      <c r="D2" s="214"/>
      <c r="E2" s="214"/>
      <c r="F2" s="214"/>
      <c r="G2" s="214"/>
      <c r="H2" s="214"/>
      <c r="I2" s="214"/>
      <c r="J2" s="214"/>
      <c r="K2" s="214"/>
      <c r="L2" s="214"/>
      <c r="M2" s="214"/>
      <c r="N2" s="214"/>
      <c r="O2" s="214"/>
      <c r="P2" s="214"/>
      <c r="Q2" s="214"/>
    </row>
    <row r="3" spans="1:19" s="6" customFormat="1" ht="14.25" customHeight="1">
      <c r="A3" s="215" t="s">
        <v>89</v>
      </c>
      <c r="B3" s="215"/>
      <c r="C3" s="215"/>
      <c r="D3" s="215"/>
      <c r="E3" s="215"/>
      <c r="F3" s="215"/>
      <c r="G3" s="215"/>
      <c r="H3" s="215"/>
      <c r="I3" s="215"/>
      <c r="J3" s="215"/>
      <c r="K3" s="215"/>
      <c r="L3" s="215"/>
      <c r="M3" s="215"/>
      <c r="N3" s="215"/>
      <c r="O3" s="215"/>
      <c r="P3" s="215"/>
      <c r="Q3" s="215"/>
      <c r="R3" s="109"/>
    </row>
    <row r="4" spans="1:19" s="16" customFormat="1" ht="43.5" customHeight="1">
      <c r="A4" s="216" t="s">
        <v>283</v>
      </c>
      <c r="B4" s="216"/>
      <c r="C4" s="216"/>
      <c r="D4" s="216"/>
      <c r="E4" s="82" t="s">
        <v>85</v>
      </c>
      <c r="F4" s="82" t="s">
        <v>793</v>
      </c>
      <c r="G4" s="82" t="s">
        <v>794</v>
      </c>
      <c r="H4" s="82" t="s">
        <v>284</v>
      </c>
      <c r="I4" s="82" t="s">
        <v>127</v>
      </c>
      <c r="J4" s="82" t="s">
        <v>795</v>
      </c>
      <c r="K4" s="82" t="s">
        <v>796</v>
      </c>
      <c r="L4" s="82" t="s">
        <v>284</v>
      </c>
      <c r="M4" s="82" t="s">
        <v>127</v>
      </c>
      <c r="N4" s="82" t="s">
        <v>814</v>
      </c>
      <c r="O4" s="82" t="s">
        <v>815</v>
      </c>
      <c r="P4" s="82" t="s">
        <v>284</v>
      </c>
      <c r="Q4" s="82" t="s">
        <v>127</v>
      </c>
    </row>
    <row r="5" spans="1:19" ht="12" customHeight="1">
      <c r="A5" s="217" t="s">
        <v>0</v>
      </c>
      <c r="B5" s="217"/>
      <c r="C5" s="217"/>
      <c r="D5" s="217"/>
      <c r="E5" s="83">
        <v>2</v>
      </c>
      <c r="F5" s="83">
        <v>3</v>
      </c>
      <c r="G5" s="83">
        <v>4</v>
      </c>
      <c r="H5" s="83">
        <v>5</v>
      </c>
      <c r="I5" s="83">
        <v>6</v>
      </c>
      <c r="J5" s="83">
        <v>7</v>
      </c>
      <c r="K5" s="83">
        <v>8</v>
      </c>
      <c r="L5" s="83">
        <v>9</v>
      </c>
      <c r="M5" s="83">
        <v>10</v>
      </c>
      <c r="N5" s="83">
        <v>11</v>
      </c>
      <c r="O5" s="83">
        <v>12</v>
      </c>
      <c r="P5" s="83">
        <v>13</v>
      </c>
      <c r="Q5" s="83">
        <v>14</v>
      </c>
    </row>
    <row r="6" spans="1:19">
      <c r="A6" s="84"/>
      <c r="B6" s="84"/>
      <c r="C6" s="84"/>
      <c r="D6" s="84"/>
      <c r="E6" s="85" t="s">
        <v>86</v>
      </c>
      <c r="F6" s="86">
        <f>F7+F30+F81+F85+F104+F112+F92</f>
        <v>18161812</v>
      </c>
      <c r="G6" s="86">
        <f>G7+G30+G81+G85+G104+G112+G92</f>
        <v>19408773.5</v>
      </c>
      <c r="H6" s="86">
        <f>G6/F6*100</f>
        <v>106.8658430116995</v>
      </c>
      <c r="I6" s="86">
        <f>G6-F6</f>
        <v>1246961.5</v>
      </c>
      <c r="J6" s="86">
        <f>J7+J30+J81+J85+J104+J112+J92</f>
        <v>22221056</v>
      </c>
      <c r="K6" s="86">
        <f>K7+K30+K81+K85+K104+K112+K92</f>
        <v>22415889.681730002</v>
      </c>
      <c r="L6" s="86">
        <f>K6/J6*100</f>
        <v>100.87679758212211</v>
      </c>
      <c r="M6" s="86">
        <f>K6-J6</f>
        <v>194833.68173000216</v>
      </c>
      <c r="N6" s="86">
        <f>N7+N30+N81+N85+N104+N112+N99+N92</f>
        <v>237541586</v>
      </c>
      <c r="O6" s="86">
        <f>O7+O30+O81+O85+O104+O112+O99+O92</f>
        <v>239146112.5</v>
      </c>
      <c r="P6" s="86">
        <f>O6/N6*100</f>
        <v>100.67547183085659</v>
      </c>
      <c r="Q6" s="86">
        <f>O6-N6</f>
        <v>1604526.5</v>
      </c>
      <c r="R6" s="167"/>
    </row>
    <row r="7" spans="1:19" s="103" customFormat="1">
      <c r="A7" s="110" t="s">
        <v>1</v>
      </c>
      <c r="B7" s="110"/>
      <c r="C7" s="110"/>
      <c r="D7" s="110"/>
      <c r="E7" s="111" t="s">
        <v>666</v>
      </c>
      <c r="F7" s="89">
        <f>F8+F12+F14+F27+F25</f>
        <v>2421134</v>
      </c>
      <c r="G7" s="89">
        <f>G8+G12+G14+G27</f>
        <v>3454151.4</v>
      </c>
      <c r="H7" s="90">
        <f>G7/F7*100</f>
        <v>142.66667602867088</v>
      </c>
      <c r="I7" s="90">
        <f>G7-F7</f>
        <v>1033017.3999999999</v>
      </c>
      <c r="J7" s="89">
        <f>J8+J12+J14+J27+J25</f>
        <v>3604122</v>
      </c>
      <c r="K7" s="89">
        <f>K8+K12+K14+K27</f>
        <v>4045655.9414100004</v>
      </c>
      <c r="L7" s="90">
        <f>K7/J7*100</f>
        <v>112.25080453464118</v>
      </c>
      <c r="M7" s="90">
        <f>K7-J7</f>
        <v>441533.94141000044</v>
      </c>
      <c r="N7" s="89">
        <f>N8+N12+N14+N27+N25</f>
        <v>18465472</v>
      </c>
      <c r="O7" s="89">
        <f>O8+O12+O14+O27</f>
        <v>17181599.900000002</v>
      </c>
      <c r="P7" s="90">
        <f>O7/N7*100</f>
        <v>93.047174207082293</v>
      </c>
      <c r="Q7" s="90">
        <f>O7-N7</f>
        <v>-1283872.0999999978</v>
      </c>
      <c r="R7" s="168"/>
    </row>
    <row r="8" spans="1:19" s="76" customFormat="1" ht="12" customHeight="1">
      <c r="A8" s="87"/>
      <c r="B8" s="87" t="s">
        <v>129</v>
      </c>
      <c r="C8" s="87"/>
      <c r="D8" s="87"/>
      <c r="E8" s="88" t="s">
        <v>285</v>
      </c>
      <c r="F8" s="91">
        <f>F10+F11</f>
        <v>1365928</v>
      </c>
      <c r="G8" s="91">
        <f>G10+G11</f>
        <v>1860857.2</v>
      </c>
      <c r="H8" s="92">
        <f t="shared" ref="H8:H116" si="0">G8/F8*100</f>
        <v>136.23391569687422</v>
      </c>
      <c r="I8" s="92">
        <f t="shared" ref="I8:I116" si="1">G8-F8</f>
        <v>494929.19999999995</v>
      </c>
      <c r="J8" s="91">
        <f>J10+J11</f>
        <v>1920653</v>
      </c>
      <c r="K8" s="91">
        <f>K10+K11</f>
        <v>2124602.4717300003</v>
      </c>
      <c r="L8" s="92">
        <f t="shared" ref="L8" si="2">K8/J8*100</f>
        <v>110.61875683582616</v>
      </c>
      <c r="M8" s="92">
        <f t="shared" ref="M8" si="3">K8-J8</f>
        <v>203949.47173000034</v>
      </c>
      <c r="N8" s="91">
        <f>N10+N11</f>
        <v>0</v>
      </c>
      <c r="O8" s="91">
        <f>O10+O11</f>
        <v>0</v>
      </c>
      <c r="P8" s="92" t="e">
        <f t="shared" ref="P8:P116" si="4">O8/N8*100</f>
        <v>#DIV/0!</v>
      </c>
      <c r="Q8" s="92">
        <f t="shared" ref="Q8:Q116" si="5">O8-N8</f>
        <v>0</v>
      </c>
      <c r="R8" s="169"/>
    </row>
    <row r="9" spans="1:19" s="76" customFormat="1" ht="12" customHeight="1">
      <c r="A9" s="87"/>
      <c r="B9" s="87"/>
      <c r="C9" s="99" t="s">
        <v>1</v>
      </c>
      <c r="D9" s="93" t="s">
        <v>149</v>
      </c>
      <c r="E9" s="113" t="s">
        <v>667</v>
      </c>
      <c r="F9" s="91"/>
      <c r="G9" s="91"/>
      <c r="H9" s="92"/>
      <c r="I9" s="92"/>
      <c r="J9" s="91"/>
      <c r="K9" s="91"/>
      <c r="L9" s="92"/>
      <c r="M9" s="92"/>
      <c r="N9" s="91"/>
      <c r="O9" s="91"/>
      <c r="P9" s="92"/>
      <c r="Q9" s="92"/>
      <c r="R9" s="169"/>
    </row>
    <row r="10" spans="1:19" ht="25.5">
      <c r="A10" s="112"/>
      <c r="B10" s="112"/>
      <c r="C10" s="99" t="s">
        <v>2</v>
      </c>
      <c r="D10" s="93" t="s">
        <v>1</v>
      </c>
      <c r="E10" s="113" t="s">
        <v>389</v>
      </c>
      <c r="F10" s="95">
        <v>1361751</v>
      </c>
      <c r="G10" s="95">
        <v>1853202.8</v>
      </c>
      <c r="H10" s="95">
        <f t="shared" si="0"/>
        <v>136.08969628074442</v>
      </c>
      <c r="I10" s="95">
        <f t="shared" si="1"/>
        <v>491451.80000000005</v>
      </c>
      <c r="J10" s="95">
        <v>1912234</v>
      </c>
      <c r="K10" s="95">
        <v>2110077.7527200002</v>
      </c>
      <c r="L10" s="95">
        <f t="shared" ref="L10:L17" si="6">K10/J10*100</f>
        <v>110.34621038638576</v>
      </c>
      <c r="M10" s="95">
        <f t="shared" ref="M10:M17" si="7">K10-J10</f>
        <v>197843.75272000022</v>
      </c>
      <c r="N10" s="95"/>
      <c r="O10" s="95"/>
      <c r="P10" s="95" t="e">
        <f t="shared" si="4"/>
        <v>#DIV/0!</v>
      </c>
      <c r="Q10" s="95">
        <f t="shared" si="5"/>
        <v>0</v>
      </c>
      <c r="R10" s="170"/>
    </row>
    <row r="11" spans="1:19" ht="25.5">
      <c r="A11" s="93"/>
      <c r="B11" s="93"/>
      <c r="C11" s="93"/>
      <c r="D11" s="93" t="s">
        <v>137</v>
      </c>
      <c r="E11" s="94" t="s">
        <v>668</v>
      </c>
      <c r="F11" s="98">
        <v>4177</v>
      </c>
      <c r="G11" s="98">
        <v>7654.4</v>
      </c>
      <c r="H11" s="97">
        <f t="shared" si="0"/>
        <v>183.25113717979411</v>
      </c>
      <c r="I11" s="97">
        <f t="shared" si="1"/>
        <v>3477.3999999999996</v>
      </c>
      <c r="J11" s="98">
        <v>8419</v>
      </c>
      <c r="K11" s="98">
        <v>14524.719009999999</v>
      </c>
      <c r="L11" s="97">
        <f t="shared" si="6"/>
        <v>172.5230907471196</v>
      </c>
      <c r="M11" s="97">
        <f t="shared" si="7"/>
        <v>6105.7190099999989</v>
      </c>
      <c r="N11" s="98"/>
      <c r="O11" s="98"/>
      <c r="P11" s="97" t="e">
        <f t="shared" si="4"/>
        <v>#DIV/0!</v>
      </c>
      <c r="Q11" s="97">
        <f t="shared" si="5"/>
        <v>0</v>
      </c>
      <c r="R11" s="171"/>
    </row>
    <row r="12" spans="1:19" s="76" customFormat="1" ht="13.5">
      <c r="A12" s="99"/>
      <c r="B12" s="99" t="s">
        <v>133</v>
      </c>
      <c r="C12" s="99"/>
      <c r="D12" s="99"/>
      <c r="E12" s="100" t="s">
        <v>313</v>
      </c>
      <c r="F12" s="101">
        <f>F13</f>
        <v>1037386</v>
      </c>
      <c r="G12" s="101">
        <f>G13</f>
        <v>1572898.7</v>
      </c>
      <c r="H12" s="102">
        <f t="shared" si="0"/>
        <v>151.62135405721688</v>
      </c>
      <c r="I12" s="102">
        <f t="shared" si="1"/>
        <v>535512.69999999995</v>
      </c>
      <c r="J12" s="101">
        <f>J13</f>
        <v>1663562</v>
      </c>
      <c r="K12" s="101">
        <f>K13</f>
        <v>1893300.83614</v>
      </c>
      <c r="L12" s="102">
        <f t="shared" si="6"/>
        <v>113.81005553985966</v>
      </c>
      <c r="M12" s="102">
        <f t="shared" si="7"/>
        <v>229738.83614000003</v>
      </c>
      <c r="N12" s="101">
        <f>N13</f>
        <v>16628392</v>
      </c>
      <c r="O12" s="101">
        <f>O13</f>
        <v>15236039.4</v>
      </c>
      <c r="P12" s="102">
        <f t="shared" si="4"/>
        <v>91.626655181090271</v>
      </c>
      <c r="Q12" s="102">
        <f t="shared" si="5"/>
        <v>-1392352.5999999996</v>
      </c>
      <c r="R12" s="172"/>
      <c r="S12" s="173"/>
    </row>
    <row r="13" spans="1:19" ht="13.5">
      <c r="A13" s="93"/>
      <c r="B13" s="93"/>
      <c r="C13" s="99" t="s">
        <v>1</v>
      </c>
      <c r="D13" s="93" t="s">
        <v>1</v>
      </c>
      <c r="E13" s="94" t="s">
        <v>313</v>
      </c>
      <c r="F13" s="98">
        <v>1037386</v>
      </c>
      <c r="G13" s="98">
        <v>1572898.7</v>
      </c>
      <c r="H13" s="97">
        <f t="shared" si="0"/>
        <v>151.62135405721688</v>
      </c>
      <c r="I13" s="97">
        <f t="shared" si="1"/>
        <v>535512.69999999995</v>
      </c>
      <c r="J13" s="98">
        <v>1663562</v>
      </c>
      <c r="K13" s="98">
        <v>1893300.83614</v>
      </c>
      <c r="L13" s="97">
        <f t="shared" si="6"/>
        <v>113.81005553985966</v>
      </c>
      <c r="M13" s="97">
        <f t="shared" si="7"/>
        <v>229738.83614000003</v>
      </c>
      <c r="N13" s="98">
        <v>16628392</v>
      </c>
      <c r="O13" s="98">
        <v>15236039.4</v>
      </c>
      <c r="P13" s="97">
        <f t="shared" si="4"/>
        <v>91.626655181090271</v>
      </c>
      <c r="Q13" s="97">
        <f t="shared" si="5"/>
        <v>-1392352.5999999996</v>
      </c>
      <c r="R13" s="171"/>
    </row>
    <row r="14" spans="1:19" s="76" customFormat="1" ht="25.5">
      <c r="A14" s="87"/>
      <c r="B14" s="87" t="s">
        <v>137</v>
      </c>
      <c r="C14" s="99"/>
      <c r="D14" s="87"/>
      <c r="E14" s="88" t="s">
        <v>682</v>
      </c>
      <c r="F14" s="91">
        <f>F16+F17+F20+F24+F18</f>
        <v>17820</v>
      </c>
      <c r="G14" s="91">
        <f>G16+G17+G20+G24+G18</f>
        <v>20395.5</v>
      </c>
      <c r="H14" s="92">
        <f t="shared" si="0"/>
        <v>114.45286195286195</v>
      </c>
      <c r="I14" s="92">
        <f t="shared" si="1"/>
        <v>2575.5</v>
      </c>
      <c r="J14" s="91">
        <f>J16+J17+J20+J24+J18+J19</f>
        <v>19907</v>
      </c>
      <c r="K14" s="91">
        <f>K16+K17+K20+K24+K18+K19</f>
        <v>27752.633539999995</v>
      </c>
      <c r="L14" s="92">
        <f t="shared" si="6"/>
        <v>139.4114308534686</v>
      </c>
      <c r="M14" s="92">
        <f t="shared" si="7"/>
        <v>7845.6335399999953</v>
      </c>
      <c r="N14" s="91">
        <f>N15+N21+N25</f>
        <v>1837080</v>
      </c>
      <c r="O14" s="91">
        <f>O15+O21+O25</f>
        <v>1945556.7</v>
      </c>
      <c r="P14" s="92">
        <f t="shared" si="4"/>
        <v>105.90484355607812</v>
      </c>
      <c r="Q14" s="92">
        <f t="shared" si="5"/>
        <v>108476.69999999995</v>
      </c>
      <c r="R14" s="169"/>
    </row>
    <row r="15" spans="1:19" s="76" customFormat="1" ht="25.5">
      <c r="A15" s="87"/>
      <c r="B15" s="87"/>
      <c r="C15" s="99" t="s">
        <v>3</v>
      </c>
      <c r="D15" s="87"/>
      <c r="E15" s="88" t="s">
        <v>669</v>
      </c>
      <c r="F15" s="91"/>
      <c r="G15" s="91"/>
      <c r="H15" s="92"/>
      <c r="I15" s="92"/>
      <c r="J15" s="91">
        <f>J16+J17+J18+J19+J20</f>
        <v>19907</v>
      </c>
      <c r="K15" s="91">
        <f>K16+K17+K18+K19+K20</f>
        <v>27563.897539999998</v>
      </c>
      <c r="L15" s="92">
        <f t="shared" si="6"/>
        <v>138.46334224142259</v>
      </c>
      <c r="M15" s="92">
        <f t="shared" si="7"/>
        <v>7656.8975399999981</v>
      </c>
      <c r="N15" s="91">
        <f>N16+N17+N18+N19+N20</f>
        <v>291584</v>
      </c>
      <c r="O15" s="91">
        <f>O16+O17+O18+O19+O20</f>
        <v>168694.2</v>
      </c>
      <c r="P15" s="92">
        <f t="shared" si="4"/>
        <v>57.85440902107112</v>
      </c>
      <c r="Q15" s="92">
        <f t="shared" si="5"/>
        <v>-122889.79999999999</v>
      </c>
      <c r="R15" s="169"/>
    </row>
    <row r="16" spans="1:19">
      <c r="A16" s="93"/>
      <c r="B16" s="93"/>
      <c r="C16" s="12"/>
      <c r="D16" s="93" t="s">
        <v>133</v>
      </c>
      <c r="E16" s="94" t="s">
        <v>683</v>
      </c>
      <c r="F16" s="95">
        <v>0</v>
      </c>
      <c r="G16" s="95">
        <v>260.8</v>
      </c>
      <c r="H16" s="97" t="e">
        <f t="shared" si="0"/>
        <v>#DIV/0!</v>
      </c>
      <c r="I16" s="97">
        <f t="shared" si="1"/>
        <v>260.8</v>
      </c>
      <c r="J16" s="95">
        <v>0</v>
      </c>
      <c r="K16" s="95">
        <v>500.279</v>
      </c>
      <c r="L16" s="97" t="e">
        <f t="shared" si="6"/>
        <v>#DIV/0!</v>
      </c>
      <c r="M16" s="97">
        <f t="shared" si="7"/>
        <v>500.279</v>
      </c>
      <c r="N16" s="95">
        <v>32400</v>
      </c>
      <c r="O16" s="95">
        <v>12557.9</v>
      </c>
      <c r="P16" s="97">
        <f t="shared" si="4"/>
        <v>38.758950617283951</v>
      </c>
      <c r="Q16" s="97">
        <f t="shared" si="5"/>
        <v>-19842.099999999999</v>
      </c>
      <c r="R16" s="171"/>
    </row>
    <row r="17" spans="1:18">
      <c r="A17" s="93"/>
      <c r="B17" s="93"/>
      <c r="C17" s="93"/>
      <c r="D17" s="93" t="s">
        <v>135</v>
      </c>
      <c r="E17" s="94" t="s">
        <v>684</v>
      </c>
      <c r="F17" s="95">
        <v>0</v>
      </c>
      <c r="G17" s="95">
        <v>2348.3000000000002</v>
      </c>
      <c r="H17" s="97" t="e">
        <f t="shared" si="0"/>
        <v>#DIV/0!</v>
      </c>
      <c r="I17" s="97">
        <f t="shared" si="1"/>
        <v>2348.3000000000002</v>
      </c>
      <c r="J17" s="95">
        <v>1334</v>
      </c>
      <c r="K17" s="95">
        <v>4799.3211700000002</v>
      </c>
      <c r="L17" s="97">
        <f t="shared" si="6"/>
        <v>359.76920314842585</v>
      </c>
      <c r="M17" s="97">
        <f t="shared" si="7"/>
        <v>3465.3211700000002</v>
      </c>
      <c r="N17" s="95">
        <v>125101</v>
      </c>
      <c r="O17" s="95">
        <v>76162.600000000006</v>
      </c>
      <c r="P17" s="97">
        <f t="shared" si="4"/>
        <v>60.880888242300223</v>
      </c>
      <c r="Q17" s="97">
        <f t="shared" si="5"/>
        <v>-48938.399999999994</v>
      </c>
      <c r="R17" s="171"/>
    </row>
    <row r="18" spans="1:18">
      <c r="A18" s="93"/>
      <c r="B18" s="93"/>
      <c r="C18" s="93"/>
      <c r="D18" s="93" t="s">
        <v>149</v>
      </c>
      <c r="E18" s="94"/>
      <c r="F18" s="95">
        <v>0</v>
      </c>
      <c r="G18" s="95">
        <v>1638.3</v>
      </c>
      <c r="H18" s="97"/>
      <c r="I18" s="97"/>
      <c r="J18" s="95">
        <v>1967</v>
      </c>
      <c r="K18" s="95">
        <v>2642.53388</v>
      </c>
      <c r="L18" s="97"/>
      <c r="M18" s="97"/>
      <c r="N18" s="95">
        <v>126486</v>
      </c>
      <c r="O18" s="95">
        <v>63320.9</v>
      </c>
      <c r="P18" s="97">
        <f t="shared" ref="P18:P19" si="8">O18/N18*100</f>
        <v>50.06158784371393</v>
      </c>
      <c r="Q18" s="97">
        <f t="shared" ref="Q18:Q19" si="9">O18-N18</f>
        <v>-63165.1</v>
      </c>
      <c r="R18" s="171"/>
    </row>
    <row r="19" spans="1:18">
      <c r="A19" s="93"/>
      <c r="B19" s="93"/>
      <c r="C19" s="93"/>
      <c r="D19" s="93" t="s">
        <v>286</v>
      </c>
      <c r="E19" s="94" t="s">
        <v>685</v>
      </c>
      <c r="F19" s="95"/>
      <c r="G19" s="95"/>
      <c r="H19" s="97"/>
      <c r="I19" s="97"/>
      <c r="J19" s="95">
        <v>0</v>
      </c>
      <c r="K19" s="95">
        <v>-40</v>
      </c>
      <c r="L19" s="97"/>
      <c r="M19" s="97"/>
      <c r="N19" s="95">
        <v>0</v>
      </c>
      <c r="O19" s="95">
        <v>13960.6</v>
      </c>
      <c r="P19" s="97" t="e">
        <f t="shared" si="8"/>
        <v>#DIV/0!</v>
      </c>
      <c r="Q19" s="97">
        <f t="shared" si="9"/>
        <v>13960.6</v>
      </c>
      <c r="R19" s="171"/>
    </row>
    <row r="20" spans="1:18">
      <c r="A20" s="93"/>
      <c r="B20" s="93"/>
      <c r="C20" s="93"/>
      <c r="D20" s="93" t="s">
        <v>396</v>
      </c>
      <c r="E20" s="94" t="s">
        <v>762</v>
      </c>
      <c r="F20" s="95">
        <v>16820</v>
      </c>
      <c r="G20" s="95">
        <v>16148.1</v>
      </c>
      <c r="H20" s="97">
        <f t="shared" si="0"/>
        <v>96.005350772889415</v>
      </c>
      <c r="I20" s="97">
        <f t="shared" si="1"/>
        <v>-671.89999999999964</v>
      </c>
      <c r="J20" s="95">
        <v>16606</v>
      </c>
      <c r="K20" s="95">
        <v>19661.763489999998</v>
      </c>
      <c r="L20" s="97">
        <f t="shared" ref="L20:L28" si="10">K20/J20*100</f>
        <v>118.40156262796577</v>
      </c>
      <c r="M20" s="97">
        <f t="shared" ref="M20:M28" si="11">K20-J20</f>
        <v>3055.7634899999975</v>
      </c>
      <c r="N20" s="95">
        <v>7597</v>
      </c>
      <c r="O20" s="95">
        <v>2692.2</v>
      </c>
      <c r="P20" s="97">
        <f>O20/N20*100</f>
        <v>35.437672765565353</v>
      </c>
      <c r="Q20" s="97">
        <f t="shared" si="5"/>
        <v>-4904.8</v>
      </c>
      <c r="R20" s="171"/>
    </row>
    <row r="21" spans="1:18" ht="27">
      <c r="A21" s="93"/>
      <c r="B21" s="93"/>
      <c r="C21" s="99" t="s">
        <v>4</v>
      </c>
      <c r="D21" s="93"/>
      <c r="E21" s="100" t="s">
        <v>670</v>
      </c>
      <c r="F21" s="95"/>
      <c r="G21" s="95"/>
      <c r="H21" s="97"/>
      <c r="I21" s="97"/>
      <c r="J21" s="174">
        <f>J22+J24</f>
        <v>0</v>
      </c>
      <c r="K21" s="174">
        <f>K22+K24</f>
        <v>188.73599999999999</v>
      </c>
      <c r="L21" s="102" t="e">
        <f t="shared" si="10"/>
        <v>#DIV/0!</v>
      </c>
      <c r="M21" s="102">
        <f t="shared" si="11"/>
        <v>188.73599999999999</v>
      </c>
      <c r="N21" s="174">
        <f>N22+N24+N23</f>
        <v>1545496</v>
      </c>
      <c r="O21" s="174">
        <f>O22+O24+O23</f>
        <v>1777027.5</v>
      </c>
      <c r="P21" s="102">
        <f t="shared" ref="P21:P26" si="12">O21/N21*100</f>
        <v>114.98104815541419</v>
      </c>
      <c r="Q21" s="102">
        <f t="shared" si="5"/>
        <v>231531.5</v>
      </c>
      <c r="R21" s="171"/>
    </row>
    <row r="22" spans="1:18" ht="25.5">
      <c r="A22" s="93"/>
      <c r="B22" s="93"/>
      <c r="C22" s="175"/>
      <c r="D22" s="93" t="s">
        <v>139</v>
      </c>
      <c r="E22" s="94" t="s">
        <v>671</v>
      </c>
      <c r="F22" s="95"/>
      <c r="G22" s="95"/>
      <c r="H22" s="97"/>
      <c r="I22" s="97"/>
      <c r="J22" s="95"/>
      <c r="K22" s="95"/>
      <c r="L22" s="97"/>
      <c r="M22" s="97"/>
      <c r="N22" s="95">
        <v>1529952</v>
      </c>
      <c r="O22" s="95">
        <v>1699129.9</v>
      </c>
      <c r="P22" s="97">
        <f t="shared" si="12"/>
        <v>111.05772599401811</v>
      </c>
      <c r="Q22" s="97">
        <f t="shared" si="5"/>
        <v>169177.89999999991</v>
      </c>
      <c r="R22" s="171"/>
    </row>
    <row r="23" spans="1:18" ht="13.5">
      <c r="A23" s="93"/>
      <c r="B23" s="93"/>
      <c r="C23" s="175"/>
      <c r="D23" s="93" t="s">
        <v>153</v>
      </c>
      <c r="E23" s="94"/>
      <c r="F23" s="95"/>
      <c r="G23" s="95"/>
      <c r="H23" s="97"/>
      <c r="I23" s="97"/>
      <c r="J23" s="95"/>
      <c r="K23" s="95"/>
      <c r="L23" s="97"/>
      <c r="M23" s="97"/>
      <c r="N23" s="95">
        <v>72</v>
      </c>
      <c r="O23" s="95">
        <v>0</v>
      </c>
      <c r="P23" s="97">
        <f t="shared" ref="P23" si="13">O23/N23*100</f>
        <v>0</v>
      </c>
      <c r="Q23" s="97">
        <f t="shared" ref="Q23" si="14">O23-N23</f>
        <v>-72</v>
      </c>
      <c r="R23" s="171"/>
    </row>
    <row r="24" spans="1:18" ht="38.25">
      <c r="A24" s="93"/>
      <c r="B24" s="93"/>
      <c r="C24" s="12"/>
      <c r="D24" s="93" t="s">
        <v>287</v>
      </c>
      <c r="E24" s="94" t="s">
        <v>686</v>
      </c>
      <c r="F24" s="95">
        <v>1000</v>
      </c>
      <c r="G24" s="95">
        <v>0</v>
      </c>
      <c r="H24" s="97">
        <f t="shared" si="0"/>
        <v>0</v>
      </c>
      <c r="I24" s="97">
        <f t="shared" si="1"/>
        <v>-1000</v>
      </c>
      <c r="J24" s="95">
        <v>0</v>
      </c>
      <c r="K24" s="95">
        <v>188.73599999999999</v>
      </c>
      <c r="L24" s="97" t="e">
        <f t="shared" si="10"/>
        <v>#DIV/0!</v>
      </c>
      <c r="M24" s="97">
        <f t="shared" si="11"/>
        <v>188.73599999999999</v>
      </c>
      <c r="N24" s="95">
        <v>15472</v>
      </c>
      <c r="O24" s="95">
        <v>77897.600000000006</v>
      </c>
      <c r="P24" s="97">
        <f t="shared" si="12"/>
        <v>503.47466390899694</v>
      </c>
      <c r="Q24" s="97">
        <f t="shared" si="5"/>
        <v>62425.600000000006</v>
      </c>
      <c r="R24" s="171"/>
    </row>
    <row r="25" spans="1:18" ht="13.5">
      <c r="A25" s="93"/>
      <c r="B25" s="93"/>
      <c r="C25" s="76">
        <v>5</v>
      </c>
      <c r="D25" s="93"/>
      <c r="E25" s="100" t="s">
        <v>672</v>
      </c>
      <c r="F25" s="95"/>
      <c r="G25" s="95"/>
      <c r="H25" s="97"/>
      <c r="I25" s="97"/>
      <c r="J25" s="95"/>
      <c r="K25" s="95"/>
      <c r="L25" s="97"/>
      <c r="M25" s="97"/>
      <c r="N25" s="92">
        <f>N26</f>
        <v>0</v>
      </c>
      <c r="O25" s="92">
        <f>O26</f>
        <v>-165</v>
      </c>
      <c r="P25" s="102" t="e">
        <f t="shared" si="12"/>
        <v>#DIV/0!</v>
      </c>
      <c r="Q25" s="102">
        <f t="shared" si="5"/>
        <v>-165</v>
      </c>
      <c r="R25" s="171"/>
    </row>
    <row r="26" spans="1:18">
      <c r="A26" s="93"/>
      <c r="B26" s="93"/>
      <c r="C26" s="12"/>
      <c r="D26" s="93" t="s">
        <v>129</v>
      </c>
      <c r="E26" s="94" t="s">
        <v>672</v>
      </c>
      <c r="F26" s="95"/>
      <c r="G26" s="95"/>
      <c r="H26" s="97"/>
      <c r="I26" s="97"/>
      <c r="J26" s="95"/>
      <c r="K26" s="95"/>
      <c r="L26" s="97"/>
      <c r="M26" s="97"/>
      <c r="N26" s="95">
        <v>0</v>
      </c>
      <c r="O26" s="95">
        <v>-165</v>
      </c>
      <c r="P26" s="97" t="e">
        <f t="shared" si="12"/>
        <v>#DIV/0!</v>
      </c>
      <c r="Q26" s="97">
        <f t="shared" si="5"/>
        <v>-165</v>
      </c>
      <c r="R26" s="171"/>
    </row>
    <row r="27" spans="1:18" s="76" customFormat="1" ht="13.5">
      <c r="A27" s="99"/>
      <c r="B27" s="99" t="s">
        <v>141</v>
      </c>
      <c r="C27" s="99"/>
      <c r="D27" s="99"/>
      <c r="E27" s="100" t="s">
        <v>687</v>
      </c>
      <c r="F27" s="101">
        <v>0</v>
      </c>
      <c r="G27" s="101">
        <v>0</v>
      </c>
      <c r="H27" s="102" t="e">
        <f t="shared" si="0"/>
        <v>#DIV/0!</v>
      </c>
      <c r="I27" s="102">
        <f t="shared" si="1"/>
        <v>0</v>
      </c>
      <c r="J27" s="101">
        <v>0</v>
      </c>
      <c r="K27" s="101">
        <v>0</v>
      </c>
      <c r="L27" s="102" t="e">
        <f t="shared" si="10"/>
        <v>#DIV/0!</v>
      </c>
      <c r="M27" s="102">
        <f t="shared" si="11"/>
        <v>0</v>
      </c>
      <c r="N27" s="101">
        <f>N28</f>
        <v>0</v>
      </c>
      <c r="O27" s="101">
        <f>O28</f>
        <v>3.8</v>
      </c>
      <c r="P27" s="102" t="e">
        <f t="shared" si="4"/>
        <v>#DIV/0!</v>
      </c>
      <c r="Q27" s="102">
        <f t="shared" si="5"/>
        <v>3.8</v>
      </c>
      <c r="R27" s="172"/>
    </row>
    <row r="28" spans="1:18" ht="13.5">
      <c r="A28" s="93"/>
      <c r="B28" s="99"/>
      <c r="C28" s="93" t="s">
        <v>1</v>
      </c>
      <c r="D28" s="12"/>
      <c r="E28" s="94" t="s">
        <v>687</v>
      </c>
      <c r="F28" s="98"/>
      <c r="G28" s="98"/>
      <c r="H28" s="97" t="e">
        <f t="shared" si="0"/>
        <v>#DIV/0!</v>
      </c>
      <c r="I28" s="97">
        <f t="shared" si="1"/>
        <v>0</v>
      </c>
      <c r="J28" s="98"/>
      <c r="K28" s="98"/>
      <c r="L28" s="97" t="e">
        <f t="shared" si="10"/>
        <v>#DIV/0!</v>
      </c>
      <c r="M28" s="97">
        <f t="shared" si="11"/>
        <v>0</v>
      </c>
      <c r="N28" s="98">
        <f>N29</f>
        <v>0</v>
      </c>
      <c r="O28" s="98">
        <f>O29</f>
        <v>3.8</v>
      </c>
      <c r="P28" s="97" t="e">
        <f t="shared" si="4"/>
        <v>#DIV/0!</v>
      </c>
      <c r="Q28" s="97">
        <f t="shared" si="5"/>
        <v>3.8</v>
      </c>
      <c r="R28" s="171"/>
    </row>
    <row r="29" spans="1:18" ht="13.5">
      <c r="A29" s="93"/>
      <c r="B29" s="99"/>
      <c r="C29" s="93"/>
      <c r="D29" s="12">
        <v>10</v>
      </c>
      <c r="E29" s="94" t="s">
        <v>673</v>
      </c>
      <c r="F29" s="98"/>
      <c r="G29" s="98"/>
      <c r="H29" s="97"/>
      <c r="I29" s="97"/>
      <c r="J29" s="98"/>
      <c r="K29" s="98"/>
      <c r="L29" s="97"/>
      <c r="M29" s="97"/>
      <c r="N29" s="98">
        <v>0</v>
      </c>
      <c r="O29" s="98">
        <v>3.8</v>
      </c>
      <c r="P29" s="97" t="e">
        <f t="shared" si="4"/>
        <v>#DIV/0!</v>
      </c>
      <c r="Q29" s="97">
        <f t="shared" si="5"/>
        <v>3.8</v>
      </c>
      <c r="R29" s="171"/>
    </row>
    <row r="30" spans="1:18" s="76" customFormat="1">
      <c r="A30" s="87" t="s">
        <v>2</v>
      </c>
      <c r="B30" s="87"/>
      <c r="C30" s="87"/>
      <c r="D30" s="87"/>
      <c r="E30" s="88" t="s">
        <v>674</v>
      </c>
      <c r="F30" s="91">
        <f>F31+F41+F42+F77</f>
        <v>0</v>
      </c>
      <c r="G30" s="91">
        <f>G31+G41+G42+G77</f>
        <v>200566.99999999997</v>
      </c>
      <c r="H30" s="92" t="e">
        <f t="shared" si="0"/>
        <v>#DIV/0!</v>
      </c>
      <c r="I30" s="92">
        <f t="shared" si="1"/>
        <v>200566.99999999997</v>
      </c>
      <c r="J30" s="91">
        <f>J31+J41+J42+J77</f>
        <v>4697</v>
      </c>
      <c r="K30" s="91">
        <f>K31+K41+K42+K77</f>
        <v>232369.08532000001</v>
      </c>
      <c r="L30" s="92">
        <f t="shared" ref="L30:L31" si="15">K30/J30*100</f>
        <v>4947.1808669363427</v>
      </c>
      <c r="M30" s="92">
        <f t="shared" ref="M30:M31" si="16">K30-J30</f>
        <v>227672.08532000001</v>
      </c>
      <c r="N30" s="91">
        <f>N31+N41+N42+N77</f>
        <v>3573713</v>
      </c>
      <c r="O30" s="91">
        <f>O31+O41+O42+O77</f>
        <v>6420362.7000000011</v>
      </c>
      <c r="P30" s="92">
        <f t="shared" si="4"/>
        <v>179.65524092169687</v>
      </c>
      <c r="Q30" s="92">
        <f t="shared" si="5"/>
        <v>2846649.7000000011</v>
      </c>
      <c r="R30" s="169"/>
    </row>
    <row r="31" spans="1:18" s="76" customFormat="1">
      <c r="A31" s="87"/>
      <c r="B31" s="87" t="s">
        <v>129</v>
      </c>
      <c r="C31" s="87"/>
      <c r="D31" s="87"/>
      <c r="E31" s="88" t="s">
        <v>288</v>
      </c>
      <c r="F31" s="91">
        <f>F32+F33+F34+F35+F36+F37+F38+F40+F3</f>
        <v>0</v>
      </c>
      <c r="G31" s="91">
        <f>G32+G33+G34+G35+G36+G37+G38+G40+G3</f>
        <v>18009.399999999998</v>
      </c>
      <c r="H31" s="92" t="e">
        <f t="shared" si="0"/>
        <v>#DIV/0!</v>
      </c>
      <c r="I31" s="92">
        <f t="shared" si="1"/>
        <v>18009.399999999998</v>
      </c>
      <c r="J31" s="91">
        <f>J32+J33+J34+J35+J36+J37+J38+J40+J3+J39</f>
        <v>4000</v>
      </c>
      <c r="K31" s="91">
        <f>K32+K33+K34+K35+K36+K37+K38+K40+K3+K39</f>
        <v>19796.251379999998</v>
      </c>
      <c r="L31" s="92">
        <f t="shared" si="15"/>
        <v>494.90628449999991</v>
      </c>
      <c r="M31" s="92">
        <f t="shared" si="16"/>
        <v>15796.251379999998</v>
      </c>
      <c r="N31" s="91">
        <f>N32+N33+N34+N35+N36+N37+N38+N40+N3+N39</f>
        <v>1870218</v>
      </c>
      <c r="O31" s="91">
        <f>O32+O33+O34+O35+O36+O37+O38+O40+O3+O39</f>
        <v>2526099.6</v>
      </c>
      <c r="P31" s="92">
        <f t="shared" si="4"/>
        <v>135.06979400262429</v>
      </c>
      <c r="Q31" s="92">
        <f t="shared" si="5"/>
        <v>655881.60000000009</v>
      </c>
      <c r="R31" s="169"/>
    </row>
    <row r="32" spans="1:18" s="76" customFormat="1" ht="25.5">
      <c r="A32" s="87"/>
      <c r="B32" s="87"/>
      <c r="C32" s="99" t="s">
        <v>1</v>
      </c>
      <c r="D32" s="93" t="s">
        <v>131</v>
      </c>
      <c r="E32" s="176" t="s">
        <v>688</v>
      </c>
      <c r="F32" s="91"/>
      <c r="G32" s="91"/>
      <c r="H32" s="92"/>
      <c r="I32" s="92"/>
      <c r="J32" s="91"/>
      <c r="K32" s="91"/>
      <c r="L32" s="92"/>
      <c r="M32" s="92"/>
      <c r="N32" s="177">
        <v>54344</v>
      </c>
      <c r="O32" s="177">
        <v>76306</v>
      </c>
      <c r="P32" s="97">
        <f t="shared" si="4"/>
        <v>140.41292506992494</v>
      </c>
      <c r="Q32" s="97">
        <f t="shared" si="5"/>
        <v>21962</v>
      </c>
      <c r="R32" s="169"/>
    </row>
    <row r="33" spans="1:18" s="76" customFormat="1" ht="25.5">
      <c r="A33" s="87"/>
      <c r="B33" s="87"/>
      <c r="C33" s="99" t="s">
        <v>3</v>
      </c>
      <c r="D33" s="93" t="s">
        <v>131</v>
      </c>
      <c r="E33" s="176" t="s">
        <v>675</v>
      </c>
      <c r="F33" s="91"/>
      <c r="G33" s="91"/>
      <c r="H33" s="92"/>
      <c r="I33" s="92"/>
      <c r="J33" s="91"/>
      <c r="K33" s="91"/>
      <c r="L33" s="92"/>
      <c r="M33" s="92"/>
      <c r="N33" s="91">
        <v>0</v>
      </c>
      <c r="O33" s="177">
        <v>774997</v>
      </c>
      <c r="P33" s="97" t="e">
        <f t="shared" si="4"/>
        <v>#DIV/0!</v>
      </c>
      <c r="Q33" s="97">
        <f t="shared" si="5"/>
        <v>774997</v>
      </c>
      <c r="R33" s="169"/>
    </row>
    <row r="34" spans="1:18" ht="25.5">
      <c r="A34" s="93"/>
      <c r="B34" s="93"/>
      <c r="C34" s="99" t="s">
        <v>5</v>
      </c>
      <c r="D34" s="93" t="s">
        <v>135</v>
      </c>
      <c r="E34" s="94" t="s">
        <v>390</v>
      </c>
      <c r="F34" s="95">
        <v>0</v>
      </c>
      <c r="G34" s="95">
        <v>18001.8</v>
      </c>
      <c r="H34" s="97" t="e">
        <f t="shared" si="0"/>
        <v>#DIV/0!</v>
      </c>
      <c r="I34" s="97">
        <f t="shared" si="1"/>
        <v>18001.8</v>
      </c>
      <c r="J34" s="95">
        <v>4000</v>
      </c>
      <c r="K34" s="95">
        <v>18408.203000000001</v>
      </c>
      <c r="L34" s="97">
        <f t="shared" ref="L34:L35" si="17">K34/J34*100</f>
        <v>460.20507500000002</v>
      </c>
      <c r="M34" s="97">
        <f t="shared" ref="M34:M35" si="18">K34-J34</f>
        <v>14408.203000000001</v>
      </c>
      <c r="N34" s="95">
        <v>43000</v>
      </c>
      <c r="O34" s="95">
        <v>82378</v>
      </c>
      <c r="P34" s="97">
        <f t="shared" si="4"/>
        <v>191.57674418604651</v>
      </c>
      <c r="Q34" s="97">
        <f t="shared" si="5"/>
        <v>39378</v>
      </c>
      <c r="R34" s="171"/>
    </row>
    <row r="35" spans="1:18" ht="25.5">
      <c r="A35" s="93"/>
      <c r="B35" s="93"/>
      <c r="C35" s="93"/>
      <c r="D35" s="93" t="s">
        <v>137</v>
      </c>
      <c r="E35" s="94" t="s">
        <v>689</v>
      </c>
      <c r="F35" s="95">
        <v>0</v>
      </c>
      <c r="G35" s="95">
        <v>7.6</v>
      </c>
      <c r="H35" s="97" t="e">
        <f t="shared" si="0"/>
        <v>#DIV/0!</v>
      </c>
      <c r="I35" s="97">
        <f t="shared" si="1"/>
        <v>7.6</v>
      </c>
      <c r="J35" s="95">
        <v>0</v>
      </c>
      <c r="K35" s="95">
        <v>14.137</v>
      </c>
      <c r="L35" s="97" t="e">
        <f t="shared" si="17"/>
        <v>#DIV/0!</v>
      </c>
      <c r="M35" s="97">
        <f t="shared" si="18"/>
        <v>14.137</v>
      </c>
      <c r="N35" s="95"/>
      <c r="O35" s="95"/>
      <c r="P35" s="97" t="e">
        <f t="shared" si="4"/>
        <v>#DIV/0!</v>
      </c>
      <c r="Q35" s="97">
        <f t="shared" si="5"/>
        <v>0</v>
      </c>
      <c r="R35" s="171"/>
    </row>
    <row r="36" spans="1:18" ht="25.5">
      <c r="A36" s="93"/>
      <c r="B36" s="93"/>
      <c r="C36" s="93" t="s">
        <v>6</v>
      </c>
      <c r="D36" s="93" t="s">
        <v>131</v>
      </c>
      <c r="E36" s="94" t="s">
        <v>690</v>
      </c>
      <c r="F36" s="95"/>
      <c r="G36" s="95"/>
      <c r="H36" s="97"/>
      <c r="I36" s="97"/>
      <c r="J36" s="95"/>
      <c r="K36" s="95"/>
      <c r="L36" s="97"/>
      <c r="M36" s="97"/>
      <c r="N36" s="95"/>
      <c r="O36" s="95"/>
      <c r="P36" s="97"/>
      <c r="Q36" s="97"/>
      <c r="R36" s="171"/>
    </row>
    <row r="37" spans="1:18" ht="38.25">
      <c r="A37" s="93"/>
      <c r="B37" s="93"/>
      <c r="C37" s="99" t="s">
        <v>7</v>
      </c>
      <c r="D37" s="93" t="s">
        <v>133</v>
      </c>
      <c r="E37" s="94" t="s">
        <v>676</v>
      </c>
      <c r="F37" s="95">
        <v>0</v>
      </c>
      <c r="G37" s="95">
        <v>0</v>
      </c>
      <c r="H37" s="97" t="e">
        <f t="shared" ref="H37:H38" si="19">G37/F37*100</f>
        <v>#DIV/0!</v>
      </c>
      <c r="I37" s="97">
        <f t="shared" ref="I37:I38" si="20">G37-F37</f>
        <v>0</v>
      </c>
      <c r="J37" s="95">
        <v>0</v>
      </c>
      <c r="K37" s="95">
        <v>0</v>
      </c>
      <c r="L37" s="97" t="e">
        <f t="shared" ref="L37:L45" si="21">K37/J37*100</f>
        <v>#DIV/0!</v>
      </c>
      <c r="M37" s="97">
        <f t="shared" ref="M37:M45" si="22">K37-J37</f>
        <v>0</v>
      </c>
      <c r="N37" s="95">
        <v>1771909</v>
      </c>
      <c r="O37" s="95">
        <v>1585114.1</v>
      </c>
      <c r="P37" s="97">
        <f t="shared" ref="P37:P38" si="23">O37/N37*100</f>
        <v>89.457985709198383</v>
      </c>
      <c r="Q37" s="97">
        <f t="shared" ref="Q37:Q38" si="24">O37-N37</f>
        <v>-186794.89999999991</v>
      </c>
      <c r="R37" s="171"/>
    </row>
    <row r="38" spans="1:18" ht="25.5">
      <c r="A38" s="93"/>
      <c r="B38" s="93"/>
      <c r="C38" s="99"/>
      <c r="D38" s="93" t="s">
        <v>139</v>
      </c>
      <c r="E38" s="94" t="s">
        <v>677</v>
      </c>
      <c r="F38" s="95">
        <v>0</v>
      </c>
      <c r="G38" s="95">
        <v>0</v>
      </c>
      <c r="H38" s="97" t="e">
        <f t="shared" si="19"/>
        <v>#DIV/0!</v>
      </c>
      <c r="I38" s="97">
        <f t="shared" si="20"/>
        <v>0</v>
      </c>
      <c r="J38" s="95">
        <v>0</v>
      </c>
      <c r="K38" s="95">
        <v>195.96232999999998</v>
      </c>
      <c r="L38" s="97" t="e">
        <f t="shared" si="21"/>
        <v>#DIV/0!</v>
      </c>
      <c r="M38" s="97">
        <f t="shared" si="22"/>
        <v>195.96232999999998</v>
      </c>
      <c r="N38" s="95">
        <v>858</v>
      </c>
      <c r="O38" s="95">
        <v>909.4</v>
      </c>
      <c r="P38" s="97">
        <f t="shared" si="23"/>
        <v>105.990675990676</v>
      </c>
      <c r="Q38" s="97">
        <f t="shared" si="24"/>
        <v>51.399999999999977</v>
      </c>
      <c r="R38" s="171"/>
    </row>
    <row r="39" spans="1:18" ht="13.5">
      <c r="A39" s="93"/>
      <c r="B39" s="93"/>
      <c r="C39" s="99"/>
      <c r="D39" s="93" t="s">
        <v>153</v>
      </c>
      <c r="E39" s="94"/>
      <c r="F39" s="95"/>
      <c r="G39" s="95"/>
      <c r="H39" s="97"/>
      <c r="I39" s="97"/>
      <c r="J39" s="95">
        <v>0</v>
      </c>
      <c r="K39" s="95">
        <v>1177.9490499999999</v>
      </c>
      <c r="L39" s="97"/>
      <c r="M39" s="97"/>
      <c r="N39" s="95">
        <v>107</v>
      </c>
      <c r="O39" s="95">
        <v>6331.4</v>
      </c>
      <c r="P39" s="97"/>
      <c r="Q39" s="97"/>
      <c r="R39" s="171"/>
    </row>
    <row r="40" spans="1:18" ht="38.25">
      <c r="A40" s="93"/>
      <c r="B40" s="93"/>
      <c r="C40" s="99"/>
      <c r="D40" s="93" t="s">
        <v>286</v>
      </c>
      <c r="E40" s="94" t="s">
        <v>691</v>
      </c>
      <c r="F40" s="95">
        <v>0</v>
      </c>
      <c r="G40" s="95">
        <v>0</v>
      </c>
      <c r="H40" s="97" t="e">
        <f t="shared" si="0"/>
        <v>#DIV/0!</v>
      </c>
      <c r="I40" s="97">
        <f t="shared" si="1"/>
        <v>0</v>
      </c>
      <c r="J40" s="95"/>
      <c r="K40" s="95"/>
      <c r="L40" s="97" t="e">
        <f t="shared" si="21"/>
        <v>#DIV/0!</v>
      </c>
      <c r="M40" s="97">
        <f t="shared" si="22"/>
        <v>0</v>
      </c>
      <c r="N40" s="95">
        <v>0</v>
      </c>
      <c r="O40" s="95">
        <v>63.7</v>
      </c>
      <c r="P40" s="97" t="e">
        <f t="shared" si="4"/>
        <v>#DIV/0!</v>
      </c>
      <c r="Q40" s="97">
        <f t="shared" si="5"/>
        <v>63.7</v>
      </c>
      <c r="R40" s="171"/>
    </row>
    <row r="41" spans="1:18" ht="13.5">
      <c r="A41" s="93"/>
      <c r="B41" s="99" t="s">
        <v>133</v>
      </c>
      <c r="C41" s="99" t="s">
        <v>1</v>
      </c>
      <c r="D41" s="93" t="s">
        <v>131</v>
      </c>
      <c r="E41" s="94" t="s">
        <v>692</v>
      </c>
      <c r="F41" s="95">
        <v>0</v>
      </c>
      <c r="G41" s="95">
        <v>0</v>
      </c>
      <c r="H41" s="97" t="e">
        <f t="shared" si="0"/>
        <v>#DIV/0!</v>
      </c>
      <c r="I41" s="97">
        <f t="shared" si="1"/>
        <v>0</v>
      </c>
      <c r="J41" s="92">
        <v>0</v>
      </c>
      <c r="K41" s="92">
        <v>6593.5800799999997</v>
      </c>
      <c r="L41" s="102" t="e">
        <f t="shared" si="21"/>
        <v>#DIV/0!</v>
      </c>
      <c r="M41" s="102">
        <f t="shared" si="22"/>
        <v>6593.5800799999997</v>
      </c>
      <c r="N41" s="95">
        <v>4665</v>
      </c>
      <c r="O41" s="95">
        <v>30.6</v>
      </c>
      <c r="P41" s="97">
        <f t="shared" si="4"/>
        <v>0.65594855305466249</v>
      </c>
      <c r="Q41" s="97">
        <f t="shared" si="5"/>
        <v>-4634.3999999999996</v>
      </c>
      <c r="R41" s="171"/>
    </row>
    <row r="42" spans="1:18" ht="63.75">
      <c r="A42" s="87"/>
      <c r="B42" s="87" t="s">
        <v>135</v>
      </c>
      <c r="C42" s="87"/>
      <c r="D42" s="87"/>
      <c r="E42" s="88" t="s">
        <v>693</v>
      </c>
      <c r="F42" s="91">
        <f>F43+F45+F47+F48+F51</f>
        <v>0</v>
      </c>
      <c r="G42" s="91">
        <f>G43+G45+G47+G48+G51+G46+G60</f>
        <v>181793.19999999998</v>
      </c>
      <c r="H42" s="92" t="e">
        <f t="shared" si="0"/>
        <v>#DIV/0!</v>
      </c>
      <c r="I42" s="92">
        <f t="shared" si="1"/>
        <v>181793.19999999998</v>
      </c>
      <c r="J42" s="178">
        <f>J43+J45+J47+J48+J51+J46+J60+J52+J53+J54+J55+J56+J57+J58+J62+J63+J64+J65+J67+J69+J70+J71+J73+J74+J75+J76+J44</f>
        <v>0</v>
      </c>
      <c r="K42" s="178">
        <f>K43+K45+K47+K48+K51+K46+K60+K52+K53+K54+K55+K56+K57+K58+K62+K63+K64+K65+K67+K69+K70+K71+K73+K74+K75+K76+K44</f>
        <v>181929.08498000001</v>
      </c>
      <c r="L42" s="92" t="e">
        <f t="shared" si="21"/>
        <v>#DIV/0!</v>
      </c>
      <c r="M42" s="92">
        <f t="shared" si="22"/>
        <v>181929.08498000001</v>
      </c>
      <c r="N42" s="178">
        <f>N43+N45+N47+N48+N51+N46+N60+N52+N53+N54+N55+N56+N57+N58+N62+N63+N64+N65+N67+N69+N70+N71+N73+N74+N75+N76+N50+N61+N68+N59+N66+N44+N49+N72</f>
        <v>1341661</v>
      </c>
      <c r="O42" s="178">
        <f>O43+O45+O47+O48+O51+O46+O60+O52+O53+O54+O55+O56+O57+O58+O62+O63+O64+O65+O67+O69+O70+O71+O73+O74+O75+O76+O50+O61+O68+O59+O66+O44+O49+O72</f>
        <v>3552651.8000000007</v>
      </c>
      <c r="P42" s="92">
        <f t="shared" si="4"/>
        <v>264.7950413703611</v>
      </c>
      <c r="Q42" s="92">
        <f t="shared" si="5"/>
        <v>2210990.8000000007</v>
      </c>
      <c r="R42" s="169"/>
    </row>
    <row r="43" spans="1:18" ht="13.5">
      <c r="A43" s="87"/>
      <c r="B43" s="87"/>
      <c r="C43" s="99" t="s">
        <v>1</v>
      </c>
      <c r="D43" s="93" t="s">
        <v>133</v>
      </c>
      <c r="E43" s="94" t="s">
        <v>678</v>
      </c>
      <c r="F43" s="114"/>
      <c r="G43" s="114"/>
      <c r="H43" s="92"/>
      <c r="I43" s="92"/>
      <c r="J43" s="114"/>
      <c r="K43" s="114"/>
      <c r="L43" s="95" t="e">
        <f t="shared" si="21"/>
        <v>#DIV/0!</v>
      </c>
      <c r="M43" s="95">
        <f t="shared" si="22"/>
        <v>0</v>
      </c>
      <c r="N43" s="179">
        <v>16928</v>
      </c>
      <c r="O43" s="179">
        <v>29606.1</v>
      </c>
      <c r="P43" s="95">
        <f t="shared" si="4"/>
        <v>174.89425803402645</v>
      </c>
      <c r="Q43" s="95">
        <f t="shared" si="5"/>
        <v>12678.099999999999</v>
      </c>
      <c r="R43" s="169"/>
    </row>
    <row r="44" spans="1:18" ht="38.25">
      <c r="A44" s="87"/>
      <c r="B44" s="87"/>
      <c r="C44" s="99"/>
      <c r="D44" s="93" t="s">
        <v>137</v>
      </c>
      <c r="E44" s="94" t="s">
        <v>679</v>
      </c>
      <c r="F44" s="114"/>
      <c r="G44" s="114"/>
      <c r="H44" s="92"/>
      <c r="I44" s="92"/>
      <c r="J44" s="179">
        <v>0</v>
      </c>
      <c r="K44" s="179">
        <v>117.96</v>
      </c>
      <c r="L44" s="95" t="e">
        <f t="shared" si="21"/>
        <v>#DIV/0!</v>
      </c>
      <c r="M44" s="95">
        <f t="shared" si="22"/>
        <v>117.96</v>
      </c>
      <c r="N44" s="179">
        <v>0</v>
      </c>
      <c r="O44" s="179">
        <v>359.6</v>
      </c>
      <c r="P44" s="95"/>
      <c r="Q44" s="95"/>
      <c r="R44" s="169"/>
    </row>
    <row r="45" spans="1:18" ht="68.25" customHeight="1">
      <c r="A45" s="93"/>
      <c r="B45" s="93"/>
      <c r="C45" s="99"/>
      <c r="D45" s="93" t="s">
        <v>139</v>
      </c>
      <c r="E45" s="94" t="s">
        <v>694</v>
      </c>
      <c r="F45" s="98">
        <v>0</v>
      </c>
      <c r="G45" s="98">
        <v>139669.9</v>
      </c>
      <c r="H45" s="97" t="e">
        <f t="shared" si="0"/>
        <v>#DIV/0!</v>
      </c>
      <c r="I45" s="97">
        <f t="shared" si="1"/>
        <v>139669.9</v>
      </c>
      <c r="J45" s="98">
        <v>0</v>
      </c>
      <c r="K45" s="98">
        <v>144153.05713</v>
      </c>
      <c r="L45" s="95" t="e">
        <f t="shared" si="21"/>
        <v>#DIV/0!</v>
      </c>
      <c r="M45" s="95">
        <f t="shared" si="22"/>
        <v>144153.05713</v>
      </c>
      <c r="N45" s="98">
        <v>810000</v>
      </c>
      <c r="O45" s="98">
        <v>1831141.2</v>
      </c>
      <c r="P45" s="97">
        <f t="shared" si="4"/>
        <v>226.06681481481479</v>
      </c>
      <c r="Q45" s="97">
        <f t="shared" si="5"/>
        <v>1021141.2</v>
      </c>
      <c r="R45" s="171"/>
    </row>
    <row r="46" spans="1:18" ht="15.75" customHeight="1">
      <c r="A46" s="93"/>
      <c r="B46" s="93"/>
      <c r="C46" s="99"/>
      <c r="D46" s="93" t="s">
        <v>145</v>
      </c>
      <c r="E46" s="94"/>
      <c r="F46" s="98">
        <v>0</v>
      </c>
      <c r="G46" s="98">
        <v>1117.5</v>
      </c>
      <c r="H46" s="97" t="e">
        <f t="shared" si="0"/>
        <v>#DIV/0!</v>
      </c>
      <c r="I46" s="97">
        <f t="shared" si="1"/>
        <v>1117.5</v>
      </c>
      <c r="J46" s="98">
        <v>0</v>
      </c>
      <c r="K46" s="98">
        <v>2197.6999999999998</v>
      </c>
      <c r="L46" s="97"/>
      <c r="M46" s="97"/>
      <c r="N46" s="98">
        <v>0</v>
      </c>
      <c r="O46" s="98">
        <v>21.6</v>
      </c>
      <c r="P46" s="97" t="e">
        <f t="shared" si="4"/>
        <v>#DIV/0!</v>
      </c>
      <c r="Q46" s="97">
        <f t="shared" si="5"/>
        <v>21.6</v>
      </c>
      <c r="R46" s="171"/>
    </row>
    <row r="47" spans="1:18" ht="30.75" customHeight="1">
      <c r="A47" s="93"/>
      <c r="B47" s="93"/>
      <c r="C47" s="99"/>
      <c r="D47" s="93" t="s">
        <v>151</v>
      </c>
      <c r="E47" s="94" t="s">
        <v>695</v>
      </c>
      <c r="F47" s="98">
        <v>0</v>
      </c>
      <c r="G47" s="98">
        <v>0</v>
      </c>
      <c r="H47" s="97" t="e">
        <f t="shared" si="0"/>
        <v>#DIV/0!</v>
      </c>
      <c r="I47" s="97">
        <f t="shared" si="1"/>
        <v>0</v>
      </c>
      <c r="J47" s="98"/>
      <c r="K47" s="98"/>
      <c r="L47" s="97" t="e">
        <f t="shared" ref="L47:L77" si="25">K47/J47*100</f>
        <v>#DIV/0!</v>
      </c>
      <c r="M47" s="97">
        <f t="shared" ref="M47:M77" si="26">K47-J47</f>
        <v>0</v>
      </c>
      <c r="N47" s="98"/>
      <c r="O47" s="98"/>
      <c r="P47" s="97" t="e">
        <f t="shared" si="4"/>
        <v>#DIV/0!</v>
      </c>
      <c r="Q47" s="97">
        <f t="shared" si="5"/>
        <v>0</v>
      </c>
      <c r="R47" s="171"/>
    </row>
    <row r="48" spans="1:18" ht="40.5" customHeight="1">
      <c r="A48" s="93"/>
      <c r="B48" s="93"/>
      <c r="C48" s="99"/>
      <c r="D48" s="93" t="s">
        <v>155</v>
      </c>
      <c r="E48" s="94" t="s">
        <v>680</v>
      </c>
      <c r="F48" s="98">
        <v>0</v>
      </c>
      <c r="G48" s="98">
        <v>2043.8</v>
      </c>
      <c r="H48" s="97" t="e">
        <f t="shared" si="0"/>
        <v>#DIV/0!</v>
      </c>
      <c r="I48" s="97">
        <f t="shared" si="1"/>
        <v>2043.8</v>
      </c>
      <c r="J48" s="98">
        <v>0</v>
      </c>
      <c r="K48" s="98">
        <v>2137.3040000000001</v>
      </c>
      <c r="L48" s="97" t="e">
        <f t="shared" si="25"/>
        <v>#DIV/0!</v>
      </c>
      <c r="M48" s="97">
        <f t="shared" si="26"/>
        <v>2137.3040000000001</v>
      </c>
      <c r="N48" s="98">
        <v>16300</v>
      </c>
      <c r="O48" s="98">
        <v>22011.9</v>
      </c>
      <c r="P48" s="97">
        <f t="shared" si="4"/>
        <v>135.04233128834358</v>
      </c>
      <c r="Q48" s="97">
        <f t="shared" si="5"/>
        <v>5711.9000000000015</v>
      </c>
      <c r="R48" s="171"/>
    </row>
    <row r="49" spans="1:18" ht="40.5" customHeight="1">
      <c r="A49" s="93"/>
      <c r="B49" s="93"/>
      <c r="C49" s="99"/>
      <c r="D49" s="93" t="s">
        <v>157</v>
      </c>
      <c r="E49" s="94" t="s">
        <v>680</v>
      </c>
      <c r="F49" s="98"/>
      <c r="G49" s="98"/>
      <c r="H49" s="97"/>
      <c r="I49" s="97"/>
      <c r="J49" s="98"/>
      <c r="K49" s="98"/>
      <c r="L49" s="97"/>
      <c r="M49" s="97"/>
      <c r="N49" s="98">
        <v>0</v>
      </c>
      <c r="O49" s="98">
        <v>44245.1</v>
      </c>
      <c r="P49" s="97" t="e">
        <f t="shared" ref="P49" si="27">O49/N49*100</f>
        <v>#DIV/0!</v>
      </c>
      <c r="Q49" s="97">
        <f t="shared" ref="Q49" si="28">O49-N49</f>
        <v>44245.1</v>
      </c>
      <c r="R49" s="171"/>
    </row>
    <row r="50" spans="1:18" ht="40.5" customHeight="1">
      <c r="A50" s="93"/>
      <c r="B50" s="93"/>
      <c r="C50" s="99"/>
      <c r="D50" s="93" t="s">
        <v>286</v>
      </c>
      <c r="E50" s="94" t="s">
        <v>680</v>
      </c>
      <c r="F50" s="98"/>
      <c r="G50" s="98"/>
      <c r="H50" s="97"/>
      <c r="I50" s="97"/>
      <c r="J50" s="98"/>
      <c r="K50" s="98"/>
      <c r="L50" s="97"/>
      <c r="M50" s="97"/>
      <c r="N50" s="98">
        <v>0</v>
      </c>
      <c r="O50" s="98">
        <v>0</v>
      </c>
      <c r="P50" s="97" t="e">
        <f t="shared" ref="P50" si="29">O50/N50*100</f>
        <v>#DIV/0!</v>
      </c>
      <c r="Q50" s="97">
        <f t="shared" ref="Q50" si="30">O50-N50</f>
        <v>0</v>
      </c>
      <c r="R50" s="171"/>
    </row>
    <row r="51" spans="1:18" ht="42" customHeight="1">
      <c r="A51" s="93"/>
      <c r="B51" s="93"/>
      <c r="C51" s="93"/>
      <c r="D51" s="93" t="s">
        <v>391</v>
      </c>
      <c r="E51" s="94" t="s">
        <v>681</v>
      </c>
      <c r="F51" s="98"/>
      <c r="G51" s="98"/>
      <c r="H51" s="97" t="e">
        <f t="shared" si="0"/>
        <v>#DIV/0!</v>
      </c>
      <c r="I51" s="97">
        <f t="shared" si="1"/>
        <v>0</v>
      </c>
      <c r="J51" s="98">
        <v>0</v>
      </c>
      <c r="K51" s="98">
        <v>14.48785</v>
      </c>
      <c r="L51" s="97" t="e">
        <f t="shared" si="25"/>
        <v>#DIV/0!</v>
      </c>
      <c r="M51" s="97">
        <f t="shared" si="26"/>
        <v>14.48785</v>
      </c>
      <c r="N51" s="98">
        <v>0</v>
      </c>
      <c r="O51" s="98">
        <v>935.8</v>
      </c>
      <c r="P51" s="97" t="e">
        <f t="shared" si="4"/>
        <v>#DIV/0!</v>
      </c>
      <c r="Q51" s="97">
        <f t="shared" si="5"/>
        <v>935.8</v>
      </c>
      <c r="R51" s="171"/>
    </row>
    <row r="52" spans="1:18" ht="42" customHeight="1">
      <c r="A52" s="93"/>
      <c r="B52" s="93"/>
      <c r="C52" s="93"/>
      <c r="D52" s="93" t="s">
        <v>571</v>
      </c>
      <c r="E52" s="180" t="s">
        <v>696</v>
      </c>
      <c r="F52" s="98"/>
      <c r="G52" s="98"/>
      <c r="H52" s="97"/>
      <c r="I52" s="97"/>
      <c r="J52" s="98"/>
      <c r="K52" s="98"/>
      <c r="L52" s="97" t="e">
        <f t="shared" si="25"/>
        <v>#DIV/0!</v>
      </c>
      <c r="M52" s="97">
        <f t="shared" si="26"/>
        <v>0</v>
      </c>
      <c r="N52" s="98">
        <v>0</v>
      </c>
      <c r="O52" s="98">
        <v>15921.9</v>
      </c>
      <c r="P52" s="97" t="e">
        <f t="shared" si="4"/>
        <v>#DIV/0!</v>
      </c>
      <c r="Q52" s="97">
        <f t="shared" si="5"/>
        <v>15921.9</v>
      </c>
      <c r="R52" s="171"/>
    </row>
    <row r="53" spans="1:18" ht="42" customHeight="1">
      <c r="A53" s="93"/>
      <c r="B53" s="93"/>
      <c r="C53" s="93"/>
      <c r="D53" s="93" t="s">
        <v>572</v>
      </c>
      <c r="E53" s="180" t="s">
        <v>697</v>
      </c>
      <c r="F53" s="98"/>
      <c r="G53" s="98"/>
      <c r="H53" s="97"/>
      <c r="I53" s="97"/>
      <c r="J53" s="98"/>
      <c r="K53" s="98"/>
      <c r="L53" s="97" t="e">
        <f t="shared" si="25"/>
        <v>#DIV/0!</v>
      </c>
      <c r="M53" s="97">
        <f t="shared" si="26"/>
        <v>0</v>
      </c>
      <c r="N53" s="98">
        <v>0</v>
      </c>
      <c r="O53" s="98">
        <v>1088.0999999999999</v>
      </c>
      <c r="P53" s="97" t="e">
        <f t="shared" si="4"/>
        <v>#DIV/0!</v>
      </c>
      <c r="Q53" s="97">
        <f t="shared" si="5"/>
        <v>1088.0999999999999</v>
      </c>
      <c r="R53" s="171"/>
    </row>
    <row r="54" spans="1:18" ht="42" customHeight="1">
      <c r="A54" s="93"/>
      <c r="B54" s="93"/>
      <c r="C54" s="93"/>
      <c r="D54" s="93" t="s">
        <v>574</v>
      </c>
      <c r="E54" s="180" t="s">
        <v>698</v>
      </c>
      <c r="F54" s="98"/>
      <c r="G54" s="98"/>
      <c r="H54" s="97"/>
      <c r="I54" s="97"/>
      <c r="J54" s="98"/>
      <c r="K54" s="98"/>
      <c r="L54" s="97" t="e">
        <f t="shared" si="25"/>
        <v>#DIV/0!</v>
      </c>
      <c r="M54" s="97">
        <f t="shared" si="26"/>
        <v>0</v>
      </c>
      <c r="N54" s="98">
        <v>0</v>
      </c>
      <c r="O54" s="98">
        <v>1115.7</v>
      </c>
      <c r="P54" s="97" t="e">
        <f t="shared" si="4"/>
        <v>#DIV/0!</v>
      </c>
      <c r="Q54" s="97">
        <f t="shared" si="5"/>
        <v>1115.7</v>
      </c>
      <c r="R54" s="171"/>
    </row>
    <row r="55" spans="1:18" ht="42" customHeight="1">
      <c r="A55" s="93"/>
      <c r="B55" s="93"/>
      <c r="C55" s="93"/>
      <c r="D55" s="93" t="s">
        <v>577</v>
      </c>
      <c r="E55" s="180" t="s">
        <v>699</v>
      </c>
      <c r="F55" s="98"/>
      <c r="G55" s="98"/>
      <c r="H55" s="97"/>
      <c r="I55" s="97"/>
      <c r="J55" s="98"/>
      <c r="K55" s="98"/>
      <c r="L55" s="97" t="e">
        <f t="shared" si="25"/>
        <v>#DIV/0!</v>
      </c>
      <c r="M55" s="97">
        <f t="shared" si="26"/>
        <v>0</v>
      </c>
      <c r="N55" s="98">
        <v>0</v>
      </c>
      <c r="O55" s="98">
        <v>14180.5</v>
      </c>
      <c r="P55" s="97" t="e">
        <f t="shared" si="4"/>
        <v>#DIV/0!</v>
      </c>
      <c r="Q55" s="97">
        <f t="shared" si="5"/>
        <v>14180.5</v>
      </c>
      <c r="R55" s="171"/>
    </row>
    <row r="56" spans="1:18" ht="42" customHeight="1">
      <c r="A56" s="93"/>
      <c r="B56" s="93"/>
      <c r="C56" s="93"/>
      <c r="D56" s="93" t="s">
        <v>579</v>
      </c>
      <c r="E56" s="180" t="s">
        <v>700</v>
      </c>
      <c r="F56" s="98"/>
      <c r="G56" s="98"/>
      <c r="H56" s="97"/>
      <c r="I56" s="97"/>
      <c r="J56" s="98"/>
      <c r="K56" s="98"/>
      <c r="L56" s="97" t="e">
        <f t="shared" si="25"/>
        <v>#DIV/0!</v>
      </c>
      <c r="M56" s="97">
        <f t="shared" si="26"/>
        <v>0</v>
      </c>
      <c r="N56" s="98">
        <v>0</v>
      </c>
      <c r="O56" s="98">
        <v>3999.5</v>
      </c>
      <c r="P56" s="97" t="e">
        <f t="shared" si="4"/>
        <v>#DIV/0!</v>
      </c>
      <c r="Q56" s="97">
        <f t="shared" si="5"/>
        <v>3999.5</v>
      </c>
      <c r="R56" s="171"/>
    </row>
    <row r="57" spans="1:18" ht="42" customHeight="1">
      <c r="A57" s="93"/>
      <c r="B57" s="93"/>
      <c r="C57" s="93"/>
      <c r="D57" s="93" t="s">
        <v>652</v>
      </c>
      <c r="E57" s="180" t="s">
        <v>701</v>
      </c>
      <c r="F57" s="98"/>
      <c r="G57" s="98"/>
      <c r="H57" s="97"/>
      <c r="I57" s="97"/>
      <c r="J57" s="98"/>
      <c r="K57" s="98"/>
      <c r="L57" s="97" t="e">
        <f t="shared" si="25"/>
        <v>#DIV/0!</v>
      </c>
      <c r="M57" s="97">
        <f t="shared" si="26"/>
        <v>0</v>
      </c>
      <c r="N57" s="98">
        <v>0</v>
      </c>
      <c r="O57" s="98">
        <v>4254.1000000000004</v>
      </c>
      <c r="P57" s="97" t="e">
        <f t="shared" si="4"/>
        <v>#DIV/0!</v>
      </c>
      <c r="Q57" s="97">
        <f t="shared" si="5"/>
        <v>4254.1000000000004</v>
      </c>
      <c r="R57" s="171"/>
    </row>
    <row r="58" spans="1:18" ht="42" customHeight="1">
      <c r="A58" s="93"/>
      <c r="B58" s="93"/>
      <c r="C58" s="93"/>
      <c r="D58" s="93" t="s">
        <v>653</v>
      </c>
      <c r="E58" s="180" t="s">
        <v>702</v>
      </c>
      <c r="F58" s="98"/>
      <c r="G58" s="98"/>
      <c r="H58" s="97"/>
      <c r="I58" s="97"/>
      <c r="J58" s="98"/>
      <c r="K58" s="98"/>
      <c r="L58" s="97" t="e">
        <f t="shared" si="25"/>
        <v>#DIV/0!</v>
      </c>
      <c r="M58" s="97">
        <f t="shared" si="26"/>
        <v>0</v>
      </c>
      <c r="N58" s="98">
        <v>0</v>
      </c>
      <c r="O58" s="98">
        <v>7501.7</v>
      </c>
      <c r="P58" s="97" t="e">
        <f t="shared" si="4"/>
        <v>#DIV/0!</v>
      </c>
      <c r="Q58" s="97">
        <f t="shared" si="5"/>
        <v>7501.7</v>
      </c>
      <c r="R58" s="171"/>
    </row>
    <row r="59" spans="1:18" ht="42" customHeight="1">
      <c r="A59" s="93"/>
      <c r="B59" s="93"/>
      <c r="C59" s="93"/>
      <c r="D59" s="93" t="s">
        <v>287</v>
      </c>
      <c r="E59" s="180" t="s">
        <v>702</v>
      </c>
      <c r="F59" s="98"/>
      <c r="G59" s="98"/>
      <c r="H59" s="97"/>
      <c r="I59" s="97"/>
      <c r="J59" s="98"/>
      <c r="K59" s="98"/>
      <c r="L59" s="97" t="e">
        <f t="shared" ref="L59" si="31">K59/J59*100</f>
        <v>#DIV/0!</v>
      </c>
      <c r="M59" s="97">
        <f t="shared" ref="M59" si="32">K59-J59</f>
        <v>0</v>
      </c>
      <c r="N59" s="98">
        <v>0</v>
      </c>
      <c r="O59" s="98">
        <v>173</v>
      </c>
      <c r="P59" s="97" t="e">
        <f t="shared" ref="P59" si="33">O59/N59*100</f>
        <v>#DIV/0!</v>
      </c>
      <c r="Q59" s="97">
        <f t="shared" ref="Q59" si="34">O59-N59</f>
        <v>173</v>
      </c>
      <c r="R59" s="171"/>
    </row>
    <row r="60" spans="1:18" ht="63.75">
      <c r="A60" s="93"/>
      <c r="B60" s="93"/>
      <c r="C60" s="93"/>
      <c r="D60" s="93" t="s">
        <v>533</v>
      </c>
      <c r="E60" s="181" t="s">
        <v>703</v>
      </c>
      <c r="F60" s="98">
        <v>0</v>
      </c>
      <c r="G60" s="98">
        <v>38962</v>
      </c>
      <c r="H60" s="97"/>
      <c r="I60" s="97"/>
      <c r="J60" s="98">
        <v>0</v>
      </c>
      <c r="K60" s="98">
        <v>33308.576000000001</v>
      </c>
      <c r="L60" s="97" t="e">
        <f t="shared" si="25"/>
        <v>#DIV/0!</v>
      </c>
      <c r="M60" s="97">
        <f t="shared" si="26"/>
        <v>33308.576000000001</v>
      </c>
      <c r="N60" s="98">
        <v>71120</v>
      </c>
      <c r="O60" s="98">
        <v>789439.8</v>
      </c>
      <c r="P60" s="97">
        <f t="shared" si="4"/>
        <v>1110.0109673790778</v>
      </c>
      <c r="Q60" s="97">
        <f t="shared" si="5"/>
        <v>718319.8</v>
      </c>
      <c r="R60" s="171"/>
    </row>
    <row r="61" spans="1:18" ht="63.75">
      <c r="A61" s="93"/>
      <c r="B61" s="93"/>
      <c r="C61" s="93"/>
      <c r="D61" s="93" t="s">
        <v>763</v>
      </c>
      <c r="E61" s="181" t="s">
        <v>703</v>
      </c>
      <c r="F61" s="98"/>
      <c r="G61" s="98"/>
      <c r="H61" s="97"/>
      <c r="I61" s="97"/>
      <c r="J61" s="98"/>
      <c r="K61" s="98"/>
      <c r="L61" s="97"/>
      <c r="M61" s="97"/>
      <c r="N61" s="98">
        <v>0</v>
      </c>
      <c r="O61" s="98">
        <v>899.6</v>
      </c>
      <c r="P61" s="97" t="e">
        <f t="shared" ref="P61" si="35">O61/N61*100</f>
        <v>#DIV/0!</v>
      </c>
      <c r="Q61" s="97">
        <f t="shared" ref="Q61" si="36">O61-N61</f>
        <v>899.6</v>
      </c>
      <c r="R61" s="171"/>
    </row>
    <row r="62" spans="1:18" ht="63.75">
      <c r="A62" s="93"/>
      <c r="B62" s="93"/>
      <c r="C62" s="93"/>
      <c r="D62" s="93" t="s">
        <v>654</v>
      </c>
      <c r="E62" s="181" t="s">
        <v>704</v>
      </c>
      <c r="F62" s="98"/>
      <c r="G62" s="98"/>
      <c r="H62" s="97"/>
      <c r="I62" s="97"/>
      <c r="J62" s="98"/>
      <c r="K62" s="98"/>
      <c r="L62" s="97" t="e">
        <f t="shared" si="25"/>
        <v>#DIV/0!</v>
      </c>
      <c r="M62" s="97">
        <f t="shared" si="26"/>
        <v>0</v>
      </c>
      <c r="N62" s="98">
        <v>0</v>
      </c>
      <c r="O62" s="98">
        <v>8731.9</v>
      </c>
      <c r="P62" s="97" t="e">
        <f t="shared" si="4"/>
        <v>#DIV/0!</v>
      </c>
      <c r="Q62" s="97">
        <f t="shared" si="5"/>
        <v>8731.9</v>
      </c>
      <c r="R62" s="171"/>
    </row>
    <row r="63" spans="1:18" ht="76.5">
      <c r="A63" s="93"/>
      <c r="B63" s="93"/>
      <c r="C63" s="93"/>
      <c r="D63" s="93" t="s">
        <v>655</v>
      </c>
      <c r="E63" s="181" t="s">
        <v>705</v>
      </c>
      <c r="F63" s="98"/>
      <c r="G63" s="98"/>
      <c r="H63" s="97"/>
      <c r="I63" s="97"/>
      <c r="J63" s="98"/>
      <c r="K63" s="98"/>
      <c r="L63" s="97" t="e">
        <f t="shared" si="25"/>
        <v>#DIV/0!</v>
      </c>
      <c r="M63" s="97">
        <f t="shared" si="26"/>
        <v>0</v>
      </c>
      <c r="N63" s="98">
        <v>0</v>
      </c>
      <c r="O63" s="98">
        <v>13536.3</v>
      </c>
      <c r="P63" s="97" t="e">
        <f t="shared" si="4"/>
        <v>#DIV/0!</v>
      </c>
      <c r="Q63" s="97">
        <f t="shared" si="5"/>
        <v>13536.3</v>
      </c>
      <c r="R63" s="171"/>
    </row>
    <row r="64" spans="1:18" ht="51">
      <c r="A64" s="93"/>
      <c r="B64" s="93"/>
      <c r="C64" s="93"/>
      <c r="D64" s="93" t="s">
        <v>656</v>
      </c>
      <c r="E64" s="181" t="s">
        <v>706</v>
      </c>
      <c r="F64" s="98"/>
      <c r="G64" s="98"/>
      <c r="H64" s="97"/>
      <c r="I64" s="97"/>
      <c r="J64" s="98"/>
      <c r="K64" s="98"/>
      <c r="L64" s="97" t="e">
        <f t="shared" si="25"/>
        <v>#DIV/0!</v>
      </c>
      <c r="M64" s="97">
        <f t="shared" si="26"/>
        <v>0</v>
      </c>
      <c r="N64" s="98">
        <v>0</v>
      </c>
      <c r="O64" s="98">
        <v>1048.9000000000001</v>
      </c>
      <c r="P64" s="97" t="e">
        <f t="shared" si="4"/>
        <v>#DIV/0!</v>
      </c>
      <c r="Q64" s="97">
        <f t="shared" si="5"/>
        <v>1048.9000000000001</v>
      </c>
      <c r="R64" s="171"/>
    </row>
    <row r="65" spans="1:18" ht="63.75">
      <c r="A65" s="93"/>
      <c r="B65" s="93"/>
      <c r="C65" s="93"/>
      <c r="D65" s="93" t="s">
        <v>657</v>
      </c>
      <c r="E65" s="181" t="s">
        <v>707</v>
      </c>
      <c r="F65" s="98"/>
      <c r="G65" s="98"/>
      <c r="H65" s="97"/>
      <c r="I65" s="97"/>
      <c r="J65" s="98"/>
      <c r="K65" s="98"/>
      <c r="L65" s="97" t="e">
        <f t="shared" si="25"/>
        <v>#DIV/0!</v>
      </c>
      <c r="M65" s="97">
        <f t="shared" si="26"/>
        <v>0</v>
      </c>
      <c r="N65" s="98">
        <v>0</v>
      </c>
      <c r="O65" s="98">
        <v>28305.8</v>
      </c>
      <c r="P65" s="97" t="e">
        <f t="shared" si="4"/>
        <v>#DIV/0!</v>
      </c>
      <c r="Q65" s="97">
        <f t="shared" si="5"/>
        <v>28305.8</v>
      </c>
      <c r="R65" s="171"/>
    </row>
    <row r="66" spans="1:18" ht="63.75">
      <c r="A66" s="93"/>
      <c r="B66" s="93"/>
      <c r="C66" s="93"/>
      <c r="D66" s="93" t="s">
        <v>773</v>
      </c>
      <c r="E66" s="181" t="s">
        <v>707</v>
      </c>
      <c r="F66" s="98"/>
      <c r="G66" s="98"/>
      <c r="H66" s="97"/>
      <c r="I66" s="97"/>
      <c r="J66" s="98"/>
      <c r="K66" s="98"/>
      <c r="L66" s="97"/>
      <c r="M66" s="97"/>
      <c r="N66" s="98">
        <v>0</v>
      </c>
      <c r="O66" s="98">
        <v>569.9</v>
      </c>
      <c r="P66" s="97" t="e">
        <f t="shared" ref="P66" si="37">O66/N66*100</f>
        <v>#DIV/0!</v>
      </c>
      <c r="Q66" s="97">
        <f t="shared" ref="Q66" si="38">O66-N66</f>
        <v>569.9</v>
      </c>
      <c r="R66" s="171"/>
    </row>
    <row r="67" spans="1:18" ht="76.5">
      <c r="A67" s="93"/>
      <c r="B67" s="93"/>
      <c r="C67" s="93"/>
      <c r="D67" s="93" t="s">
        <v>658</v>
      </c>
      <c r="E67" s="181" t="s">
        <v>708</v>
      </c>
      <c r="F67" s="98"/>
      <c r="G67" s="98"/>
      <c r="H67" s="97"/>
      <c r="I67" s="97"/>
      <c r="J67" s="98"/>
      <c r="K67" s="98"/>
      <c r="L67" s="97" t="e">
        <f t="shared" si="25"/>
        <v>#DIV/0!</v>
      </c>
      <c r="M67" s="97">
        <f t="shared" si="26"/>
        <v>0</v>
      </c>
      <c r="N67" s="98">
        <v>210369</v>
      </c>
      <c r="O67" s="98">
        <v>391346.7</v>
      </c>
      <c r="P67" s="97">
        <f t="shared" si="4"/>
        <v>186.02869244042611</v>
      </c>
      <c r="Q67" s="97">
        <f t="shared" si="5"/>
        <v>180977.7</v>
      </c>
      <c r="R67" s="171"/>
    </row>
    <row r="68" spans="1:18" ht="76.5">
      <c r="A68" s="93"/>
      <c r="B68" s="93"/>
      <c r="C68" s="93"/>
      <c r="D68" s="93" t="s">
        <v>764</v>
      </c>
      <c r="E68" s="181" t="s">
        <v>708</v>
      </c>
      <c r="F68" s="98"/>
      <c r="G68" s="98"/>
      <c r="H68" s="97"/>
      <c r="I68" s="97"/>
      <c r="J68" s="98"/>
      <c r="K68" s="98"/>
      <c r="L68" s="97"/>
      <c r="M68" s="97"/>
      <c r="N68" s="98">
        <v>0</v>
      </c>
      <c r="O68" s="98">
        <v>1519</v>
      </c>
      <c r="P68" s="97" t="e">
        <f t="shared" ref="P68" si="39">O68/N68*100</f>
        <v>#DIV/0!</v>
      </c>
      <c r="Q68" s="97">
        <f t="shared" ref="Q68" si="40">O68-N68</f>
        <v>1519</v>
      </c>
      <c r="R68" s="171"/>
    </row>
    <row r="69" spans="1:18" ht="25.5">
      <c r="A69" s="93"/>
      <c r="B69" s="93"/>
      <c r="C69" s="93"/>
      <c r="D69" s="93" t="s">
        <v>659</v>
      </c>
      <c r="E69" s="181" t="s">
        <v>709</v>
      </c>
      <c r="F69" s="98"/>
      <c r="G69" s="98"/>
      <c r="H69" s="97"/>
      <c r="I69" s="97"/>
      <c r="J69" s="98"/>
      <c r="K69" s="98"/>
      <c r="L69" s="97" t="e">
        <f t="shared" si="25"/>
        <v>#DIV/0!</v>
      </c>
      <c r="M69" s="97">
        <f t="shared" si="26"/>
        <v>0</v>
      </c>
      <c r="N69" s="98">
        <v>139740</v>
      </c>
      <c r="O69" s="98">
        <v>145751.29999999999</v>
      </c>
      <c r="P69" s="97">
        <f t="shared" si="4"/>
        <v>104.30177472448831</v>
      </c>
      <c r="Q69" s="97">
        <f t="shared" si="5"/>
        <v>6011.2999999999884</v>
      </c>
      <c r="R69" s="171"/>
    </row>
    <row r="70" spans="1:18" ht="63.75">
      <c r="A70" s="93"/>
      <c r="B70" s="93"/>
      <c r="C70" s="93"/>
      <c r="D70" s="93" t="s">
        <v>660</v>
      </c>
      <c r="E70" s="181" t="s">
        <v>710</v>
      </c>
      <c r="F70" s="98"/>
      <c r="G70" s="98"/>
      <c r="H70" s="97"/>
      <c r="I70" s="97"/>
      <c r="J70" s="98"/>
      <c r="K70" s="98"/>
      <c r="L70" s="97" t="e">
        <f t="shared" si="25"/>
        <v>#DIV/0!</v>
      </c>
      <c r="M70" s="97">
        <f t="shared" si="26"/>
        <v>0</v>
      </c>
      <c r="N70" s="98">
        <v>0</v>
      </c>
      <c r="O70" s="98">
        <v>4472</v>
      </c>
      <c r="P70" s="97" t="e">
        <f t="shared" si="4"/>
        <v>#DIV/0!</v>
      </c>
      <c r="Q70" s="97">
        <f t="shared" si="5"/>
        <v>4472</v>
      </c>
      <c r="R70" s="171"/>
    </row>
    <row r="71" spans="1:18" ht="63.75">
      <c r="A71" s="93"/>
      <c r="B71" s="93"/>
      <c r="C71" s="93"/>
      <c r="D71" s="93" t="s">
        <v>661</v>
      </c>
      <c r="E71" s="181" t="s">
        <v>711</v>
      </c>
      <c r="F71" s="98"/>
      <c r="G71" s="98"/>
      <c r="H71" s="97"/>
      <c r="I71" s="97"/>
      <c r="J71" s="98"/>
      <c r="K71" s="98"/>
      <c r="L71" s="97" t="e">
        <f t="shared" si="25"/>
        <v>#DIV/0!</v>
      </c>
      <c r="M71" s="97">
        <f t="shared" si="26"/>
        <v>0</v>
      </c>
      <c r="N71" s="98">
        <v>14704</v>
      </c>
      <c r="O71" s="98">
        <v>31840.9</v>
      </c>
      <c r="P71" s="97">
        <f t="shared" si="4"/>
        <v>216.54583786724703</v>
      </c>
      <c r="Q71" s="97">
        <f t="shared" si="5"/>
        <v>17136.900000000001</v>
      </c>
      <c r="R71" s="171"/>
    </row>
    <row r="72" spans="1:18" ht="63.75">
      <c r="A72" s="93"/>
      <c r="B72" s="93"/>
      <c r="C72" s="93"/>
      <c r="D72" s="93" t="s">
        <v>786</v>
      </c>
      <c r="E72" s="181" t="s">
        <v>711</v>
      </c>
      <c r="F72" s="98"/>
      <c r="G72" s="98"/>
      <c r="H72" s="97"/>
      <c r="I72" s="97"/>
      <c r="J72" s="98"/>
      <c r="K72" s="98"/>
      <c r="L72" s="97"/>
      <c r="M72" s="97"/>
      <c r="N72" s="98">
        <v>0</v>
      </c>
      <c r="O72" s="98">
        <v>1081.2</v>
      </c>
      <c r="P72" s="97" t="e">
        <f t="shared" ref="P72" si="41">O72/N72*100</f>
        <v>#DIV/0!</v>
      </c>
      <c r="Q72" s="97">
        <f t="shared" ref="Q72" si="42">O72-N72</f>
        <v>1081.2</v>
      </c>
      <c r="R72" s="171"/>
    </row>
    <row r="73" spans="1:18" ht="76.5">
      <c r="A73" s="93"/>
      <c r="B73" s="93"/>
      <c r="C73" s="93"/>
      <c r="D73" s="93" t="s">
        <v>662</v>
      </c>
      <c r="E73" s="181" t="s">
        <v>712</v>
      </c>
      <c r="F73" s="98"/>
      <c r="G73" s="98"/>
      <c r="H73" s="97"/>
      <c r="I73" s="97"/>
      <c r="J73" s="98"/>
      <c r="K73" s="98"/>
      <c r="L73" s="97" t="e">
        <f t="shared" si="25"/>
        <v>#DIV/0!</v>
      </c>
      <c r="M73" s="97">
        <f t="shared" si="26"/>
        <v>0</v>
      </c>
      <c r="N73" s="98">
        <v>0</v>
      </c>
      <c r="O73" s="98">
        <v>8171.2</v>
      </c>
      <c r="P73" s="97" t="e">
        <f t="shared" si="4"/>
        <v>#DIV/0!</v>
      </c>
      <c r="Q73" s="97">
        <f t="shared" si="5"/>
        <v>8171.2</v>
      </c>
      <c r="R73" s="171"/>
    </row>
    <row r="74" spans="1:18" ht="63.75">
      <c r="A74" s="93"/>
      <c r="B74" s="93"/>
      <c r="C74" s="93"/>
      <c r="D74" s="93" t="s">
        <v>663</v>
      </c>
      <c r="E74" s="181" t="s">
        <v>713</v>
      </c>
      <c r="F74" s="98"/>
      <c r="G74" s="98"/>
      <c r="H74" s="97"/>
      <c r="I74" s="97"/>
      <c r="J74" s="98"/>
      <c r="K74" s="98"/>
      <c r="L74" s="97" t="e">
        <f t="shared" si="25"/>
        <v>#DIV/0!</v>
      </c>
      <c r="M74" s="97">
        <f t="shared" si="26"/>
        <v>0</v>
      </c>
      <c r="N74" s="98">
        <v>0</v>
      </c>
      <c r="O74" s="98">
        <v>2427.5</v>
      </c>
      <c r="P74" s="97" t="e">
        <f t="shared" si="4"/>
        <v>#DIV/0!</v>
      </c>
      <c r="Q74" s="97">
        <f t="shared" si="5"/>
        <v>2427.5</v>
      </c>
      <c r="R74" s="171"/>
    </row>
    <row r="75" spans="1:18" ht="25.5">
      <c r="A75" s="93"/>
      <c r="B75" s="93"/>
      <c r="C75" s="93"/>
      <c r="D75" s="93" t="s">
        <v>664</v>
      </c>
      <c r="E75" s="181" t="s">
        <v>714</v>
      </c>
      <c r="F75" s="98"/>
      <c r="G75" s="98"/>
      <c r="H75" s="97"/>
      <c r="I75" s="97"/>
      <c r="J75" s="98"/>
      <c r="K75" s="98"/>
      <c r="L75" s="97" t="e">
        <f t="shared" si="25"/>
        <v>#DIV/0!</v>
      </c>
      <c r="M75" s="97">
        <f t="shared" si="26"/>
        <v>0</v>
      </c>
      <c r="N75" s="98">
        <v>0</v>
      </c>
      <c r="O75" s="98">
        <v>4311.1000000000004</v>
      </c>
      <c r="P75" s="97" t="e">
        <f t="shared" si="4"/>
        <v>#DIV/0!</v>
      </c>
      <c r="Q75" s="97">
        <f t="shared" si="5"/>
        <v>4311.1000000000004</v>
      </c>
      <c r="R75" s="171"/>
    </row>
    <row r="76" spans="1:18" ht="63.75">
      <c r="A76" s="93"/>
      <c r="B76" s="93"/>
      <c r="C76" s="93"/>
      <c r="D76" s="93" t="s">
        <v>665</v>
      </c>
      <c r="E76" s="181" t="s">
        <v>715</v>
      </c>
      <c r="F76" s="98"/>
      <c r="G76" s="98"/>
      <c r="H76" s="97"/>
      <c r="I76" s="97"/>
      <c r="J76" s="98"/>
      <c r="K76" s="98"/>
      <c r="L76" s="97" t="e">
        <f t="shared" si="25"/>
        <v>#DIV/0!</v>
      </c>
      <c r="M76" s="97">
        <f t="shared" si="26"/>
        <v>0</v>
      </c>
      <c r="N76" s="98">
        <v>62500</v>
      </c>
      <c r="O76" s="98">
        <v>142642.9</v>
      </c>
      <c r="P76" s="97">
        <f t="shared" si="4"/>
        <v>228.22863999999998</v>
      </c>
      <c r="Q76" s="97">
        <f t="shared" si="5"/>
        <v>80142.899999999994</v>
      </c>
      <c r="R76" s="171"/>
    </row>
    <row r="77" spans="1:18" s="96" customFormat="1" ht="13.5">
      <c r="A77" s="99"/>
      <c r="B77" s="99" t="s">
        <v>139</v>
      </c>
      <c r="C77" s="99"/>
      <c r="D77" s="99"/>
      <c r="E77" s="100" t="s">
        <v>716</v>
      </c>
      <c r="F77" s="101">
        <f>F78+F79+F80</f>
        <v>0</v>
      </c>
      <c r="G77" s="101">
        <f>G78+G79+G80</f>
        <v>764.4</v>
      </c>
      <c r="H77" s="102" t="e">
        <f t="shared" si="0"/>
        <v>#DIV/0!</v>
      </c>
      <c r="I77" s="102">
        <f t="shared" si="1"/>
        <v>764.4</v>
      </c>
      <c r="J77" s="101">
        <f>J78+J79+J80</f>
        <v>697</v>
      </c>
      <c r="K77" s="101">
        <f>K78+K79+K80</f>
        <v>24050.168879999997</v>
      </c>
      <c r="L77" s="102">
        <f t="shared" si="25"/>
        <v>3450.5263816355809</v>
      </c>
      <c r="M77" s="102">
        <f t="shared" si="26"/>
        <v>23353.168879999997</v>
      </c>
      <c r="N77" s="101">
        <f>N78+N79+N80</f>
        <v>357169</v>
      </c>
      <c r="O77" s="101">
        <f>O78+O79+O80</f>
        <v>341580.7</v>
      </c>
      <c r="P77" s="102">
        <f t="shared" si="4"/>
        <v>95.635595474411275</v>
      </c>
      <c r="Q77" s="102">
        <f t="shared" si="5"/>
        <v>-15588.299999999988</v>
      </c>
      <c r="R77" s="172"/>
    </row>
    <row r="78" spans="1:18" s="96" customFormat="1" ht="25.5">
      <c r="A78" s="99"/>
      <c r="B78" s="99"/>
      <c r="C78" s="99" t="s">
        <v>1</v>
      </c>
      <c r="D78" s="93" t="s">
        <v>141</v>
      </c>
      <c r="E78" s="94" t="s">
        <v>717</v>
      </c>
      <c r="F78" s="101"/>
      <c r="G78" s="101"/>
      <c r="H78" s="102"/>
      <c r="I78" s="102"/>
      <c r="J78" s="182">
        <v>0</v>
      </c>
      <c r="K78" s="182">
        <v>0.28687999999999997</v>
      </c>
      <c r="L78" s="102"/>
      <c r="M78" s="102"/>
      <c r="N78" s="101">
        <v>242324</v>
      </c>
      <c r="O78" s="101">
        <v>214655.7</v>
      </c>
      <c r="P78" s="102">
        <f t="shared" ref="P78" si="43">O78/N78*100</f>
        <v>88.582104950396996</v>
      </c>
      <c r="Q78" s="102">
        <f t="shared" ref="Q78" si="44">O78-N78</f>
        <v>-27668.299999999988</v>
      </c>
      <c r="R78" s="172"/>
    </row>
    <row r="79" spans="1:18" s="96" customFormat="1" ht="25.5">
      <c r="A79" s="93"/>
      <c r="B79" s="93"/>
      <c r="C79" s="93"/>
      <c r="D79" s="93" t="s">
        <v>145</v>
      </c>
      <c r="E79" s="94" t="s">
        <v>718</v>
      </c>
      <c r="F79" s="97">
        <v>0</v>
      </c>
      <c r="G79" s="97">
        <v>74.400000000000006</v>
      </c>
      <c r="H79" s="97" t="e">
        <f t="shared" si="0"/>
        <v>#DIV/0!</v>
      </c>
      <c r="I79" s="97">
        <f t="shared" si="1"/>
        <v>74.400000000000006</v>
      </c>
      <c r="J79" s="97">
        <v>0</v>
      </c>
      <c r="K79" s="97">
        <v>20379.87</v>
      </c>
      <c r="L79" s="97" t="e">
        <f t="shared" ref="L79:L83" si="45">K79/J79*100</f>
        <v>#DIV/0!</v>
      </c>
      <c r="M79" s="97">
        <f t="shared" ref="M79:M83" si="46">K79-J79</f>
        <v>20379.87</v>
      </c>
      <c r="N79" s="97">
        <v>114845</v>
      </c>
      <c r="O79" s="97">
        <v>126925</v>
      </c>
      <c r="P79" s="97">
        <f t="shared" si="4"/>
        <v>110.51852496843573</v>
      </c>
      <c r="Q79" s="97">
        <f t="shared" si="5"/>
        <v>12080</v>
      </c>
      <c r="R79" s="171"/>
    </row>
    <row r="80" spans="1:18" s="96" customFormat="1" ht="38.25">
      <c r="A80" s="93"/>
      <c r="B80" s="93"/>
      <c r="C80" s="93"/>
      <c r="D80" s="93" t="s">
        <v>155</v>
      </c>
      <c r="E80" s="94" t="s">
        <v>719</v>
      </c>
      <c r="F80" s="97">
        <v>0</v>
      </c>
      <c r="G80" s="97">
        <v>690</v>
      </c>
      <c r="H80" s="97" t="e">
        <f t="shared" si="0"/>
        <v>#DIV/0!</v>
      </c>
      <c r="I80" s="97">
        <f t="shared" si="1"/>
        <v>690</v>
      </c>
      <c r="J80" s="97">
        <v>697</v>
      </c>
      <c r="K80" s="97">
        <v>3670.0120000000002</v>
      </c>
      <c r="L80" s="97">
        <f t="shared" si="45"/>
        <v>526.54404591104742</v>
      </c>
      <c r="M80" s="97">
        <f t="shared" si="46"/>
        <v>2973.0120000000002</v>
      </c>
      <c r="N80" s="97"/>
      <c r="O80" s="97"/>
      <c r="P80" s="97" t="e">
        <f t="shared" si="4"/>
        <v>#DIV/0!</v>
      </c>
      <c r="Q80" s="97">
        <f t="shared" si="5"/>
        <v>0</v>
      </c>
      <c r="R80" s="171"/>
    </row>
    <row r="81" spans="1:20">
      <c r="A81" s="87" t="s">
        <v>3</v>
      </c>
      <c r="B81" s="87"/>
      <c r="C81" s="87"/>
      <c r="D81" s="87"/>
      <c r="E81" s="88" t="s">
        <v>392</v>
      </c>
      <c r="F81" s="91">
        <f>F82+F83+F84</f>
        <v>0</v>
      </c>
      <c r="G81" s="91">
        <f>G82+G83+G84</f>
        <v>13377.1</v>
      </c>
      <c r="H81" s="102" t="e">
        <f t="shared" si="0"/>
        <v>#DIV/0!</v>
      </c>
      <c r="I81" s="102">
        <f t="shared" si="1"/>
        <v>13377.1</v>
      </c>
      <c r="J81" s="91">
        <f>J82+J83+J84</f>
        <v>0</v>
      </c>
      <c r="K81" s="91">
        <f>K82+K83+K84</f>
        <v>261.65499999999997</v>
      </c>
      <c r="L81" s="102" t="e">
        <f t="shared" si="45"/>
        <v>#DIV/0!</v>
      </c>
      <c r="M81" s="102">
        <f t="shared" si="46"/>
        <v>261.65499999999997</v>
      </c>
      <c r="N81" s="91">
        <f>N82+N83+N84</f>
        <v>84791</v>
      </c>
      <c r="O81" s="91">
        <f>O82+O83+O84</f>
        <v>77808.099999999991</v>
      </c>
      <c r="P81" s="102">
        <f t="shared" si="4"/>
        <v>91.76457407036122</v>
      </c>
      <c r="Q81" s="102">
        <f t="shared" si="5"/>
        <v>-6982.9000000000087</v>
      </c>
      <c r="R81" s="172"/>
    </row>
    <row r="82" spans="1:20" ht="25.5">
      <c r="A82" s="87"/>
      <c r="B82" s="87" t="s">
        <v>129</v>
      </c>
      <c r="C82" s="87"/>
      <c r="D82" s="87"/>
      <c r="E82" s="88" t="s">
        <v>289</v>
      </c>
      <c r="F82" s="91"/>
      <c r="G82" s="92"/>
      <c r="H82" s="102" t="e">
        <f t="shared" si="0"/>
        <v>#DIV/0!</v>
      </c>
      <c r="I82" s="102">
        <f t="shared" si="1"/>
        <v>0</v>
      </c>
      <c r="J82" s="91"/>
      <c r="K82" s="92"/>
      <c r="L82" s="102" t="e">
        <f t="shared" si="45"/>
        <v>#DIV/0!</v>
      </c>
      <c r="M82" s="102">
        <f t="shared" si="46"/>
        <v>0</v>
      </c>
      <c r="N82" s="91"/>
      <c r="O82" s="92"/>
      <c r="P82" s="102" t="e">
        <f t="shared" si="4"/>
        <v>#DIV/0!</v>
      </c>
      <c r="Q82" s="102">
        <f t="shared" si="5"/>
        <v>0</v>
      </c>
      <c r="R82" s="172"/>
    </row>
    <row r="83" spans="1:20" ht="25.5">
      <c r="A83" s="93"/>
      <c r="B83" s="93"/>
      <c r="C83" s="93" t="s">
        <v>1</v>
      </c>
      <c r="D83" s="93" t="s">
        <v>131</v>
      </c>
      <c r="E83" s="94" t="s">
        <v>720</v>
      </c>
      <c r="F83" s="95">
        <v>0</v>
      </c>
      <c r="G83" s="95">
        <v>13324.9</v>
      </c>
      <c r="H83" s="97" t="e">
        <f t="shared" si="0"/>
        <v>#DIV/0!</v>
      </c>
      <c r="I83" s="97">
        <f t="shared" si="1"/>
        <v>13324.9</v>
      </c>
      <c r="J83" s="95">
        <v>0</v>
      </c>
      <c r="K83" s="95">
        <v>261.65499999999997</v>
      </c>
      <c r="L83" s="97" t="e">
        <f t="shared" si="45"/>
        <v>#DIV/0!</v>
      </c>
      <c r="M83" s="97">
        <f t="shared" si="46"/>
        <v>261.65499999999997</v>
      </c>
      <c r="N83" s="95">
        <v>84791</v>
      </c>
      <c r="O83" s="95">
        <v>76285.399999999994</v>
      </c>
      <c r="P83" s="97">
        <f t="shared" si="4"/>
        <v>89.968746683020598</v>
      </c>
      <c r="Q83" s="97">
        <f t="shared" si="5"/>
        <v>-8505.6000000000058</v>
      </c>
      <c r="R83" s="171"/>
    </row>
    <row r="84" spans="1:20" ht="25.5">
      <c r="A84" s="93"/>
      <c r="B84" s="93"/>
      <c r="C84" s="93"/>
      <c r="D84" s="93" t="s">
        <v>141</v>
      </c>
      <c r="E84" s="94" t="s">
        <v>721</v>
      </c>
      <c r="F84" s="95">
        <v>0</v>
      </c>
      <c r="G84" s="95">
        <v>52.2</v>
      </c>
      <c r="H84" s="97" t="e">
        <f t="shared" si="0"/>
        <v>#DIV/0!</v>
      </c>
      <c r="I84" s="97">
        <f t="shared" si="1"/>
        <v>52.2</v>
      </c>
      <c r="J84" s="95"/>
      <c r="K84" s="95"/>
      <c r="L84" s="97"/>
      <c r="M84" s="97"/>
      <c r="N84" s="95">
        <v>0</v>
      </c>
      <c r="O84" s="95">
        <v>1522.7</v>
      </c>
      <c r="P84" s="97" t="e">
        <f t="shared" si="4"/>
        <v>#DIV/0!</v>
      </c>
      <c r="Q84" s="97">
        <f t="shared" si="5"/>
        <v>1522.7</v>
      </c>
      <c r="R84" s="171"/>
    </row>
    <row r="85" spans="1:20" s="76" customFormat="1">
      <c r="A85" s="87" t="s">
        <v>4</v>
      </c>
      <c r="B85" s="87"/>
      <c r="C85" s="87"/>
      <c r="D85" s="87"/>
      <c r="E85" s="88" t="s">
        <v>722</v>
      </c>
      <c r="F85" s="91">
        <f>F86</f>
        <v>0</v>
      </c>
      <c r="G85" s="91">
        <f>G86</f>
        <v>0</v>
      </c>
      <c r="H85" s="92" t="e">
        <f t="shared" si="0"/>
        <v>#DIV/0!</v>
      </c>
      <c r="I85" s="92">
        <f t="shared" si="1"/>
        <v>0</v>
      </c>
      <c r="J85" s="91">
        <f>J86</f>
        <v>0</v>
      </c>
      <c r="K85" s="91">
        <f>K86</f>
        <v>0</v>
      </c>
      <c r="L85" s="92" t="e">
        <f t="shared" ref="L85:L86" si="47">K85/J85*100</f>
        <v>#DIV/0!</v>
      </c>
      <c r="M85" s="92">
        <f t="shared" ref="M85:M86" si="48">K85-J85</f>
        <v>0</v>
      </c>
      <c r="N85" s="91">
        <f>N86</f>
        <v>426836</v>
      </c>
      <c r="O85" s="91">
        <f>O86</f>
        <v>475575.3</v>
      </c>
      <c r="P85" s="92">
        <f t="shared" si="4"/>
        <v>111.41874162441781</v>
      </c>
      <c r="Q85" s="92">
        <f t="shared" si="5"/>
        <v>48739.299999999988</v>
      </c>
      <c r="R85" s="169"/>
      <c r="T85" s="76">
        <v>0</v>
      </c>
    </row>
    <row r="86" spans="1:20" s="76" customFormat="1" ht="13.5">
      <c r="A86" s="99"/>
      <c r="B86" s="99" t="s">
        <v>129</v>
      </c>
      <c r="C86" s="99"/>
      <c r="D86" s="99"/>
      <c r="E86" s="100" t="s">
        <v>722</v>
      </c>
      <c r="F86" s="101">
        <f>F87+F88</f>
        <v>0</v>
      </c>
      <c r="G86" s="101">
        <f>G87+G88</f>
        <v>0</v>
      </c>
      <c r="H86" s="102" t="e">
        <f t="shared" si="0"/>
        <v>#DIV/0!</v>
      </c>
      <c r="I86" s="102">
        <f t="shared" si="1"/>
        <v>0</v>
      </c>
      <c r="J86" s="101">
        <f>J87+J88</f>
        <v>0</v>
      </c>
      <c r="K86" s="101">
        <f>K87+K88</f>
        <v>0</v>
      </c>
      <c r="L86" s="102" t="e">
        <f t="shared" si="47"/>
        <v>#DIV/0!</v>
      </c>
      <c r="M86" s="102">
        <f t="shared" si="48"/>
        <v>0</v>
      </c>
      <c r="N86" s="101">
        <f>N87+N88+N89+N90+N91</f>
        <v>426836</v>
      </c>
      <c r="O86" s="101">
        <f>O87+O88+O89+O90+O91</f>
        <v>475575.3</v>
      </c>
      <c r="P86" s="102">
        <f t="shared" si="4"/>
        <v>111.41874162441781</v>
      </c>
      <c r="Q86" s="102">
        <f t="shared" si="5"/>
        <v>48739.299999999988</v>
      </c>
      <c r="R86" s="172"/>
    </row>
    <row r="87" spans="1:20" s="76" customFormat="1" ht="13.5">
      <c r="A87" s="99"/>
      <c r="B87" s="99"/>
      <c r="C87" s="99" t="s">
        <v>1</v>
      </c>
      <c r="D87" s="99" t="s">
        <v>129</v>
      </c>
      <c r="E87" s="94" t="s">
        <v>723</v>
      </c>
      <c r="F87" s="101"/>
      <c r="G87" s="101"/>
      <c r="H87" s="102"/>
      <c r="I87" s="102"/>
      <c r="J87" s="101"/>
      <c r="K87" s="101"/>
      <c r="L87" s="102"/>
      <c r="M87" s="102"/>
      <c r="N87" s="182">
        <v>412457</v>
      </c>
      <c r="O87" s="182">
        <v>447336.6</v>
      </c>
      <c r="P87" s="102">
        <f t="shared" si="4"/>
        <v>108.4565421365136</v>
      </c>
      <c r="Q87" s="102">
        <f t="shared" si="5"/>
        <v>34879.599999999977</v>
      </c>
      <c r="R87" s="172"/>
    </row>
    <row r="88" spans="1:20" s="76" customFormat="1" ht="38.25">
      <c r="A88" s="99"/>
      <c r="B88" s="99"/>
      <c r="C88" s="99"/>
      <c r="D88" s="99" t="s">
        <v>131</v>
      </c>
      <c r="E88" s="94" t="s">
        <v>724</v>
      </c>
      <c r="F88" s="101"/>
      <c r="G88" s="101"/>
      <c r="H88" s="102"/>
      <c r="I88" s="102"/>
      <c r="J88" s="101"/>
      <c r="K88" s="101"/>
      <c r="L88" s="102"/>
      <c r="M88" s="102"/>
      <c r="N88" s="182">
        <v>14379</v>
      </c>
      <c r="O88" s="182">
        <v>23401.3</v>
      </c>
      <c r="P88" s="102">
        <f t="shared" si="4"/>
        <v>162.74636622852771</v>
      </c>
      <c r="Q88" s="102">
        <f t="shared" si="5"/>
        <v>9022.2999999999993</v>
      </c>
      <c r="R88" s="172"/>
    </row>
    <row r="89" spans="1:20" s="76" customFormat="1" ht="38.25">
      <c r="A89" s="99"/>
      <c r="B89" s="99"/>
      <c r="C89" s="99"/>
      <c r="D89" s="99" t="s">
        <v>135</v>
      </c>
      <c r="E89" s="94" t="s">
        <v>724</v>
      </c>
      <c r="F89" s="101"/>
      <c r="G89" s="101"/>
      <c r="H89" s="102"/>
      <c r="I89" s="102"/>
      <c r="J89" s="101"/>
      <c r="K89" s="101"/>
      <c r="L89" s="102"/>
      <c r="M89" s="102"/>
      <c r="N89" s="182">
        <v>0</v>
      </c>
      <c r="O89" s="182">
        <v>2201.6999999999998</v>
      </c>
      <c r="P89" s="102" t="e">
        <f t="shared" ref="P89:P91" si="49">O89/N89*100</f>
        <v>#DIV/0!</v>
      </c>
      <c r="Q89" s="102">
        <f t="shared" ref="Q89:Q91" si="50">O89-N89</f>
        <v>2201.6999999999998</v>
      </c>
      <c r="R89" s="172"/>
    </row>
    <row r="90" spans="1:20" s="76" customFormat="1" ht="38.25">
      <c r="A90" s="99"/>
      <c r="B90" s="99"/>
      <c r="C90" s="99"/>
      <c r="D90" s="99" t="s">
        <v>137</v>
      </c>
      <c r="E90" s="94" t="s">
        <v>724</v>
      </c>
      <c r="F90" s="101"/>
      <c r="G90" s="101"/>
      <c r="H90" s="102"/>
      <c r="I90" s="102"/>
      <c r="J90" s="101"/>
      <c r="K90" s="101"/>
      <c r="L90" s="102"/>
      <c r="M90" s="102"/>
      <c r="N90" s="182">
        <v>0</v>
      </c>
      <c r="O90" s="182">
        <v>7.3</v>
      </c>
      <c r="P90" s="102" t="e">
        <f t="shared" si="49"/>
        <v>#DIV/0!</v>
      </c>
      <c r="Q90" s="102">
        <f t="shared" si="50"/>
        <v>7.3</v>
      </c>
      <c r="R90" s="172"/>
    </row>
    <row r="91" spans="1:20" s="76" customFormat="1" ht="38.25">
      <c r="A91" s="99"/>
      <c r="B91" s="99"/>
      <c r="C91" s="99"/>
      <c r="D91" s="99" t="s">
        <v>139</v>
      </c>
      <c r="E91" s="94" t="s">
        <v>724</v>
      </c>
      <c r="F91" s="101"/>
      <c r="G91" s="101"/>
      <c r="H91" s="102"/>
      <c r="I91" s="102"/>
      <c r="J91" s="101"/>
      <c r="K91" s="101"/>
      <c r="L91" s="102"/>
      <c r="M91" s="102"/>
      <c r="N91" s="182">
        <v>0</v>
      </c>
      <c r="O91" s="182">
        <v>2628.4</v>
      </c>
      <c r="P91" s="102" t="e">
        <f t="shared" si="49"/>
        <v>#DIV/0!</v>
      </c>
      <c r="Q91" s="102">
        <f t="shared" si="50"/>
        <v>2628.4</v>
      </c>
      <c r="R91" s="172"/>
    </row>
    <row r="92" spans="1:20" s="76" customFormat="1" ht="13.5">
      <c r="A92" s="99" t="s">
        <v>5</v>
      </c>
      <c r="B92" s="99"/>
      <c r="C92" s="99"/>
      <c r="D92" s="99"/>
      <c r="E92" s="100" t="s">
        <v>393</v>
      </c>
      <c r="F92" s="101">
        <f>F93+F99</f>
        <v>15740678</v>
      </c>
      <c r="G92" s="101">
        <f>G93+G99</f>
        <v>15740678</v>
      </c>
      <c r="H92" s="102"/>
      <c r="I92" s="102"/>
      <c r="J92" s="101">
        <f>J93+J99</f>
        <v>18612237</v>
      </c>
      <c r="K92" s="101">
        <f>K93+K99</f>
        <v>18137603</v>
      </c>
      <c r="L92" s="102"/>
      <c r="M92" s="102"/>
      <c r="N92" s="101">
        <f t="shared" ref="N92:O93" si="51">N93</f>
        <v>10030810</v>
      </c>
      <c r="O92" s="101">
        <f t="shared" si="51"/>
        <v>10030802.5</v>
      </c>
      <c r="P92" s="102"/>
      <c r="Q92" s="102"/>
      <c r="R92" s="172"/>
    </row>
    <row r="93" spans="1:20" s="76" customFormat="1" ht="27">
      <c r="A93" s="99"/>
      <c r="B93" s="99" t="s">
        <v>129</v>
      </c>
      <c r="C93" s="99"/>
      <c r="D93" s="99"/>
      <c r="E93" s="100" t="s">
        <v>725</v>
      </c>
      <c r="F93" s="101">
        <f>F94</f>
        <v>155158</v>
      </c>
      <c r="G93" s="101">
        <f t="shared" ref="G93" si="52">G94</f>
        <v>155158</v>
      </c>
      <c r="H93" s="102"/>
      <c r="I93" s="102"/>
      <c r="J93" s="101">
        <f>J94</f>
        <v>137603</v>
      </c>
      <c r="K93" s="101">
        <f t="shared" ref="K93" si="53">K94</f>
        <v>137603</v>
      </c>
      <c r="L93" s="102">
        <f t="shared" ref="L93:L114" si="54">K93/J93*100</f>
        <v>100</v>
      </c>
      <c r="M93" s="102">
        <f t="shared" ref="M93:M114" si="55">K93-J93</f>
        <v>0</v>
      </c>
      <c r="N93" s="101">
        <f t="shared" si="51"/>
        <v>10030810</v>
      </c>
      <c r="O93" s="101">
        <f t="shared" si="51"/>
        <v>10030802.5</v>
      </c>
      <c r="P93" s="102">
        <f t="shared" si="4"/>
        <v>99.99992523036525</v>
      </c>
      <c r="Q93" s="102">
        <f t="shared" si="5"/>
        <v>-7.5</v>
      </c>
      <c r="R93" s="172"/>
    </row>
    <row r="94" spans="1:20" s="76" customFormat="1" ht="27">
      <c r="A94" s="99"/>
      <c r="B94" s="99"/>
      <c r="C94" s="99" t="s">
        <v>2</v>
      </c>
      <c r="D94" s="99"/>
      <c r="E94" s="100" t="s">
        <v>726</v>
      </c>
      <c r="F94" s="101">
        <f>F95+F97</f>
        <v>155158</v>
      </c>
      <c r="G94" s="101">
        <f>G95+G97</f>
        <v>155158</v>
      </c>
      <c r="H94" s="102">
        <f t="shared" si="0"/>
        <v>100</v>
      </c>
      <c r="I94" s="102">
        <f t="shared" si="1"/>
        <v>0</v>
      </c>
      <c r="J94" s="101">
        <f>J95+J97</f>
        <v>137603</v>
      </c>
      <c r="K94" s="101">
        <f>K95+K97</f>
        <v>137603</v>
      </c>
      <c r="L94" s="97">
        <f t="shared" si="54"/>
        <v>100</v>
      </c>
      <c r="M94" s="97">
        <f t="shared" si="55"/>
        <v>0</v>
      </c>
      <c r="N94" s="101">
        <f>+N96+N98+N95+N97</f>
        <v>10030810</v>
      </c>
      <c r="O94" s="101">
        <f>+O96+O98+O95+O97</f>
        <v>10030802.5</v>
      </c>
      <c r="P94" s="102">
        <f t="shared" si="4"/>
        <v>99.99992523036525</v>
      </c>
      <c r="Q94" s="102">
        <f t="shared" si="5"/>
        <v>-7.5</v>
      </c>
      <c r="R94" s="172"/>
    </row>
    <row r="95" spans="1:20" s="76" customFormat="1" ht="13.5">
      <c r="A95" s="99"/>
      <c r="B95" s="99"/>
      <c r="C95" s="99"/>
      <c r="D95" s="99" t="s">
        <v>129</v>
      </c>
      <c r="E95" s="94" t="s">
        <v>394</v>
      </c>
      <c r="F95" s="101"/>
      <c r="G95" s="101"/>
      <c r="H95" s="102"/>
      <c r="I95" s="102"/>
      <c r="J95" s="101"/>
      <c r="K95" s="101"/>
      <c r="L95" s="97" t="e">
        <f t="shared" si="54"/>
        <v>#DIV/0!</v>
      </c>
      <c r="M95" s="97">
        <f t="shared" si="55"/>
        <v>0</v>
      </c>
      <c r="N95" s="182">
        <v>9750000</v>
      </c>
      <c r="O95" s="182">
        <v>9750000</v>
      </c>
      <c r="P95" s="102">
        <f t="shared" ref="P95:P102" si="56">O95/N95*100</f>
        <v>100</v>
      </c>
      <c r="Q95" s="102">
        <f t="shared" ref="Q95:Q102" si="57">O95-N95</f>
        <v>0</v>
      </c>
      <c r="R95" s="172"/>
    </row>
    <row r="96" spans="1:20" s="76" customFormat="1" ht="13.5">
      <c r="A96" s="99"/>
      <c r="B96" s="99"/>
      <c r="C96" s="99"/>
      <c r="D96" s="99" t="s">
        <v>131</v>
      </c>
      <c r="E96" s="94"/>
      <c r="F96" s="101"/>
      <c r="G96" s="101"/>
      <c r="H96" s="102"/>
      <c r="I96" s="102"/>
      <c r="J96" s="101"/>
      <c r="K96" s="101"/>
      <c r="L96" s="97"/>
      <c r="M96" s="97"/>
      <c r="N96" s="101">
        <v>251520</v>
      </c>
      <c r="O96" s="101">
        <v>251512.9</v>
      </c>
      <c r="P96" s="102">
        <f t="shared" ref="P96:P98" si="58">O96/N96*100</f>
        <v>99.997177162849866</v>
      </c>
      <c r="Q96" s="102">
        <f t="shared" ref="Q96:Q98" si="59">O96-N96</f>
        <v>-7.1000000000058208</v>
      </c>
      <c r="R96" s="172"/>
    </row>
    <row r="97" spans="1:18" s="76" customFormat="1" ht="38.25">
      <c r="A97" s="99"/>
      <c r="B97" s="99"/>
      <c r="C97" s="99"/>
      <c r="D97" s="99" t="s">
        <v>135</v>
      </c>
      <c r="E97" s="94" t="s">
        <v>727</v>
      </c>
      <c r="F97" s="101">
        <v>155158</v>
      </c>
      <c r="G97" s="101">
        <v>155158</v>
      </c>
      <c r="H97" s="102"/>
      <c r="I97" s="102"/>
      <c r="J97" s="101">
        <v>137603</v>
      </c>
      <c r="K97" s="101">
        <v>137603</v>
      </c>
      <c r="L97" s="97">
        <f t="shared" si="54"/>
        <v>100</v>
      </c>
      <c r="M97" s="97">
        <f t="shared" si="55"/>
        <v>0</v>
      </c>
      <c r="N97" s="101">
        <v>29288</v>
      </c>
      <c r="O97" s="101">
        <v>29288</v>
      </c>
      <c r="P97" s="102">
        <f t="shared" si="58"/>
        <v>100</v>
      </c>
      <c r="Q97" s="102">
        <f t="shared" si="59"/>
        <v>0</v>
      </c>
      <c r="R97" s="172"/>
    </row>
    <row r="98" spans="1:18" s="76" customFormat="1" ht="13.5">
      <c r="A98" s="99"/>
      <c r="B98" s="99"/>
      <c r="C98" s="99"/>
      <c r="D98" s="99" t="s">
        <v>286</v>
      </c>
      <c r="E98" s="94"/>
      <c r="F98" s="101"/>
      <c r="G98" s="101"/>
      <c r="H98" s="102"/>
      <c r="I98" s="102"/>
      <c r="J98" s="101"/>
      <c r="K98" s="101"/>
      <c r="L98" s="97"/>
      <c r="M98" s="97"/>
      <c r="N98" s="101">
        <v>2</v>
      </c>
      <c r="O98" s="101">
        <v>1.6</v>
      </c>
      <c r="P98" s="102">
        <f t="shared" si="58"/>
        <v>80</v>
      </c>
      <c r="Q98" s="102">
        <f t="shared" si="59"/>
        <v>-0.39999999999999991</v>
      </c>
      <c r="R98" s="172"/>
    </row>
    <row r="99" spans="1:18" s="76" customFormat="1" ht="27">
      <c r="A99" s="99"/>
      <c r="B99" s="99" t="s">
        <v>131</v>
      </c>
      <c r="C99" s="99"/>
      <c r="D99" s="99"/>
      <c r="E99" s="100" t="s">
        <v>728</v>
      </c>
      <c r="F99" s="101">
        <f>F100</f>
        <v>15585520</v>
      </c>
      <c r="G99" s="101">
        <f>G100</f>
        <v>15585520</v>
      </c>
      <c r="H99" s="102"/>
      <c r="I99" s="102"/>
      <c r="J99" s="101">
        <f>J100</f>
        <v>18474634</v>
      </c>
      <c r="K99" s="101">
        <f>K100</f>
        <v>18000000</v>
      </c>
      <c r="L99" s="102"/>
      <c r="M99" s="102"/>
      <c r="N99" s="101">
        <f>N100</f>
        <v>204959964</v>
      </c>
      <c r="O99" s="101">
        <f>O100</f>
        <v>204959964</v>
      </c>
      <c r="P99" s="102">
        <f t="shared" si="56"/>
        <v>100</v>
      </c>
      <c r="Q99" s="102">
        <f t="shared" si="57"/>
        <v>0</v>
      </c>
      <c r="R99" s="172"/>
    </row>
    <row r="100" spans="1:18" s="76" customFormat="1" ht="13.5">
      <c r="A100" s="99"/>
      <c r="B100" s="99"/>
      <c r="C100" s="99" t="s">
        <v>1</v>
      </c>
      <c r="D100" s="99"/>
      <c r="E100" s="100" t="s">
        <v>729</v>
      </c>
      <c r="F100" s="101">
        <f>F101+F102+F103</f>
        <v>15585520</v>
      </c>
      <c r="G100" s="101">
        <f>G101+G102+G103</f>
        <v>15585520</v>
      </c>
      <c r="H100" s="102"/>
      <c r="I100" s="102"/>
      <c r="J100" s="101">
        <f>J101+J102+J103</f>
        <v>18474634</v>
      </c>
      <c r="K100" s="101">
        <f>K101+K102+K103</f>
        <v>18000000</v>
      </c>
      <c r="L100" s="102"/>
      <c r="M100" s="102"/>
      <c r="N100" s="101">
        <f>N101+N102+N103</f>
        <v>204959964</v>
      </c>
      <c r="O100" s="101">
        <f>O101+O102+O103</f>
        <v>204959964</v>
      </c>
      <c r="P100" s="102">
        <f t="shared" si="56"/>
        <v>100</v>
      </c>
      <c r="Q100" s="102">
        <f t="shared" si="57"/>
        <v>0</v>
      </c>
      <c r="R100" s="172"/>
    </row>
    <row r="101" spans="1:18" s="76" customFormat="1" ht="13.5">
      <c r="A101" s="99"/>
      <c r="B101" s="99"/>
      <c r="C101" s="99"/>
      <c r="D101" s="99" t="s">
        <v>129</v>
      </c>
      <c r="E101" s="94" t="s">
        <v>730</v>
      </c>
      <c r="F101" s="101">
        <v>85520</v>
      </c>
      <c r="G101" s="101">
        <v>85520</v>
      </c>
      <c r="H101" s="102"/>
      <c r="I101" s="102"/>
      <c r="J101" s="182">
        <v>474634</v>
      </c>
      <c r="K101" s="182">
        <v>0</v>
      </c>
      <c r="L101" s="97">
        <f t="shared" si="54"/>
        <v>0</v>
      </c>
      <c r="M101" s="97">
        <f t="shared" si="55"/>
        <v>-474634</v>
      </c>
      <c r="N101" s="101">
        <v>10000000</v>
      </c>
      <c r="O101" s="101">
        <v>10000000</v>
      </c>
      <c r="P101" s="102">
        <f t="shared" si="56"/>
        <v>100</v>
      </c>
      <c r="Q101" s="102">
        <f t="shared" si="57"/>
        <v>0</v>
      </c>
      <c r="R101" s="172"/>
    </row>
    <row r="102" spans="1:18" s="76" customFormat="1" ht="13.5">
      <c r="A102" s="99"/>
      <c r="B102" s="99"/>
      <c r="C102" s="99"/>
      <c r="D102" s="99" t="s">
        <v>131</v>
      </c>
      <c r="E102" s="94" t="s">
        <v>395</v>
      </c>
      <c r="F102" s="101"/>
      <c r="G102" s="101"/>
      <c r="H102" s="102"/>
      <c r="I102" s="102"/>
      <c r="J102" s="182"/>
      <c r="K102" s="182">
        <v>0</v>
      </c>
      <c r="L102" s="97" t="e">
        <f t="shared" si="54"/>
        <v>#DIV/0!</v>
      </c>
      <c r="M102" s="97">
        <f t="shared" si="55"/>
        <v>0</v>
      </c>
      <c r="N102" s="101">
        <v>9959964</v>
      </c>
      <c r="O102" s="101">
        <v>9959964</v>
      </c>
      <c r="P102" s="102">
        <f t="shared" si="56"/>
        <v>100</v>
      </c>
      <c r="Q102" s="102">
        <f t="shared" si="57"/>
        <v>0</v>
      </c>
      <c r="R102" s="172"/>
    </row>
    <row r="103" spans="1:18" s="76" customFormat="1" ht="13.5">
      <c r="A103" s="99"/>
      <c r="B103" s="99"/>
      <c r="C103" s="99"/>
      <c r="D103" s="99" t="s">
        <v>133</v>
      </c>
      <c r="E103" s="94" t="s">
        <v>76</v>
      </c>
      <c r="F103" s="101">
        <v>15500000</v>
      </c>
      <c r="G103" s="101">
        <v>15500000</v>
      </c>
      <c r="H103" s="102">
        <f t="shared" si="0"/>
        <v>100</v>
      </c>
      <c r="I103" s="102">
        <f t="shared" si="1"/>
        <v>0</v>
      </c>
      <c r="J103" s="182">
        <v>18000000</v>
      </c>
      <c r="K103" s="182">
        <v>18000000</v>
      </c>
      <c r="L103" s="102">
        <f t="shared" si="54"/>
        <v>100</v>
      </c>
      <c r="M103" s="102">
        <f t="shared" si="55"/>
        <v>0</v>
      </c>
      <c r="N103" s="101">
        <v>185000000</v>
      </c>
      <c r="O103" s="101">
        <v>185000000</v>
      </c>
      <c r="P103" s="102">
        <f t="shared" si="4"/>
        <v>100</v>
      </c>
      <c r="Q103" s="102">
        <f t="shared" si="5"/>
        <v>0</v>
      </c>
      <c r="R103" s="172"/>
    </row>
    <row r="104" spans="1:18" s="76" customFormat="1">
      <c r="A104" s="87" t="s">
        <v>6</v>
      </c>
      <c r="B104" s="87"/>
      <c r="C104" s="87"/>
      <c r="D104" s="87"/>
      <c r="E104" s="88" t="s">
        <v>291</v>
      </c>
      <c r="F104" s="91">
        <v>0</v>
      </c>
      <c r="G104" s="91">
        <v>0</v>
      </c>
      <c r="H104" s="102" t="e">
        <f t="shared" si="0"/>
        <v>#DIV/0!</v>
      </c>
      <c r="I104" s="102">
        <f t="shared" si="1"/>
        <v>0</v>
      </c>
      <c r="J104" s="91">
        <v>0</v>
      </c>
      <c r="K104" s="91">
        <v>0</v>
      </c>
      <c r="L104" s="102" t="e">
        <f t="shared" si="54"/>
        <v>#DIV/0!</v>
      </c>
      <c r="M104" s="102">
        <f t="shared" si="55"/>
        <v>0</v>
      </c>
      <c r="N104" s="91">
        <f>N105+N110</f>
        <v>0</v>
      </c>
      <c r="O104" s="91">
        <f>O105+O110</f>
        <v>0</v>
      </c>
      <c r="P104" s="102" t="e">
        <f t="shared" si="4"/>
        <v>#DIV/0!</v>
      </c>
      <c r="Q104" s="102">
        <f t="shared" si="5"/>
        <v>0</v>
      </c>
      <c r="R104" s="172"/>
    </row>
    <row r="105" spans="1:18" s="115" customFormat="1" ht="13.5">
      <c r="A105" s="99"/>
      <c r="B105" s="99" t="s">
        <v>129</v>
      </c>
      <c r="C105" s="99"/>
      <c r="D105" s="99"/>
      <c r="E105" s="100" t="s">
        <v>291</v>
      </c>
      <c r="F105" s="92">
        <v>0</v>
      </c>
      <c r="G105" s="92">
        <v>0</v>
      </c>
      <c r="H105" s="102" t="e">
        <f t="shared" si="0"/>
        <v>#DIV/0!</v>
      </c>
      <c r="I105" s="102">
        <f t="shared" si="1"/>
        <v>0</v>
      </c>
      <c r="J105" s="92">
        <v>0</v>
      </c>
      <c r="K105" s="92">
        <v>0</v>
      </c>
      <c r="L105" s="102" t="e">
        <f t="shared" si="54"/>
        <v>#DIV/0!</v>
      </c>
      <c r="M105" s="102">
        <f t="shared" si="55"/>
        <v>0</v>
      </c>
      <c r="N105" s="92">
        <f>N106</f>
        <v>0</v>
      </c>
      <c r="O105" s="92">
        <f>O106</f>
        <v>0</v>
      </c>
      <c r="P105" s="97" t="e">
        <f t="shared" si="4"/>
        <v>#DIV/0!</v>
      </c>
      <c r="Q105" s="97">
        <f t="shared" si="5"/>
        <v>0</v>
      </c>
      <c r="R105" s="172"/>
    </row>
    <row r="106" spans="1:18" s="115" customFormat="1" ht="27">
      <c r="A106" s="99"/>
      <c r="B106" s="99"/>
      <c r="C106" s="99" t="s">
        <v>1</v>
      </c>
      <c r="D106" s="99"/>
      <c r="E106" s="100" t="s">
        <v>731</v>
      </c>
      <c r="F106" s="92"/>
      <c r="G106" s="92"/>
      <c r="H106" s="102"/>
      <c r="I106" s="102"/>
      <c r="J106" s="92"/>
      <c r="K106" s="92"/>
      <c r="L106" s="102"/>
      <c r="M106" s="102"/>
      <c r="N106" s="92">
        <f>N107+N108+N109</f>
        <v>0</v>
      </c>
      <c r="O106" s="92">
        <f>O107+O108+O109</f>
        <v>0</v>
      </c>
      <c r="P106" s="97" t="e">
        <f t="shared" si="4"/>
        <v>#DIV/0!</v>
      </c>
      <c r="Q106" s="97">
        <f t="shared" si="5"/>
        <v>0</v>
      </c>
      <c r="R106" s="172"/>
    </row>
    <row r="107" spans="1:18" s="115" customFormat="1" ht="38.25">
      <c r="A107" s="99"/>
      <c r="B107" s="99"/>
      <c r="C107" s="99"/>
      <c r="D107" s="99" t="s">
        <v>133</v>
      </c>
      <c r="E107" s="94" t="s">
        <v>732</v>
      </c>
      <c r="F107" s="95"/>
      <c r="G107" s="92"/>
      <c r="H107" s="102"/>
      <c r="I107" s="102"/>
      <c r="J107" s="92"/>
      <c r="K107" s="92"/>
      <c r="L107" s="102"/>
      <c r="M107" s="102"/>
      <c r="N107" s="95">
        <v>0</v>
      </c>
      <c r="O107" s="95">
        <v>0</v>
      </c>
      <c r="P107" s="97" t="e">
        <f t="shared" si="4"/>
        <v>#DIV/0!</v>
      </c>
      <c r="Q107" s="97">
        <f t="shared" si="5"/>
        <v>0</v>
      </c>
      <c r="R107" s="172"/>
    </row>
    <row r="108" spans="1:18" s="115" customFormat="1" ht="25.5">
      <c r="A108" s="99"/>
      <c r="B108" s="99"/>
      <c r="C108" s="99"/>
      <c r="D108" s="99" t="s">
        <v>139</v>
      </c>
      <c r="E108" s="94" t="s">
        <v>733</v>
      </c>
      <c r="F108" s="95"/>
      <c r="G108" s="92"/>
      <c r="H108" s="102"/>
      <c r="I108" s="102"/>
      <c r="J108" s="92"/>
      <c r="K108" s="92"/>
      <c r="L108" s="102"/>
      <c r="M108" s="102"/>
      <c r="N108" s="95">
        <v>0</v>
      </c>
      <c r="O108" s="95">
        <v>0</v>
      </c>
      <c r="P108" s="97" t="e">
        <f t="shared" si="4"/>
        <v>#DIV/0!</v>
      </c>
      <c r="Q108" s="97">
        <f t="shared" si="5"/>
        <v>0</v>
      </c>
      <c r="R108" s="172"/>
    </row>
    <row r="109" spans="1:18" s="115" customFormat="1" ht="25.5">
      <c r="A109" s="99"/>
      <c r="B109" s="99"/>
      <c r="C109" s="99"/>
      <c r="D109" s="99" t="s">
        <v>153</v>
      </c>
      <c r="E109" s="94" t="s">
        <v>734</v>
      </c>
      <c r="F109" s="95"/>
      <c r="G109" s="92"/>
      <c r="H109" s="102"/>
      <c r="I109" s="102"/>
      <c r="J109" s="92"/>
      <c r="K109" s="92"/>
      <c r="L109" s="102"/>
      <c r="M109" s="102"/>
      <c r="N109" s="95">
        <v>0</v>
      </c>
      <c r="O109" s="95"/>
      <c r="P109" s="97" t="e">
        <f t="shared" si="4"/>
        <v>#DIV/0!</v>
      </c>
      <c r="Q109" s="97">
        <f t="shared" si="5"/>
        <v>0</v>
      </c>
      <c r="R109" s="172"/>
    </row>
    <row r="110" spans="1:18" s="115" customFormat="1" ht="13.5">
      <c r="A110" s="99"/>
      <c r="B110" s="99"/>
      <c r="C110" s="99" t="s">
        <v>2</v>
      </c>
      <c r="D110" s="99"/>
      <c r="E110" s="100" t="s">
        <v>735</v>
      </c>
      <c r="F110" s="92"/>
      <c r="G110" s="92"/>
      <c r="H110" s="102"/>
      <c r="I110" s="102"/>
      <c r="J110" s="92"/>
      <c r="K110" s="92"/>
      <c r="L110" s="102"/>
      <c r="M110" s="102"/>
      <c r="N110" s="92">
        <f>N111</f>
        <v>0</v>
      </c>
      <c r="O110" s="92">
        <f>O111</f>
        <v>0</v>
      </c>
      <c r="P110" s="97" t="e">
        <f t="shared" si="4"/>
        <v>#DIV/0!</v>
      </c>
      <c r="Q110" s="97">
        <f t="shared" si="5"/>
        <v>0</v>
      </c>
      <c r="R110" s="172"/>
    </row>
    <row r="111" spans="1:18" s="115" customFormat="1" ht="25.5">
      <c r="A111" s="99"/>
      <c r="B111" s="99"/>
      <c r="C111" s="99"/>
      <c r="D111" s="99" t="s">
        <v>131</v>
      </c>
      <c r="E111" s="94" t="s">
        <v>736</v>
      </c>
      <c r="F111" s="92"/>
      <c r="G111" s="92"/>
      <c r="H111" s="102"/>
      <c r="I111" s="102"/>
      <c r="J111" s="92"/>
      <c r="K111" s="92"/>
      <c r="L111" s="102"/>
      <c r="M111" s="102"/>
      <c r="N111" s="95">
        <v>0</v>
      </c>
      <c r="O111" s="95"/>
      <c r="P111" s="97" t="e">
        <f t="shared" si="4"/>
        <v>#DIV/0!</v>
      </c>
      <c r="Q111" s="97">
        <f t="shared" si="5"/>
        <v>0</v>
      </c>
      <c r="R111" s="172"/>
    </row>
    <row r="112" spans="1:18" s="76" customFormat="1">
      <c r="A112" s="116" t="s">
        <v>7</v>
      </c>
      <c r="B112" s="116"/>
      <c r="C112" s="116"/>
      <c r="D112" s="116"/>
      <c r="E112" s="76" t="s">
        <v>737</v>
      </c>
      <c r="F112" s="101">
        <v>0</v>
      </c>
      <c r="G112" s="101">
        <v>0</v>
      </c>
      <c r="H112" s="102" t="e">
        <f t="shared" si="0"/>
        <v>#DIV/0!</v>
      </c>
      <c r="I112" s="102">
        <f t="shared" si="1"/>
        <v>0</v>
      </c>
      <c r="J112" s="101">
        <v>0</v>
      </c>
      <c r="K112" s="101">
        <v>0</v>
      </c>
      <c r="L112" s="102" t="e">
        <f t="shared" si="54"/>
        <v>#DIV/0!</v>
      </c>
      <c r="M112" s="102">
        <f t="shared" si="55"/>
        <v>0</v>
      </c>
      <c r="N112" s="101">
        <v>0</v>
      </c>
      <c r="O112" s="101">
        <v>0</v>
      </c>
      <c r="P112" s="102" t="e">
        <f t="shared" si="4"/>
        <v>#DIV/0!</v>
      </c>
      <c r="Q112" s="102">
        <f t="shared" si="5"/>
        <v>0</v>
      </c>
      <c r="R112" s="172"/>
    </row>
    <row r="113" spans="1:18" s="76" customFormat="1">
      <c r="A113" s="116"/>
      <c r="B113" s="116" t="s">
        <v>129</v>
      </c>
      <c r="C113" s="116"/>
      <c r="D113" s="116"/>
      <c r="E113" s="76" t="s">
        <v>738</v>
      </c>
      <c r="F113" s="101">
        <v>0</v>
      </c>
      <c r="G113" s="101">
        <v>0</v>
      </c>
      <c r="H113" s="102" t="e">
        <f t="shared" si="0"/>
        <v>#DIV/0!</v>
      </c>
      <c r="I113" s="102">
        <f t="shared" si="1"/>
        <v>0</v>
      </c>
      <c r="J113" s="101">
        <v>0</v>
      </c>
      <c r="K113" s="101">
        <v>0</v>
      </c>
      <c r="L113" s="102" t="e">
        <f t="shared" si="54"/>
        <v>#DIV/0!</v>
      </c>
      <c r="M113" s="102">
        <f t="shared" si="55"/>
        <v>0</v>
      </c>
      <c r="N113" s="101">
        <v>0</v>
      </c>
      <c r="O113" s="101">
        <v>0</v>
      </c>
      <c r="P113" s="102" t="e">
        <f t="shared" si="4"/>
        <v>#DIV/0!</v>
      </c>
      <c r="Q113" s="102">
        <f t="shared" si="5"/>
        <v>0</v>
      </c>
      <c r="R113" s="172"/>
    </row>
    <row r="114" spans="1:18" ht="76.5">
      <c r="C114" s="183" t="s">
        <v>1</v>
      </c>
      <c r="D114" s="104" t="s">
        <v>147</v>
      </c>
      <c r="E114" s="94" t="s">
        <v>739</v>
      </c>
      <c r="F114" s="95">
        <v>0</v>
      </c>
      <c r="G114" s="95">
        <v>0</v>
      </c>
      <c r="H114" s="97" t="e">
        <f t="shared" si="0"/>
        <v>#DIV/0!</v>
      </c>
      <c r="I114" s="97">
        <f t="shared" si="1"/>
        <v>0</v>
      </c>
      <c r="J114" s="95">
        <v>0</v>
      </c>
      <c r="K114" s="95">
        <v>0</v>
      </c>
      <c r="L114" s="97" t="e">
        <f t="shared" si="54"/>
        <v>#DIV/0!</v>
      </c>
      <c r="M114" s="97">
        <f t="shared" si="55"/>
        <v>0</v>
      </c>
      <c r="N114" s="95">
        <v>0</v>
      </c>
      <c r="O114" s="95">
        <v>0</v>
      </c>
      <c r="P114" s="97" t="e">
        <f t="shared" si="4"/>
        <v>#DIV/0!</v>
      </c>
      <c r="Q114" s="97">
        <f t="shared" si="5"/>
        <v>0</v>
      </c>
      <c r="R114" s="171"/>
    </row>
    <row r="115" spans="1:18" ht="76.5">
      <c r="C115" s="183"/>
      <c r="D115" s="104" t="s">
        <v>151</v>
      </c>
      <c r="E115" s="94" t="s">
        <v>740</v>
      </c>
      <c r="F115" s="95"/>
      <c r="G115" s="95"/>
      <c r="H115" s="97"/>
      <c r="I115" s="97"/>
      <c r="J115" s="95"/>
      <c r="K115" s="95"/>
      <c r="L115" s="97"/>
      <c r="M115" s="97"/>
      <c r="N115" s="95"/>
      <c r="O115" s="95"/>
      <c r="P115" s="97"/>
      <c r="Q115" s="97"/>
      <c r="R115" s="171"/>
    </row>
    <row r="116" spans="1:18" ht="25.5">
      <c r="C116" s="116" t="s">
        <v>2</v>
      </c>
      <c r="D116" s="104" t="s">
        <v>131</v>
      </c>
      <c r="E116" s="94" t="s">
        <v>741</v>
      </c>
      <c r="F116" s="95">
        <v>0</v>
      </c>
      <c r="G116" s="95">
        <v>0</v>
      </c>
      <c r="H116" s="97" t="e">
        <f t="shared" si="0"/>
        <v>#DIV/0!</v>
      </c>
      <c r="I116" s="97">
        <f t="shared" si="1"/>
        <v>0</v>
      </c>
      <c r="J116" s="95">
        <v>0</v>
      </c>
      <c r="K116" s="95">
        <v>0</v>
      </c>
      <c r="L116" s="97" t="e">
        <f t="shared" ref="L116" si="60">K116/J116*100</f>
        <v>#DIV/0!</v>
      </c>
      <c r="M116" s="97">
        <f t="shared" ref="M116" si="61">K116-J116</f>
        <v>0</v>
      </c>
      <c r="N116" s="95">
        <v>0</v>
      </c>
      <c r="O116" s="95">
        <v>0</v>
      </c>
      <c r="P116" s="97" t="e">
        <f t="shared" si="4"/>
        <v>#DIV/0!</v>
      </c>
      <c r="Q116" s="97">
        <f t="shared" si="5"/>
        <v>0</v>
      </c>
      <c r="R116" s="171"/>
    </row>
  </sheetData>
  <mergeCells count="5">
    <mergeCell ref="A1:Q1"/>
    <mergeCell ref="A2:Q2"/>
    <mergeCell ref="A3:Q3"/>
    <mergeCell ref="A4:D4"/>
    <mergeCell ref="A5:D5"/>
  </mergeCells>
  <pageMargins left="0.7" right="0.7" top="0.75" bottom="0.75" header="0.3" footer="0.3"/>
  <pageSetup paperSize="256" scale="5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6"/>
  <sheetViews>
    <sheetView showGridLines="0" zoomScale="90" zoomScaleNormal="90" workbookViewId="0">
      <selection activeCell="I28" sqref="I28"/>
    </sheetView>
  </sheetViews>
  <sheetFormatPr defaultColWidth="9.140625" defaultRowHeight="12.75"/>
  <cols>
    <col min="1" max="1" width="7.42578125" style="15" customWidth="1"/>
    <col min="2" max="2" width="57.7109375" style="12" customWidth="1"/>
    <col min="3" max="3" width="14.7109375" style="12" customWidth="1"/>
    <col min="4" max="4" width="14.140625" style="12" customWidth="1"/>
    <col min="5" max="5" width="12.85546875" style="12" customWidth="1"/>
    <col min="6" max="16384" width="9.140625" style="12"/>
  </cols>
  <sheetData>
    <row r="1" spans="1:5" ht="15" customHeight="1">
      <c r="B1" s="118"/>
      <c r="C1" s="118"/>
      <c r="D1" s="118"/>
      <c r="E1" s="118" t="s">
        <v>159</v>
      </c>
    </row>
    <row r="2" spans="1:5" s="6" customFormat="1" ht="51" customHeight="1">
      <c r="A2" s="218" t="s">
        <v>804</v>
      </c>
      <c r="B2" s="218"/>
      <c r="C2" s="218"/>
      <c r="D2" s="218"/>
      <c r="E2" s="218"/>
    </row>
    <row r="3" spans="1:5" ht="15" customHeight="1">
      <c r="B3" s="7"/>
      <c r="C3" s="7"/>
      <c r="D3" s="7"/>
      <c r="E3" s="7" t="s">
        <v>84</v>
      </c>
    </row>
    <row r="4" spans="1:5" s="16" customFormat="1" ht="43.5" customHeight="1">
      <c r="A4" s="119"/>
      <c r="B4" s="38" t="s">
        <v>85</v>
      </c>
      <c r="C4" s="39" t="s">
        <v>805</v>
      </c>
      <c r="D4" s="39" t="s">
        <v>806</v>
      </c>
      <c r="E4" s="38" t="s">
        <v>160</v>
      </c>
    </row>
    <row r="5" spans="1:5">
      <c r="A5" s="40" t="s">
        <v>0</v>
      </c>
      <c r="B5" s="41">
        <v>2</v>
      </c>
      <c r="C5" s="41">
        <v>3</v>
      </c>
      <c r="D5" s="41">
        <v>4</v>
      </c>
      <c r="E5" s="41">
        <v>5</v>
      </c>
    </row>
    <row r="6" spans="1:5" s="1" customFormat="1" ht="15">
      <c r="A6" s="42"/>
      <c r="B6" s="43" t="s">
        <v>86</v>
      </c>
      <c r="C6" s="44">
        <f>SUM(C8:C36)</f>
        <v>309155281.80000001</v>
      </c>
      <c r="D6" s="44">
        <f>SUM(D8:D36)</f>
        <v>308151503.80000001</v>
      </c>
      <c r="E6" s="44">
        <f>D6/C6*100</f>
        <v>99.675315914334149</v>
      </c>
    </row>
    <row r="7" spans="1:5" s="1" customFormat="1" ht="15">
      <c r="A7" s="219"/>
      <c r="B7" s="220"/>
      <c r="C7" s="220"/>
      <c r="D7" s="220"/>
      <c r="E7" s="221"/>
    </row>
    <row r="8" spans="1:5">
      <c r="A8" s="45" t="s">
        <v>1</v>
      </c>
      <c r="B8" s="162" t="s">
        <v>544</v>
      </c>
      <c r="C8" s="46">
        <v>134802</v>
      </c>
      <c r="D8" s="46">
        <v>133608.4</v>
      </c>
      <c r="E8" s="60">
        <f>D8/C8*100</f>
        <v>99.114553196540115</v>
      </c>
    </row>
    <row r="9" spans="1:5">
      <c r="A9" s="45" t="s">
        <v>2</v>
      </c>
      <c r="B9" s="162" t="s">
        <v>93</v>
      </c>
      <c r="C9" s="46">
        <v>2289085</v>
      </c>
      <c r="D9" s="46">
        <v>2277599.7999999998</v>
      </c>
      <c r="E9" s="60">
        <f t="shared" ref="E9:E36" si="0">D9/C9*100</f>
        <v>99.498262406157906</v>
      </c>
    </row>
    <row r="10" spans="1:5">
      <c r="A10" s="45" t="s">
        <v>3</v>
      </c>
      <c r="B10" s="163" t="s">
        <v>545</v>
      </c>
      <c r="C10" s="46">
        <v>163625</v>
      </c>
      <c r="D10" s="46">
        <v>163046.1</v>
      </c>
      <c r="E10" s="60">
        <f t="shared" si="0"/>
        <v>99.646203208556145</v>
      </c>
    </row>
    <row r="11" spans="1:5">
      <c r="A11" s="45" t="s">
        <v>4</v>
      </c>
      <c r="B11" s="162" t="s">
        <v>546</v>
      </c>
      <c r="C11" s="46">
        <v>8015543</v>
      </c>
      <c r="D11" s="46">
        <v>8010917.2999999998</v>
      </c>
      <c r="E11" s="60">
        <f t="shared" si="0"/>
        <v>99.942290871622802</v>
      </c>
    </row>
    <row r="12" spans="1:5">
      <c r="A12" s="45" t="s">
        <v>5</v>
      </c>
      <c r="B12" s="164" t="s">
        <v>547</v>
      </c>
      <c r="C12" s="46">
        <v>7572588</v>
      </c>
      <c r="D12" s="46">
        <v>7564525.5999999996</v>
      </c>
      <c r="E12" s="60">
        <f t="shared" si="0"/>
        <v>99.893531775398316</v>
      </c>
    </row>
    <row r="13" spans="1:5" ht="18.75" customHeight="1">
      <c r="A13" s="45" t="s">
        <v>6</v>
      </c>
      <c r="B13" s="165" t="s">
        <v>548</v>
      </c>
      <c r="C13" s="46">
        <v>2651437</v>
      </c>
      <c r="D13" s="46">
        <v>2641882.5</v>
      </c>
      <c r="E13" s="60">
        <f t="shared" si="0"/>
        <v>99.639648236032002</v>
      </c>
    </row>
    <row r="14" spans="1:5">
      <c r="A14" s="45" t="s">
        <v>7</v>
      </c>
      <c r="B14" s="166" t="s">
        <v>549</v>
      </c>
      <c r="C14" s="46">
        <v>30661254</v>
      </c>
      <c r="D14" s="46">
        <v>30650950.199999999</v>
      </c>
      <c r="E14" s="60">
        <f t="shared" si="0"/>
        <v>99.966394720842146</v>
      </c>
    </row>
    <row r="15" spans="1:5" ht="20.25" customHeight="1">
      <c r="A15" s="45" t="s">
        <v>72</v>
      </c>
      <c r="B15" s="162" t="s">
        <v>550</v>
      </c>
      <c r="C15" s="46">
        <v>11453971</v>
      </c>
      <c r="D15" s="46">
        <v>11432568.699999999</v>
      </c>
      <c r="E15" s="60">
        <f t="shared" si="0"/>
        <v>99.813145152890641</v>
      </c>
    </row>
    <row r="16" spans="1:5">
      <c r="A16" s="45" t="s">
        <v>570</v>
      </c>
      <c r="B16" s="162" t="s">
        <v>551</v>
      </c>
      <c r="C16" s="46">
        <v>9437322</v>
      </c>
      <c r="D16" s="46">
        <v>9416259.3000000007</v>
      </c>
      <c r="E16" s="60">
        <f t="shared" si="0"/>
        <v>99.776814863369083</v>
      </c>
    </row>
    <row r="17" spans="1:5">
      <c r="A17" s="45" t="s">
        <v>147</v>
      </c>
      <c r="B17" s="163" t="s">
        <v>552</v>
      </c>
      <c r="C17" s="46">
        <v>790870</v>
      </c>
      <c r="D17" s="46">
        <v>790619.6</v>
      </c>
      <c r="E17" s="60">
        <f t="shared" si="0"/>
        <v>99.968338665014471</v>
      </c>
    </row>
    <row r="18" spans="1:5">
      <c r="A18" s="45" t="s">
        <v>149</v>
      </c>
      <c r="B18" s="162" t="s">
        <v>553</v>
      </c>
      <c r="C18" s="46">
        <v>119033798</v>
      </c>
      <c r="D18" s="46">
        <v>118962479.59999999</v>
      </c>
      <c r="E18" s="60">
        <f t="shared" si="0"/>
        <v>99.940085588128497</v>
      </c>
    </row>
    <row r="19" spans="1:5">
      <c r="A19" s="45" t="s">
        <v>151</v>
      </c>
      <c r="B19" s="162" t="s">
        <v>765</v>
      </c>
      <c r="C19" s="46">
        <v>2663367</v>
      </c>
      <c r="D19" s="46">
        <v>2634220.7000000002</v>
      </c>
      <c r="E19" s="60">
        <f t="shared" si="0"/>
        <v>98.90565964059779</v>
      </c>
    </row>
    <row r="20" spans="1:5">
      <c r="A20" s="45" t="s">
        <v>153</v>
      </c>
      <c r="B20" s="163" t="s">
        <v>554</v>
      </c>
      <c r="C20" s="46">
        <v>1107047</v>
      </c>
      <c r="D20" s="46">
        <v>1098229.7</v>
      </c>
      <c r="E20" s="60">
        <f t="shared" si="0"/>
        <v>99.203529750769377</v>
      </c>
    </row>
    <row r="21" spans="1:5">
      <c r="A21" s="45" t="s">
        <v>155</v>
      </c>
      <c r="B21" s="162" t="s">
        <v>555</v>
      </c>
      <c r="C21" s="46">
        <v>21633343</v>
      </c>
      <c r="D21" s="46">
        <v>21633230.600000001</v>
      </c>
      <c r="E21" s="60">
        <f t="shared" si="0"/>
        <v>99.999480431665148</v>
      </c>
    </row>
    <row r="22" spans="1:5">
      <c r="A22" s="45" t="s">
        <v>157</v>
      </c>
      <c r="B22" s="162" t="s">
        <v>556</v>
      </c>
      <c r="C22" s="46">
        <v>287243</v>
      </c>
      <c r="D22" s="46">
        <v>286765</v>
      </c>
      <c r="E22" s="60">
        <f t="shared" si="0"/>
        <v>99.833590374700165</v>
      </c>
    </row>
    <row r="23" spans="1:5">
      <c r="A23" s="45" t="s">
        <v>286</v>
      </c>
      <c r="B23" s="162" t="s">
        <v>557</v>
      </c>
      <c r="C23" s="46">
        <v>42516856</v>
      </c>
      <c r="D23" s="46">
        <v>41939359.100000001</v>
      </c>
      <c r="E23" s="60">
        <f t="shared" si="0"/>
        <v>98.641722473552605</v>
      </c>
    </row>
    <row r="24" spans="1:5">
      <c r="A24" s="45" t="s">
        <v>396</v>
      </c>
      <c r="B24" s="163" t="s">
        <v>558</v>
      </c>
      <c r="C24" s="46">
        <v>355074</v>
      </c>
      <c r="D24" s="46">
        <v>332514.8</v>
      </c>
      <c r="E24" s="60">
        <f t="shared" si="0"/>
        <v>93.646620141153676</v>
      </c>
    </row>
    <row r="25" spans="1:5">
      <c r="A25" s="45" t="s">
        <v>391</v>
      </c>
      <c r="B25" s="163" t="s">
        <v>559</v>
      </c>
      <c r="C25" s="46">
        <v>3731704</v>
      </c>
      <c r="D25" s="46">
        <v>3691236.6</v>
      </c>
      <c r="E25" s="60">
        <f t="shared" si="0"/>
        <v>98.915578513193978</v>
      </c>
    </row>
    <row r="26" spans="1:5">
      <c r="A26" s="45" t="s">
        <v>571</v>
      </c>
      <c r="B26" s="163" t="s">
        <v>780</v>
      </c>
      <c r="C26" s="46">
        <v>14162</v>
      </c>
      <c r="D26" s="46">
        <v>12513.7</v>
      </c>
      <c r="E26" s="60">
        <f t="shared" si="0"/>
        <v>88.361107188250259</v>
      </c>
    </row>
    <row r="27" spans="1:5" ht="17.25" customHeight="1">
      <c r="A27" s="45" t="s">
        <v>572</v>
      </c>
      <c r="B27" s="162" t="s">
        <v>560</v>
      </c>
      <c r="C27" s="46">
        <v>23381478.800000001</v>
      </c>
      <c r="D27" s="46">
        <v>23369067.800000001</v>
      </c>
      <c r="E27" s="60">
        <f t="shared" si="0"/>
        <v>99.946919525038766</v>
      </c>
    </row>
    <row r="28" spans="1:5">
      <c r="A28" s="45" t="s">
        <v>573</v>
      </c>
      <c r="B28" s="162" t="s">
        <v>561</v>
      </c>
      <c r="C28" s="46">
        <v>281440</v>
      </c>
      <c r="D28" s="46">
        <v>277682.8</v>
      </c>
      <c r="E28" s="60">
        <f t="shared" si="0"/>
        <v>98.665008527572482</v>
      </c>
    </row>
    <row r="29" spans="1:5">
      <c r="A29" s="45" t="s">
        <v>574</v>
      </c>
      <c r="B29" s="162" t="s">
        <v>562</v>
      </c>
      <c r="C29" s="46">
        <v>508255</v>
      </c>
      <c r="D29" s="46">
        <v>490772.5</v>
      </c>
      <c r="E29" s="60">
        <f t="shared" si="0"/>
        <v>96.560289618400205</v>
      </c>
    </row>
    <row r="30" spans="1:5">
      <c r="A30" s="45" t="s">
        <v>575</v>
      </c>
      <c r="B30" s="165" t="s">
        <v>563</v>
      </c>
      <c r="C30" s="46">
        <v>15210643</v>
      </c>
      <c r="D30" s="46">
        <v>15116558.300000001</v>
      </c>
      <c r="E30" s="60">
        <f t="shared" si="0"/>
        <v>99.381454814237642</v>
      </c>
    </row>
    <row r="31" spans="1:5">
      <c r="A31" s="45" t="s">
        <v>576</v>
      </c>
      <c r="B31" s="163" t="s">
        <v>564</v>
      </c>
      <c r="C31" s="46">
        <v>540949</v>
      </c>
      <c r="D31" s="46">
        <v>538926.80000000005</v>
      </c>
      <c r="E31" s="60">
        <f t="shared" si="0"/>
        <v>99.626175480498176</v>
      </c>
    </row>
    <row r="32" spans="1:5">
      <c r="A32" s="45" t="s">
        <v>577</v>
      </c>
      <c r="B32" s="162" t="s">
        <v>565</v>
      </c>
      <c r="C32" s="46">
        <v>106103</v>
      </c>
      <c r="D32" s="46">
        <v>105776.1</v>
      </c>
      <c r="E32" s="60">
        <f t="shared" si="0"/>
        <v>99.691903150712051</v>
      </c>
    </row>
    <row r="33" spans="1:5">
      <c r="A33" s="45" t="s">
        <v>578</v>
      </c>
      <c r="B33" s="162" t="s">
        <v>566</v>
      </c>
      <c r="C33" s="46">
        <v>2866656</v>
      </c>
      <c r="D33" s="46">
        <v>2849107.7</v>
      </c>
      <c r="E33" s="60">
        <f t="shared" si="0"/>
        <v>99.38784772222408</v>
      </c>
    </row>
    <row r="34" spans="1:5">
      <c r="A34" s="45" t="s">
        <v>579</v>
      </c>
      <c r="B34" s="162" t="s">
        <v>567</v>
      </c>
      <c r="C34" s="46">
        <v>66427</v>
      </c>
      <c r="D34" s="46">
        <v>66157.8</v>
      </c>
      <c r="E34" s="60">
        <f t="shared" si="0"/>
        <v>99.594743101449708</v>
      </c>
    </row>
    <row r="35" spans="1:5">
      <c r="A35" s="45" t="s">
        <v>580</v>
      </c>
      <c r="B35" s="162" t="s">
        <v>568</v>
      </c>
      <c r="C35" s="60">
        <v>1058538</v>
      </c>
      <c r="D35" s="60">
        <v>1052317.6000000001</v>
      </c>
      <c r="E35" s="60">
        <f t="shared" si="0"/>
        <v>99.412359310671889</v>
      </c>
    </row>
    <row r="36" spans="1:5">
      <c r="A36" s="147" t="s">
        <v>652</v>
      </c>
      <c r="B36" s="163" t="s">
        <v>569</v>
      </c>
      <c r="C36" s="60">
        <v>621701</v>
      </c>
      <c r="D36" s="60">
        <v>612609.1</v>
      </c>
      <c r="E36" s="60">
        <f t="shared" si="0"/>
        <v>98.537576745091286</v>
      </c>
    </row>
  </sheetData>
  <mergeCells count="2">
    <mergeCell ref="A2:E2"/>
    <mergeCell ref="A7:E7"/>
  </mergeCells>
  <pageMargins left="0.77" right="0.33" top="0.74803149606299213" bottom="0.74803149606299213" header="0.31496062992125984" footer="0.31496062992125984"/>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3"/>
  <sheetViews>
    <sheetView showGridLines="0" workbookViewId="0">
      <pane xSplit="2" topLeftCell="C1" activePane="topRight" state="frozen"/>
      <selection pane="topRight" activeCell="H19" sqref="H19"/>
    </sheetView>
  </sheetViews>
  <sheetFormatPr defaultColWidth="8.85546875" defaultRowHeight="12.75"/>
  <cols>
    <col min="1" max="1" width="4.85546875" style="130" customWidth="1"/>
    <col min="2" max="2" width="32.42578125" style="6" customWidth="1"/>
    <col min="3" max="3" width="12.140625" style="6" customWidth="1"/>
    <col min="4" max="4" width="12.28515625" style="6" customWidth="1"/>
    <col min="5" max="5" width="7" style="6" customWidth="1"/>
    <col min="6" max="6" width="11.140625" style="6" customWidth="1"/>
    <col min="7" max="7" width="14.28515625" style="6" customWidth="1"/>
    <col min="8" max="8" width="13.7109375" style="6" customWidth="1"/>
    <col min="9" max="9" width="8.140625" style="6" customWidth="1"/>
    <col min="10" max="10" width="11" style="6" customWidth="1"/>
    <col min="11" max="12" width="12.5703125" style="6" customWidth="1"/>
    <col min="13" max="13" width="7" style="6" customWidth="1"/>
    <col min="14" max="14" width="11.140625" style="6" customWidth="1"/>
    <col min="15" max="15" width="11.28515625" style="6" customWidth="1"/>
    <col min="16" max="16" width="9.5703125" style="6" customWidth="1"/>
    <col min="17" max="17" width="12.42578125" style="6" customWidth="1"/>
    <col min="18" max="16384" width="8.85546875" style="6"/>
  </cols>
  <sheetData>
    <row r="1" spans="1:17" ht="15" customHeight="1">
      <c r="A1" s="222" t="s">
        <v>124</v>
      </c>
      <c r="B1" s="222"/>
      <c r="C1" s="222"/>
      <c r="D1" s="222"/>
      <c r="E1" s="222"/>
      <c r="F1" s="222"/>
      <c r="G1" s="222"/>
      <c r="H1" s="222"/>
      <c r="I1" s="222"/>
      <c r="J1" s="222"/>
      <c r="K1" s="222"/>
      <c r="L1" s="222"/>
      <c r="M1" s="222"/>
      <c r="N1" s="222"/>
      <c r="O1" s="222"/>
      <c r="P1" s="222"/>
      <c r="Q1" s="222"/>
    </row>
    <row r="2" spans="1:17" ht="18.75" customHeight="1">
      <c r="A2" s="214" t="s">
        <v>529</v>
      </c>
      <c r="B2" s="214"/>
      <c r="C2" s="214"/>
      <c r="D2" s="214"/>
      <c r="E2" s="214"/>
      <c r="F2" s="214"/>
      <c r="G2" s="214"/>
      <c r="H2" s="214"/>
      <c r="I2" s="214"/>
      <c r="J2" s="214"/>
      <c r="K2" s="214"/>
      <c r="L2" s="214"/>
      <c r="M2" s="214"/>
      <c r="N2" s="214"/>
      <c r="O2" s="214"/>
      <c r="P2" s="214"/>
      <c r="Q2" s="214"/>
    </row>
    <row r="3" spans="1:17" ht="18.75">
      <c r="A3" s="127"/>
      <c r="B3" s="127"/>
      <c r="C3" s="127"/>
      <c r="D3" s="127"/>
      <c r="E3" s="127"/>
      <c r="F3" s="127"/>
      <c r="G3" s="127"/>
      <c r="H3" s="127"/>
      <c r="I3" s="127"/>
      <c r="J3" s="127"/>
      <c r="K3" s="127"/>
      <c r="L3" s="127"/>
    </row>
    <row r="4" spans="1:17" ht="15" customHeight="1">
      <c r="A4" s="223" t="s">
        <v>89</v>
      </c>
      <c r="B4" s="223"/>
      <c r="C4" s="223"/>
      <c r="D4" s="223"/>
      <c r="E4" s="223"/>
      <c r="F4" s="223"/>
      <c r="G4" s="223"/>
      <c r="H4" s="223"/>
      <c r="I4" s="223"/>
      <c r="J4" s="223"/>
      <c r="K4" s="223"/>
      <c r="L4" s="223"/>
      <c r="M4" s="223"/>
      <c r="N4" s="223"/>
      <c r="O4" s="223"/>
      <c r="P4" s="223"/>
      <c r="Q4" s="223"/>
    </row>
    <row r="5" spans="1:17" ht="63" customHeight="1">
      <c r="A5" s="119" t="s">
        <v>125</v>
      </c>
      <c r="B5" s="38" t="s">
        <v>85</v>
      </c>
      <c r="C5" s="38" t="s">
        <v>801</v>
      </c>
      <c r="D5" s="38" t="s">
        <v>87</v>
      </c>
      <c r="E5" s="38" t="s">
        <v>126</v>
      </c>
      <c r="F5" s="38" t="s">
        <v>127</v>
      </c>
      <c r="G5" s="38" t="s">
        <v>802</v>
      </c>
      <c r="H5" s="38" t="s">
        <v>87</v>
      </c>
      <c r="I5" s="38" t="s">
        <v>126</v>
      </c>
      <c r="J5" s="38" t="s">
        <v>127</v>
      </c>
      <c r="K5" s="38" t="s">
        <v>803</v>
      </c>
      <c r="L5" s="38" t="s">
        <v>87</v>
      </c>
      <c r="M5" s="38" t="s">
        <v>126</v>
      </c>
      <c r="N5" s="38" t="s">
        <v>127</v>
      </c>
      <c r="O5" s="38" t="s">
        <v>128</v>
      </c>
      <c r="P5" s="38" t="s">
        <v>536</v>
      </c>
      <c r="Q5" s="38" t="s">
        <v>538</v>
      </c>
    </row>
    <row r="6" spans="1:17">
      <c r="A6" s="48" t="s">
        <v>1</v>
      </c>
      <c r="B6" s="49">
        <v>2</v>
      </c>
      <c r="C6" s="49">
        <v>3</v>
      </c>
      <c r="D6" s="49">
        <v>4</v>
      </c>
      <c r="E6" s="49">
        <v>5</v>
      </c>
      <c r="F6" s="49">
        <v>6</v>
      </c>
      <c r="G6" s="49">
        <v>7</v>
      </c>
      <c r="H6" s="49">
        <v>8</v>
      </c>
      <c r="I6" s="49">
        <v>9</v>
      </c>
      <c r="J6" s="49">
        <v>10</v>
      </c>
      <c r="K6" s="49">
        <v>11</v>
      </c>
      <c r="L6" s="49">
        <v>12</v>
      </c>
      <c r="M6" s="49">
        <v>13</v>
      </c>
      <c r="N6" s="49">
        <v>14</v>
      </c>
      <c r="O6" s="49">
        <v>15</v>
      </c>
      <c r="P6" s="49">
        <v>16</v>
      </c>
      <c r="Q6" s="49">
        <v>17</v>
      </c>
    </row>
    <row r="7" spans="1:17">
      <c r="A7" s="42"/>
      <c r="B7" s="43" t="s">
        <v>86</v>
      </c>
      <c r="C7" s="44">
        <f>SUM(C8:C23)</f>
        <v>275960561.19999999</v>
      </c>
      <c r="D7" s="44">
        <f>SUM(D8:D23)</f>
        <v>271228988.52622998</v>
      </c>
      <c r="E7" s="44">
        <f>D7/C7*100</f>
        <v>98.285417070760033</v>
      </c>
      <c r="F7" s="44">
        <f>D7-C7</f>
        <v>-4731572.6737700105</v>
      </c>
      <c r="G7" s="44">
        <f>SUM(G8:G23)/1000</f>
        <v>310827445.19999999</v>
      </c>
      <c r="H7" s="44">
        <f>SUM(H8:H23)/1000</f>
        <v>299780412.56170994</v>
      </c>
      <c r="I7" s="44">
        <f>H7/G7*100</f>
        <v>96.445927536681353</v>
      </c>
      <c r="J7" s="44">
        <f>H7-G7</f>
        <v>-11047032.638290048</v>
      </c>
      <c r="K7" s="44">
        <f>SUM(K8:K23)</f>
        <v>339567218.69999999</v>
      </c>
      <c r="L7" s="44">
        <f>SUM(L8:L23)</f>
        <v>337957347.28537005</v>
      </c>
      <c r="M7" s="44">
        <f>L7/K7*100</f>
        <v>99.525904938411557</v>
      </c>
      <c r="N7" s="44">
        <f>L7-K7</f>
        <v>-1609871.4146299362</v>
      </c>
      <c r="O7" s="44">
        <f>L7/L7*100</f>
        <v>100</v>
      </c>
      <c r="P7" s="44">
        <f>L7/D7</f>
        <v>1.2460222232207563</v>
      </c>
      <c r="Q7" s="44">
        <f>L7-H7</f>
        <v>38176934.723660111</v>
      </c>
    </row>
    <row r="8" spans="1:17">
      <c r="A8" s="45" t="s">
        <v>129</v>
      </c>
      <c r="B8" s="128" t="s">
        <v>130</v>
      </c>
      <c r="C8" s="129">
        <v>11319178.5</v>
      </c>
      <c r="D8" s="129">
        <v>11217359.27881</v>
      </c>
      <c r="E8" s="129">
        <f t="shared" ref="E8:E23" si="0">D8/C8*100</f>
        <v>99.100471635905379</v>
      </c>
      <c r="F8" s="129">
        <f t="shared" ref="F8:F23" si="1">D8-C8</f>
        <v>-101819.22118999995</v>
      </c>
      <c r="G8" s="204">
        <v>14361762600</v>
      </c>
      <c r="H8" s="204">
        <v>13656831324.76</v>
      </c>
      <c r="I8" s="129">
        <f t="shared" ref="I8:I11" si="2">H8/G8*100</f>
        <v>95.091610306662503</v>
      </c>
      <c r="J8" s="204">
        <f t="shared" ref="J8:J23" si="3">H8-G8</f>
        <v>-704931275.23999977</v>
      </c>
      <c r="K8" s="196">
        <v>13334080.6</v>
      </c>
      <c r="L8" s="196">
        <v>13259842.635810001</v>
      </c>
      <c r="M8" s="129">
        <f t="shared" ref="M8:M23" si="4">L8/K8*100</f>
        <v>99.443246471826498</v>
      </c>
      <c r="N8" s="129">
        <f t="shared" ref="N8:N23" si="5">L8-K8</f>
        <v>-74237.964189998806</v>
      </c>
      <c r="O8" s="129">
        <f>L8/L7*100</f>
        <v>3.9235254810464095</v>
      </c>
      <c r="P8" s="129">
        <f>L8/D8</f>
        <v>1.1820823694983476</v>
      </c>
      <c r="Q8" s="129">
        <f>(L8-H8)/1000</f>
        <v>-13643571.482124189</v>
      </c>
    </row>
    <row r="9" spans="1:17">
      <c r="A9" s="45" t="s">
        <v>131</v>
      </c>
      <c r="B9" s="128" t="s">
        <v>132</v>
      </c>
      <c r="C9" s="129">
        <v>1658800</v>
      </c>
      <c r="D9" s="129">
        <v>1609627.50342</v>
      </c>
      <c r="E9" s="129">
        <f t="shared" si="0"/>
        <v>97.035658513383169</v>
      </c>
      <c r="F9" s="129">
        <f t="shared" si="1"/>
        <v>-49172.496580000035</v>
      </c>
      <c r="G9" s="204">
        <v>2017500200</v>
      </c>
      <c r="H9" s="204">
        <v>1632888672.9000001</v>
      </c>
      <c r="I9" s="129">
        <f t="shared" si="2"/>
        <v>80.936233508180081</v>
      </c>
      <c r="J9" s="204">
        <f t="shared" si="3"/>
        <v>-384611527.0999999</v>
      </c>
      <c r="K9" s="196">
        <v>2759264.5</v>
      </c>
      <c r="L9" s="196">
        <v>2702791.2490500002</v>
      </c>
      <c r="M9" s="129">
        <f t="shared" si="4"/>
        <v>97.953322309260315</v>
      </c>
      <c r="N9" s="129">
        <f t="shared" si="5"/>
        <v>-56473.250949999783</v>
      </c>
      <c r="O9" s="129">
        <f>L9/L7*100</f>
        <v>0.79974330215338463</v>
      </c>
      <c r="P9" s="129">
        <f t="shared" ref="P9:P20" si="6">L9/D9</f>
        <v>1.6791408219027935</v>
      </c>
      <c r="Q9" s="129">
        <f t="shared" ref="Q9:Q23" si="7">(L9-H9)/1000</f>
        <v>-1630185.8816509503</v>
      </c>
    </row>
    <row r="10" spans="1:17" ht="24">
      <c r="A10" s="45" t="s">
        <v>133</v>
      </c>
      <c r="B10" s="128" t="s">
        <v>134</v>
      </c>
      <c r="C10" s="129">
        <v>5470435.2999999998</v>
      </c>
      <c r="D10" s="129">
        <v>5446772.5466299998</v>
      </c>
      <c r="E10" s="129">
        <f t="shared" si="0"/>
        <v>99.567442953397148</v>
      </c>
      <c r="F10" s="129">
        <f t="shared" si="1"/>
        <v>-23662.753370000049</v>
      </c>
      <c r="G10" s="204">
        <v>6798732000</v>
      </c>
      <c r="H10" s="204">
        <v>6763448076.29</v>
      </c>
      <c r="I10" s="129">
        <f t="shared" si="2"/>
        <v>99.481021994836681</v>
      </c>
      <c r="J10" s="204">
        <f t="shared" si="3"/>
        <v>-35283923.710000038</v>
      </c>
      <c r="K10" s="196">
        <v>8267236</v>
      </c>
      <c r="L10" s="196">
        <v>8261475.6588300001</v>
      </c>
      <c r="M10" s="129">
        <f t="shared" si="4"/>
        <v>99.930323252293746</v>
      </c>
      <c r="N10" s="129">
        <f t="shared" si="5"/>
        <v>-5760.3411699999124</v>
      </c>
      <c r="O10" s="129">
        <f>L10/L7*100</f>
        <v>2.4445320467774998</v>
      </c>
      <c r="P10" s="129">
        <f t="shared" si="6"/>
        <v>1.5167653115864916</v>
      </c>
      <c r="Q10" s="129">
        <f t="shared" si="7"/>
        <v>-6755186.60063117</v>
      </c>
    </row>
    <row r="11" spans="1:17">
      <c r="A11" s="45" t="s">
        <v>135</v>
      </c>
      <c r="B11" s="128" t="s">
        <v>136</v>
      </c>
      <c r="C11" s="129">
        <v>115381953</v>
      </c>
      <c r="D11" s="129">
        <v>115246318.31931999</v>
      </c>
      <c r="E11" s="129">
        <f t="shared" si="0"/>
        <v>99.882447230998068</v>
      </c>
      <c r="F11" s="129">
        <f t="shared" si="1"/>
        <v>-135634.68068000674</v>
      </c>
      <c r="G11" s="204">
        <v>124941457000</v>
      </c>
      <c r="H11" s="204">
        <v>124731929619.28999</v>
      </c>
      <c r="I11" s="129">
        <f t="shared" si="2"/>
        <v>99.832299553934277</v>
      </c>
      <c r="J11" s="204">
        <f t="shared" si="3"/>
        <v>-209527380.71000671</v>
      </c>
      <c r="K11" s="196">
        <v>129163255</v>
      </c>
      <c r="L11" s="196">
        <v>129046289.07827</v>
      </c>
      <c r="M11" s="129">
        <f t="shared" si="4"/>
        <v>99.909443346151349</v>
      </c>
      <c r="N11" s="129">
        <f t="shared" si="5"/>
        <v>-116965.9217299968</v>
      </c>
      <c r="O11" s="129">
        <f>L11/L7*100</f>
        <v>38.184193986261747</v>
      </c>
      <c r="P11" s="129">
        <f t="shared" si="6"/>
        <v>1.1197432678128041</v>
      </c>
      <c r="Q11" s="129">
        <f t="shared" si="7"/>
        <v>-124602883.33021171</v>
      </c>
    </row>
    <row r="12" spans="1:17">
      <c r="A12" s="45" t="s">
        <v>137</v>
      </c>
      <c r="B12" s="128" t="s">
        <v>138</v>
      </c>
      <c r="C12" s="129">
        <v>4908027</v>
      </c>
      <c r="D12" s="129">
        <v>4868348.9633600004</v>
      </c>
      <c r="E12" s="129">
        <f>D12/C12*100</f>
        <v>99.19156849300137</v>
      </c>
      <c r="F12" s="129">
        <f t="shared" si="1"/>
        <v>-39678.036639999598</v>
      </c>
      <c r="G12" s="204">
        <v>8304168000</v>
      </c>
      <c r="H12" s="204">
        <v>8179934031.9099998</v>
      </c>
      <c r="I12" s="129">
        <f>H12/G12*100</f>
        <v>98.503956469931722</v>
      </c>
      <c r="J12" s="204">
        <f t="shared" si="3"/>
        <v>-124233968.09000015</v>
      </c>
      <c r="K12" s="196">
        <v>12739349</v>
      </c>
      <c r="L12" s="196">
        <v>12437801.491350001</v>
      </c>
      <c r="M12" s="129">
        <f>L12/K12*100</f>
        <v>97.632944127286265</v>
      </c>
      <c r="N12" s="129">
        <f t="shared" si="5"/>
        <v>-301547.50864999928</v>
      </c>
      <c r="O12" s="129">
        <f>L12/L7*100</f>
        <v>3.6802873472810056</v>
      </c>
      <c r="P12" s="129">
        <f t="shared" si="6"/>
        <v>2.5548294883869156</v>
      </c>
      <c r="Q12" s="129">
        <f t="shared" si="7"/>
        <v>-8167496.2304186495</v>
      </c>
    </row>
    <row r="13" spans="1:17" ht="24">
      <c r="A13" s="45" t="s">
        <v>139</v>
      </c>
      <c r="B13" s="128" t="s">
        <v>140</v>
      </c>
      <c r="C13" s="129">
        <f>16484633.7+56468</f>
        <v>16541101.699999999</v>
      </c>
      <c r="D13" s="129">
        <f>16456230.83634+50967.224</f>
        <v>16507198.06034</v>
      </c>
      <c r="E13" s="129">
        <f t="shared" si="0"/>
        <v>99.795033968867997</v>
      </c>
      <c r="F13" s="129">
        <f t="shared" si="1"/>
        <v>-33903.639659998938</v>
      </c>
      <c r="G13" s="204">
        <f>17833523900+68981000</f>
        <v>17902504900</v>
      </c>
      <c r="H13" s="204">
        <f>17796316992.19+63688496</f>
        <v>17860005488.189999</v>
      </c>
      <c r="I13" s="129">
        <f t="shared" ref="I13:I23" si="8">H13/G13*100</f>
        <v>99.762606338903993</v>
      </c>
      <c r="J13" s="204">
        <f t="shared" si="3"/>
        <v>-42499411.810001373</v>
      </c>
      <c r="K13" s="196">
        <v>21296183.800000001</v>
      </c>
      <c r="L13" s="196">
        <v>21018675.51526</v>
      </c>
      <c r="M13" s="129">
        <f t="shared" si="4"/>
        <v>98.696910735997676</v>
      </c>
      <c r="N13" s="129">
        <f t="shared" si="5"/>
        <v>-277508.28474000096</v>
      </c>
      <c r="O13" s="129">
        <f>L13/L7*100</f>
        <v>6.2193278779383663</v>
      </c>
      <c r="P13" s="129">
        <f t="shared" si="6"/>
        <v>1.2733036484101576</v>
      </c>
      <c r="Q13" s="129">
        <f t="shared" si="7"/>
        <v>-17838986.812674738</v>
      </c>
    </row>
    <row r="14" spans="1:17">
      <c r="A14" s="45" t="s">
        <v>141</v>
      </c>
      <c r="B14" s="128" t="s">
        <v>142</v>
      </c>
      <c r="C14" s="129">
        <f>21070386.1+250000</f>
        <v>21320386.100000001</v>
      </c>
      <c r="D14" s="129">
        <f>18389920.10294+250000</f>
        <v>18639920.102940001</v>
      </c>
      <c r="E14" s="129">
        <f t="shared" si="0"/>
        <v>87.427685481455697</v>
      </c>
      <c r="F14" s="129">
        <f t="shared" si="1"/>
        <v>-2680465.9970600009</v>
      </c>
      <c r="G14" s="204">
        <f>34632163400+1000000000</f>
        <v>35632163400</v>
      </c>
      <c r="H14" s="204">
        <f>30313636083.16+1000000000</f>
        <v>31313636083.16</v>
      </c>
      <c r="I14" s="129">
        <f t="shared" si="8"/>
        <v>87.880255070788095</v>
      </c>
      <c r="J14" s="204">
        <f t="shared" si="3"/>
        <v>-4318527316.8400002</v>
      </c>
      <c r="K14" s="196">
        <f>36302365+5851000</f>
        <v>42153365</v>
      </c>
      <c r="L14" s="196">
        <f>35929484.00224+5851000</f>
        <v>41780484.002240002</v>
      </c>
      <c r="M14" s="129">
        <f t="shared" si="4"/>
        <v>99.115418193162043</v>
      </c>
      <c r="N14" s="129">
        <f t="shared" si="5"/>
        <v>-372880.99775999784</v>
      </c>
      <c r="O14" s="129">
        <f>L14/L7*100</f>
        <v>12.362650002386456</v>
      </c>
      <c r="P14" s="129">
        <f t="shared" si="6"/>
        <v>2.2414518823849536</v>
      </c>
      <c r="Q14" s="129">
        <f t="shared" si="7"/>
        <v>-31271855.599157762</v>
      </c>
    </row>
    <row r="15" spans="1:17" ht="24">
      <c r="A15" s="45" t="s">
        <v>143</v>
      </c>
      <c r="B15" s="128" t="s">
        <v>144</v>
      </c>
      <c r="C15" s="129">
        <v>16151769.5</v>
      </c>
      <c r="D15" s="129">
        <v>16012898.4626</v>
      </c>
      <c r="E15" s="129">
        <f t="shared" si="0"/>
        <v>99.140211619538036</v>
      </c>
      <c r="F15" s="129">
        <f t="shared" si="1"/>
        <v>-138871.0373999998</v>
      </c>
      <c r="G15" s="204">
        <v>19683892800</v>
      </c>
      <c r="H15" s="204">
        <v>19341946916.57</v>
      </c>
      <c r="I15" s="129">
        <f t="shared" si="8"/>
        <v>98.262813728440946</v>
      </c>
      <c r="J15" s="204">
        <f t="shared" si="3"/>
        <v>-341945883.43000031</v>
      </c>
      <c r="K15" s="196">
        <v>22608285.300000001</v>
      </c>
      <c r="L15" s="196">
        <v>22398298.22679</v>
      </c>
      <c r="M15" s="129">
        <f t="shared" si="4"/>
        <v>99.07119416433585</v>
      </c>
      <c r="N15" s="129">
        <f t="shared" si="5"/>
        <v>-209987.07321000099</v>
      </c>
      <c r="O15" s="129">
        <f>L15/L7*100</f>
        <v>6.6275517921724454</v>
      </c>
      <c r="P15" s="129">
        <f t="shared" si="6"/>
        <v>1.3987660184759085</v>
      </c>
      <c r="Q15" s="129">
        <f t="shared" si="7"/>
        <v>-19319548.618343208</v>
      </c>
    </row>
    <row r="16" spans="1:17" ht="24">
      <c r="A16" s="45" t="s">
        <v>145</v>
      </c>
      <c r="B16" s="128" t="s">
        <v>146</v>
      </c>
      <c r="C16" s="129">
        <v>12350816.6</v>
      </c>
      <c r="D16" s="129">
        <v>12347527.27555</v>
      </c>
      <c r="E16" s="129">
        <f t="shared" si="0"/>
        <v>99.97336755490322</v>
      </c>
      <c r="F16" s="129">
        <f t="shared" si="1"/>
        <v>-3289.3244499992579</v>
      </c>
      <c r="G16" s="204">
        <v>17594349000</v>
      </c>
      <c r="H16" s="204">
        <v>17402387601.130001</v>
      </c>
      <c r="I16" s="129">
        <f t="shared" si="8"/>
        <v>98.908959923041209</v>
      </c>
      <c r="J16" s="204">
        <f t="shared" si="3"/>
        <v>-191961398.86999893</v>
      </c>
      <c r="K16" s="196">
        <v>7245954</v>
      </c>
      <c r="L16" s="196">
        <v>7245943.3459700001</v>
      </c>
      <c r="M16" s="129">
        <f t="shared" si="4"/>
        <v>99.999852965806852</v>
      </c>
      <c r="N16" s="129">
        <f t="shared" si="5"/>
        <v>-10.654029999859631</v>
      </c>
      <c r="O16" s="129">
        <f>L16/L7*100</f>
        <v>2.1440407803448491</v>
      </c>
      <c r="P16" s="129">
        <f t="shared" si="6"/>
        <v>0.58683355657112657</v>
      </c>
      <c r="Q16" s="129">
        <f t="shared" si="7"/>
        <v>-17395141.65778403</v>
      </c>
    </row>
    <row r="17" spans="1:17" ht="48">
      <c r="A17" s="45" t="s">
        <v>147</v>
      </c>
      <c r="B17" s="128" t="s">
        <v>148</v>
      </c>
      <c r="C17" s="129">
        <f>18282436.8+4601244</f>
        <v>22883680.800000001</v>
      </c>
      <c r="D17" s="129">
        <f>18262912.80793+3980796</f>
        <v>22243708.80793</v>
      </c>
      <c r="E17" s="129">
        <f t="shared" si="0"/>
        <v>97.203369520562447</v>
      </c>
      <c r="F17" s="129">
        <f t="shared" si="1"/>
        <v>-639971.99207000062</v>
      </c>
      <c r="G17" s="204">
        <v>24376549400</v>
      </c>
      <c r="H17" s="204">
        <v>24034213528.959999</v>
      </c>
      <c r="I17" s="129">
        <f t="shared" si="8"/>
        <v>98.595634413129858</v>
      </c>
      <c r="J17" s="204">
        <f t="shared" si="3"/>
        <v>-342335871.04000092</v>
      </c>
      <c r="K17" s="196">
        <f>35800831.2+2311200</f>
        <v>38112031.200000003</v>
      </c>
      <c r="L17" s="196">
        <f>35751646.12467+2311200</f>
        <v>38062846.124669999</v>
      </c>
      <c r="M17" s="129">
        <f t="shared" si="4"/>
        <v>99.870946066684567</v>
      </c>
      <c r="N17" s="129">
        <f t="shared" si="5"/>
        <v>-49185.075330004096</v>
      </c>
      <c r="O17" s="129">
        <f>L17/L7*100</f>
        <v>11.262618324592854</v>
      </c>
      <c r="P17" s="129">
        <f t="shared" si="6"/>
        <v>1.7111735481405148</v>
      </c>
      <c r="Q17" s="129">
        <f t="shared" si="7"/>
        <v>-23996150.682835329</v>
      </c>
    </row>
    <row r="18" spans="1:17" ht="24">
      <c r="A18" s="45" t="s">
        <v>149</v>
      </c>
      <c r="B18" s="128" t="s">
        <v>150</v>
      </c>
      <c r="C18" s="129">
        <v>2011985</v>
      </c>
      <c r="D18" s="129">
        <v>1890402.2201</v>
      </c>
      <c r="E18" s="129">
        <f t="shared" si="0"/>
        <v>93.9570732435878</v>
      </c>
      <c r="F18" s="129">
        <f t="shared" si="1"/>
        <v>-121582.77989999996</v>
      </c>
      <c r="G18" s="204">
        <v>1052595100</v>
      </c>
      <c r="H18" s="204">
        <v>1022952128.1900001</v>
      </c>
      <c r="I18" s="129">
        <f t="shared" si="8"/>
        <v>97.183820083334993</v>
      </c>
      <c r="J18" s="204">
        <f t="shared" si="3"/>
        <v>-29642971.809999943</v>
      </c>
      <c r="K18" s="196">
        <v>5049432.9000000004</v>
      </c>
      <c r="L18" s="196">
        <v>5018543.9126199996</v>
      </c>
      <c r="M18" s="129">
        <f t="shared" si="4"/>
        <v>99.388268187898859</v>
      </c>
      <c r="N18" s="129">
        <f t="shared" si="5"/>
        <v>-30888.987380000763</v>
      </c>
      <c r="O18" s="129">
        <f>L18/L7*100</f>
        <v>1.4849636952506784</v>
      </c>
      <c r="P18" s="129">
        <f t="shared" si="6"/>
        <v>2.6547492693668784</v>
      </c>
      <c r="Q18" s="129">
        <f t="shared" si="7"/>
        <v>-1017933.5842773801</v>
      </c>
    </row>
    <row r="19" spans="1:17">
      <c r="A19" s="45" t="s">
        <v>151</v>
      </c>
      <c r="B19" s="128" t="s">
        <v>152</v>
      </c>
      <c r="C19" s="129">
        <v>23677149.600000001</v>
      </c>
      <c r="D19" s="129">
        <v>23077546.661189999</v>
      </c>
      <c r="E19" s="129">
        <f t="shared" si="0"/>
        <v>97.467588164370923</v>
      </c>
      <c r="F19" s="129">
        <f t="shared" si="1"/>
        <v>-599602.93881000206</v>
      </c>
      <c r="G19" s="204">
        <v>25871268400</v>
      </c>
      <c r="H19" s="204">
        <v>23952254234.939999</v>
      </c>
      <c r="I19" s="129">
        <f t="shared" si="8"/>
        <v>92.582450402547707</v>
      </c>
      <c r="J19" s="204">
        <f t="shared" si="3"/>
        <v>-1919014165.0600014</v>
      </c>
      <c r="K19" s="196">
        <v>25958197.399999999</v>
      </c>
      <c r="L19" s="196">
        <v>25920567.02434</v>
      </c>
      <c r="M19" s="129">
        <f t="shared" si="4"/>
        <v>99.855034711847907</v>
      </c>
      <c r="N19" s="129">
        <f t="shared" si="5"/>
        <v>-37630.375659998506</v>
      </c>
      <c r="O19" s="129">
        <f>L19/L7*100</f>
        <v>7.6697746720247384</v>
      </c>
      <c r="P19" s="129">
        <f t="shared" si="6"/>
        <v>1.1231942201174776</v>
      </c>
      <c r="Q19" s="129">
        <f t="shared" si="7"/>
        <v>-23926333.667915657</v>
      </c>
    </row>
    <row r="20" spans="1:17">
      <c r="A20" s="45" t="s">
        <v>153</v>
      </c>
      <c r="B20" s="128" t="s">
        <v>154</v>
      </c>
      <c r="C20" s="129">
        <f>7353361.1+2879555</f>
        <v>10232916.1</v>
      </c>
      <c r="D20" s="129">
        <f>7189464.02673+2879554.3219</f>
        <v>10069018.34863</v>
      </c>
      <c r="E20" s="129">
        <f t="shared" si="0"/>
        <v>98.398328005738264</v>
      </c>
      <c r="F20" s="129">
        <f t="shared" si="1"/>
        <v>-163897.75136999972</v>
      </c>
      <c r="G20" s="204">
        <f>7816418400+2016958000</f>
        <v>9833376400</v>
      </c>
      <c r="H20" s="204">
        <f>5768270930.04+1662649000</f>
        <v>7430919930.04</v>
      </c>
      <c r="I20" s="129">
        <f t="shared" si="8"/>
        <v>75.568346290903705</v>
      </c>
      <c r="J20" s="204">
        <f t="shared" si="3"/>
        <v>-2402456469.96</v>
      </c>
      <c r="K20" s="196">
        <f>3776417+842631</f>
        <v>4619048</v>
      </c>
      <c r="L20" s="196">
        <f>3720582.61685+842631</f>
        <v>4563213.6168499999</v>
      </c>
      <c r="M20" s="129">
        <f t="shared" si="4"/>
        <v>98.791214485106011</v>
      </c>
      <c r="N20" s="129">
        <f t="shared" si="5"/>
        <v>-55834.383150000125</v>
      </c>
      <c r="O20" s="129">
        <f>L20/L7*100</f>
        <v>1.3502335882039096</v>
      </c>
      <c r="P20" s="129">
        <f t="shared" si="6"/>
        <v>0.45319349502137662</v>
      </c>
      <c r="Q20" s="129">
        <f t="shared" si="7"/>
        <v>-7426356.7164231502</v>
      </c>
    </row>
    <row r="21" spans="1:17">
      <c r="A21" s="45" t="s">
        <v>155</v>
      </c>
      <c r="B21" s="128" t="s">
        <v>156</v>
      </c>
      <c r="C21" s="129">
        <v>607966</v>
      </c>
      <c r="D21" s="129">
        <v>607954.81741000002</v>
      </c>
      <c r="E21" s="129">
        <f t="shared" si="0"/>
        <v>99.998160655365595</v>
      </c>
      <c r="F21" s="129">
        <f t="shared" si="1"/>
        <v>-11.182589999982156</v>
      </c>
      <c r="G21" s="204">
        <v>685022000</v>
      </c>
      <c r="H21" s="204">
        <v>684970625.02999997</v>
      </c>
      <c r="I21" s="129">
        <f t="shared" si="8"/>
        <v>99.992500245247598</v>
      </c>
      <c r="J21" s="204">
        <f t="shared" si="3"/>
        <v>-51374.97000002861</v>
      </c>
      <c r="K21" s="196">
        <v>2126757</v>
      </c>
      <c r="L21" s="196">
        <v>2105805.1942699999</v>
      </c>
      <c r="M21" s="129">
        <f t="shared" si="4"/>
        <v>99.014847219028781</v>
      </c>
      <c r="N21" s="129">
        <f t="shared" si="5"/>
        <v>-20951.805730000138</v>
      </c>
      <c r="O21" s="129">
        <f>L21/L7*100</f>
        <v>0.62309791788366276</v>
      </c>
      <c r="P21" s="129">
        <v>0</v>
      </c>
      <c r="Q21" s="129">
        <f t="shared" si="7"/>
        <v>-682864.81983573001</v>
      </c>
    </row>
    <row r="22" spans="1:17">
      <c r="A22" s="45" t="s">
        <v>157</v>
      </c>
      <c r="B22" s="128" t="s">
        <v>158</v>
      </c>
      <c r="C22" s="129">
        <v>632648</v>
      </c>
      <c r="D22" s="129">
        <v>632642</v>
      </c>
      <c r="E22" s="129">
        <f t="shared" si="0"/>
        <v>99.999051605316069</v>
      </c>
      <c r="F22" s="129">
        <f t="shared" si="1"/>
        <v>-6</v>
      </c>
      <c r="G22" s="204">
        <v>379348000</v>
      </c>
      <c r="H22" s="204">
        <v>379342528.05000001</v>
      </c>
      <c r="I22" s="129">
        <f t="shared" si="8"/>
        <v>99.998557538197119</v>
      </c>
      <c r="J22" s="204">
        <f t="shared" si="3"/>
        <v>-5471.9499999880791</v>
      </c>
      <c r="K22" s="196">
        <v>1139745</v>
      </c>
      <c r="L22" s="196">
        <v>1139737.9600500001</v>
      </c>
      <c r="M22" s="129">
        <f t="shared" si="4"/>
        <v>99.999382322361583</v>
      </c>
      <c r="N22" s="129">
        <f t="shared" si="5"/>
        <v>-7.0399499998893589</v>
      </c>
      <c r="O22" s="129">
        <f>L22/L7*100</f>
        <v>0.33724313710144294</v>
      </c>
      <c r="P22" s="129">
        <v>0</v>
      </c>
      <c r="Q22" s="129">
        <f t="shared" si="7"/>
        <v>-378202.79008995002</v>
      </c>
    </row>
    <row r="23" spans="1:17">
      <c r="A23" s="145">
        <v>16</v>
      </c>
      <c r="B23" s="107" t="s">
        <v>370</v>
      </c>
      <c r="C23" s="146">
        <v>10811748</v>
      </c>
      <c r="D23" s="107">
        <v>10811745.158</v>
      </c>
      <c r="E23" s="129">
        <f t="shared" si="0"/>
        <v>99.999973713778758</v>
      </c>
      <c r="F23" s="146">
        <f t="shared" si="1"/>
        <v>-2.8420000001788139</v>
      </c>
      <c r="G23" s="205">
        <v>1392756000</v>
      </c>
      <c r="H23" s="205">
        <v>1392751772.3</v>
      </c>
      <c r="I23" s="129">
        <f t="shared" si="8"/>
        <v>99.99969645077816</v>
      </c>
      <c r="J23" s="204">
        <f t="shared" si="3"/>
        <v>-4227.7000000476837</v>
      </c>
      <c r="K23" s="196">
        <v>2995034</v>
      </c>
      <c r="L23" s="196">
        <v>2995032.2489999998</v>
      </c>
      <c r="M23" s="129">
        <f t="shared" si="4"/>
        <v>99.999941536556847</v>
      </c>
      <c r="N23" s="129">
        <f t="shared" si="5"/>
        <v>-1.7510000001639128</v>
      </c>
      <c r="O23" s="129">
        <f>L23/L8*100</f>
        <v>22.587238259611841</v>
      </c>
      <c r="P23" s="129">
        <v>1</v>
      </c>
      <c r="Q23" s="129">
        <f t="shared" si="7"/>
        <v>-1389756.7400509999</v>
      </c>
    </row>
  </sheetData>
  <mergeCells count="3">
    <mergeCell ref="A1:Q1"/>
    <mergeCell ref="A2:Q2"/>
    <mergeCell ref="A4:Q4"/>
  </mergeCells>
  <conditionalFormatting sqref="K23:L23">
    <cfRule type="expression" dxfId="3" priority="4">
      <formula>$B23=1</formula>
    </cfRule>
  </conditionalFormatting>
  <conditionalFormatting sqref="K8:L22">
    <cfRule type="expression" dxfId="2" priority="3">
      <formula>$B8=1</formula>
    </cfRule>
  </conditionalFormatting>
  <conditionalFormatting sqref="G8:H22">
    <cfRule type="expression" dxfId="1" priority="2">
      <formula>$B8=1</formula>
    </cfRule>
  </conditionalFormatting>
  <conditionalFormatting sqref="J8:J23">
    <cfRule type="expression" dxfId="0" priority="1">
      <formula>$B8=1</formula>
    </cfRule>
  </conditionalFormatting>
  <pageMargins left="0.25" right="0.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8"/>
  <sheetViews>
    <sheetView showGridLines="0" topLeftCell="A4" zoomScaleSheetLayoutView="70" workbookViewId="0">
      <pane xSplit="2" ySplit="2" topLeftCell="C6" activePane="bottomRight" state="frozen"/>
      <selection activeCell="A4" sqref="A4"/>
      <selection pane="topRight" activeCell="C4" sqref="C4"/>
      <selection pane="bottomLeft" activeCell="A6" sqref="A6"/>
      <selection pane="bottomRight" activeCell="J15" sqref="J15"/>
    </sheetView>
  </sheetViews>
  <sheetFormatPr defaultColWidth="9.140625" defaultRowHeight="11.25"/>
  <cols>
    <col min="1" max="2" width="4" style="14" customWidth="1"/>
    <col min="3" max="3" width="62" style="9" customWidth="1"/>
    <col min="4" max="4" width="13.5703125" style="9" customWidth="1"/>
    <col min="5" max="5" width="13.28515625" style="9" customWidth="1"/>
    <col min="6" max="6" width="10" style="9" customWidth="1"/>
    <col min="7" max="16384" width="9.140625" style="9"/>
  </cols>
  <sheetData>
    <row r="1" spans="1:6" ht="15" customHeight="1">
      <c r="A1" s="213" t="s">
        <v>90</v>
      </c>
      <c r="B1" s="213"/>
      <c r="C1" s="213"/>
      <c r="D1" s="213"/>
      <c r="E1" s="213"/>
      <c r="F1" s="213"/>
    </row>
    <row r="2" spans="1:6" s="6" customFormat="1" ht="21.75" customHeight="1">
      <c r="A2" s="226" t="s">
        <v>791</v>
      </c>
      <c r="B2" s="226"/>
      <c r="C2" s="226"/>
      <c r="D2" s="226"/>
      <c r="E2" s="226"/>
      <c r="F2" s="226"/>
    </row>
    <row r="3" spans="1:6" ht="12.75" customHeight="1">
      <c r="A3" s="227" t="s">
        <v>89</v>
      </c>
      <c r="B3" s="228"/>
      <c r="C3" s="228"/>
      <c r="D3" s="228"/>
      <c r="E3" s="228"/>
      <c r="F3" s="228"/>
    </row>
    <row r="4" spans="1:6" s="10" customFormat="1" ht="26.25" customHeight="1">
      <c r="A4" s="229" t="s">
        <v>91</v>
      </c>
      <c r="B4" s="229"/>
      <c r="C4" s="230" t="s">
        <v>85</v>
      </c>
      <c r="D4" s="230" t="s">
        <v>807</v>
      </c>
      <c r="E4" s="230" t="s">
        <v>808</v>
      </c>
      <c r="F4" s="230" t="s">
        <v>188</v>
      </c>
    </row>
    <row r="5" spans="1:6" s="10" customFormat="1" ht="27" customHeight="1">
      <c r="A5" s="229"/>
      <c r="B5" s="229"/>
      <c r="C5" s="230"/>
      <c r="D5" s="230"/>
      <c r="E5" s="230"/>
      <c r="F5" s="230"/>
    </row>
    <row r="6" spans="1:6" ht="12.75">
      <c r="A6" s="231" t="s">
        <v>0</v>
      </c>
      <c r="B6" s="231"/>
      <c r="C6" s="51">
        <v>2</v>
      </c>
      <c r="D6" s="51">
        <v>3</v>
      </c>
      <c r="E6" s="51">
        <v>4</v>
      </c>
      <c r="F6" s="51">
        <v>5</v>
      </c>
    </row>
    <row r="7" spans="1:6" s="11" customFormat="1" ht="13.5">
      <c r="A7" s="79"/>
      <c r="B7" s="79"/>
      <c r="C7" s="81" t="s">
        <v>86</v>
      </c>
      <c r="D7" s="105">
        <f>D9+D12+D17+D21+D25+D43+D52+D77+D94+D108+D114+D152+D162+D172+D175+D195+D198+D211+D226+D236+D229+D243+D247+D249+D266+D268+D143+D272+D208</f>
        <v>309155281.80000001</v>
      </c>
      <c r="E7" s="105">
        <f>E9+E12+E17+E21+E25+E43+E52+E77+E94+E108+E114+E152+E162+E172+E175+E195+E198+E211+E226+E236+E229+E243+E247+E249+E266+E268+E143+E272+E208</f>
        <v>308151504.19999999</v>
      </c>
      <c r="F7" s="105">
        <f>E7/D7*100</f>
        <v>99.675316043718965</v>
      </c>
    </row>
    <row r="8" spans="1:6" s="12" customFormat="1" ht="12.75">
      <c r="A8" s="224"/>
      <c r="B8" s="225"/>
      <c r="C8" s="225"/>
      <c r="D8" s="225"/>
      <c r="E8" s="225"/>
      <c r="F8" s="225"/>
    </row>
    <row r="9" spans="1:6" s="12" customFormat="1" ht="16.5" customHeight="1">
      <c r="A9" s="149" t="s">
        <v>22</v>
      </c>
      <c r="B9" s="149"/>
      <c r="C9" s="150" t="s">
        <v>92</v>
      </c>
      <c r="D9" s="151">
        <f>SUM(D10:D11)</f>
        <v>134802</v>
      </c>
      <c r="E9" s="151">
        <f>SUM(E10:E11)</f>
        <v>133608.40000000002</v>
      </c>
      <c r="F9" s="152">
        <f>E9/D9*100</f>
        <v>99.114553196540129</v>
      </c>
    </row>
    <row r="10" spans="1:6" s="76" customFormat="1" ht="25.5" customHeight="1">
      <c r="A10" s="52"/>
      <c r="B10" s="52" t="s">
        <v>197</v>
      </c>
      <c r="C10" s="37" t="s">
        <v>434</v>
      </c>
      <c r="D10" s="53">
        <v>134287</v>
      </c>
      <c r="E10" s="53">
        <v>133371.70000000001</v>
      </c>
      <c r="F10" s="55">
        <f t="shared" ref="F10:F29" si="0">E10/D10*100</f>
        <v>99.318400142977353</v>
      </c>
    </row>
    <row r="11" spans="1:6" s="76" customFormat="1" ht="25.5" customHeight="1">
      <c r="A11" s="52"/>
      <c r="B11" s="52" t="s">
        <v>198</v>
      </c>
      <c r="C11" s="37" t="s">
        <v>401</v>
      </c>
      <c r="D11" s="53">
        <v>515</v>
      </c>
      <c r="E11" s="53">
        <v>236.7</v>
      </c>
      <c r="F11" s="55">
        <f t="shared" si="0"/>
        <v>45.961165048543691</v>
      </c>
    </row>
    <row r="12" spans="1:6" s="13" customFormat="1" ht="13.5">
      <c r="A12" s="149" t="s">
        <v>25</v>
      </c>
      <c r="B12" s="149"/>
      <c r="C12" s="150" t="s">
        <v>93</v>
      </c>
      <c r="D12" s="151">
        <f>SUM(D13:D16)</f>
        <v>2289085</v>
      </c>
      <c r="E12" s="151">
        <f>SUM(E13:E16)</f>
        <v>2277599.7999999998</v>
      </c>
      <c r="F12" s="152">
        <f t="shared" si="0"/>
        <v>99.498262406157906</v>
      </c>
    </row>
    <row r="13" spans="1:6" s="12" customFormat="1" ht="21.75" customHeight="1">
      <c r="A13" s="52"/>
      <c r="B13" s="52" t="s">
        <v>197</v>
      </c>
      <c r="C13" s="37" t="s">
        <v>199</v>
      </c>
      <c r="D13" s="53">
        <v>2031755</v>
      </c>
      <c r="E13" s="53">
        <v>2020788.7</v>
      </c>
      <c r="F13" s="55">
        <f t="shared" si="0"/>
        <v>99.460254804344032</v>
      </c>
    </row>
    <row r="14" spans="1:6" s="12" customFormat="1" ht="25.5">
      <c r="A14" s="52"/>
      <c r="B14" s="52" t="s">
        <v>200</v>
      </c>
      <c r="C14" s="37" t="s">
        <v>435</v>
      </c>
      <c r="D14" s="53">
        <v>100701</v>
      </c>
      <c r="E14" s="53">
        <v>100700.3</v>
      </c>
      <c r="F14" s="55">
        <f t="shared" si="0"/>
        <v>99.999304872841392</v>
      </c>
    </row>
    <row r="15" spans="1:6" s="12" customFormat="1" ht="25.5">
      <c r="A15" s="52"/>
      <c r="B15" s="52" t="s">
        <v>201</v>
      </c>
      <c r="C15" s="37" t="s">
        <v>202</v>
      </c>
      <c r="D15" s="53">
        <v>129609</v>
      </c>
      <c r="E15" s="53">
        <v>129091.4</v>
      </c>
      <c r="F15" s="55">
        <f t="shared" si="0"/>
        <v>99.600645016935545</v>
      </c>
    </row>
    <row r="16" spans="1:6" s="12" customFormat="1" ht="18.75" customHeight="1">
      <c r="A16" s="52"/>
      <c r="B16" s="52" t="s">
        <v>582</v>
      </c>
      <c r="C16" s="37" t="s">
        <v>583</v>
      </c>
      <c r="D16" s="53">
        <v>27020</v>
      </c>
      <c r="E16" s="53">
        <v>27019.4</v>
      </c>
      <c r="F16" s="55">
        <f t="shared" si="0"/>
        <v>99.997779422649884</v>
      </c>
    </row>
    <row r="17" spans="1:6" s="12" customFormat="1" ht="19.5" customHeight="1">
      <c r="A17" s="149" t="s">
        <v>94</v>
      </c>
      <c r="B17" s="149"/>
      <c r="C17" s="150" t="s">
        <v>205</v>
      </c>
      <c r="D17" s="151">
        <f>SUM(D18:D20)</f>
        <v>163625</v>
      </c>
      <c r="E17" s="151">
        <f>SUM(E18:E20)</f>
        <v>163046.1</v>
      </c>
      <c r="F17" s="152">
        <f t="shared" si="0"/>
        <v>99.646203208556145</v>
      </c>
    </row>
    <row r="18" spans="1:6" s="13" customFormat="1" ht="25.5">
      <c r="A18" s="52"/>
      <c r="B18" s="52" t="s">
        <v>197</v>
      </c>
      <c r="C18" s="37" t="s">
        <v>206</v>
      </c>
      <c r="D18" s="53">
        <v>81204</v>
      </c>
      <c r="E18" s="53">
        <v>80625.100000000006</v>
      </c>
      <c r="F18" s="55">
        <f t="shared" si="0"/>
        <v>99.287104083542687</v>
      </c>
    </row>
    <row r="19" spans="1:6" s="12" customFormat="1" ht="14.25" customHeight="1">
      <c r="A19" s="52"/>
      <c r="B19" s="52" t="s">
        <v>198</v>
      </c>
      <c r="C19" s="37" t="s">
        <v>207</v>
      </c>
      <c r="D19" s="53">
        <v>7000</v>
      </c>
      <c r="E19" s="53">
        <v>7000</v>
      </c>
      <c r="F19" s="55">
        <f t="shared" si="0"/>
        <v>100</v>
      </c>
    </row>
    <row r="20" spans="1:6" s="12" customFormat="1" ht="18" customHeight="1">
      <c r="A20" s="52"/>
      <c r="B20" s="52" t="s">
        <v>24</v>
      </c>
      <c r="C20" s="37" t="s">
        <v>453</v>
      </c>
      <c r="D20" s="53">
        <v>75421</v>
      </c>
      <c r="E20" s="53">
        <v>75421</v>
      </c>
      <c r="F20" s="55">
        <f t="shared" si="0"/>
        <v>100</v>
      </c>
    </row>
    <row r="21" spans="1:6" s="12" customFormat="1" ht="18" customHeight="1">
      <c r="A21" s="149" t="s">
        <v>95</v>
      </c>
      <c r="B21" s="149"/>
      <c r="C21" s="150" t="s">
        <v>208</v>
      </c>
      <c r="D21" s="151">
        <f>SUM(D22:D24)</f>
        <v>8015543</v>
      </c>
      <c r="E21" s="151">
        <f>SUM(E22:E24)</f>
        <v>8010917.2999999998</v>
      </c>
      <c r="F21" s="152">
        <f t="shared" si="0"/>
        <v>99.942290871622802</v>
      </c>
    </row>
    <row r="22" spans="1:6" s="12" customFormat="1" ht="38.25">
      <c r="A22" s="52"/>
      <c r="B22" s="52" t="s">
        <v>197</v>
      </c>
      <c r="C22" s="37" t="s">
        <v>209</v>
      </c>
      <c r="D22" s="53">
        <v>7923962</v>
      </c>
      <c r="E22" s="53">
        <v>7919336.2999999998</v>
      </c>
      <c r="F22" s="55">
        <f t="shared" si="0"/>
        <v>99.941623899761254</v>
      </c>
    </row>
    <row r="23" spans="1:6" s="12" customFormat="1" ht="16.5" customHeight="1">
      <c r="A23" s="52"/>
      <c r="B23" s="52" t="s">
        <v>198</v>
      </c>
      <c r="C23" s="37" t="s">
        <v>402</v>
      </c>
      <c r="D23" s="53"/>
      <c r="E23" s="53"/>
      <c r="F23" s="55"/>
    </row>
    <row r="24" spans="1:6" s="12" customFormat="1" ht="17.25" customHeight="1">
      <c r="A24" s="52"/>
      <c r="B24" s="52" t="s">
        <v>210</v>
      </c>
      <c r="C24" s="37" t="s">
        <v>401</v>
      </c>
      <c r="D24" s="53">
        <v>91581</v>
      </c>
      <c r="E24" s="53">
        <v>91581</v>
      </c>
      <c r="F24" s="55">
        <f t="shared" si="0"/>
        <v>100</v>
      </c>
    </row>
    <row r="25" spans="1:6" s="12" customFormat="1" ht="21" customHeight="1">
      <c r="A25" s="149" t="s">
        <v>96</v>
      </c>
      <c r="B25" s="149"/>
      <c r="C25" s="150" t="s">
        <v>211</v>
      </c>
      <c r="D25" s="151">
        <f>SUM(D26:D42)</f>
        <v>7572588</v>
      </c>
      <c r="E25" s="151">
        <f>SUM(E26:E42)</f>
        <v>7564525.7000000002</v>
      </c>
      <c r="F25" s="152">
        <f t="shared" si="0"/>
        <v>99.893533095950815</v>
      </c>
    </row>
    <row r="26" spans="1:6" s="12" customFormat="1" ht="25.5">
      <c r="A26" s="52"/>
      <c r="B26" s="52" t="s">
        <v>197</v>
      </c>
      <c r="C26" s="37" t="s">
        <v>212</v>
      </c>
      <c r="D26" s="55">
        <v>213597</v>
      </c>
      <c r="E26" s="55">
        <v>211680.9</v>
      </c>
      <c r="F26" s="55">
        <f t="shared" si="0"/>
        <v>99.102936839000549</v>
      </c>
    </row>
    <row r="27" spans="1:6" s="12" customFormat="1" ht="15" customHeight="1">
      <c r="A27" s="52"/>
      <c r="B27" s="52" t="s">
        <v>198</v>
      </c>
      <c r="C27" s="37" t="s">
        <v>213</v>
      </c>
      <c r="D27" s="55">
        <v>3340</v>
      </c>
      <c r="E27" s="55">
        <v>3340</v>
      </c>
      <c r="F27" s="55">
        <v>0</v>
      </c>
    </row>
    <row r="28" spans="1:6" s="12" customFormat="1" ht="12.75">
      <c r="A28" s="52"/>
      <c r="B28" s="52" t="s">
        <v>210</v>
      </c>
      <c r="C28" s="37" t="s">
        <v>214</v>
      </c>
      <c r="D28" s="55">
        <v>369889</v>
      </c>
      <c r="E28" s="55">
        <v>365197.3</v>
      </c>
      <c r="F28" s="55">
        <f t="shared" si="0"/>
        <v>98.731592450708177</v>
      </c>
    </row>
    <row r="29" spans="1:6" s="12" customFormat="1" ht="17.25" customHeight="1">
      <c r="A29" s="52"/>
      <c r="B29" s="52" t="s">
        <v>200</v>
      </c>
      <c r="C29" s="37" t="s">
        <v>215</v>
      </c>
      <c r="D29" s="55">
        <v>47044</v>
      </c>
      <c r="E29" s="55">
        <v>47044</v>
      </c>
      <c r="F29" s="55">
        <f t="shared" si="0"/>
        <v>100</v>
      </c>
    </row>
    <row r="30" spans="1:6" s="12" customFormat="1" ht="25.5">
      <c r="A30" s="52"/>
      <c r="B30" s="52" t="s">
        <v>216</v>
      </c>
      <c r="C30" s="37" t="s">
        <v>437</v>
      </c>
      <c r="D30" s="55">
        <v>63574</v>
      </c>
      <c r="E30" s="55">
        <v>63574</v>
      </c>
      <c r="F30" s="55">
        <f t="shared" ref="F30:F39" si="1">E30/D30*100</f>
        <v>100</v>
      </c>
    </row>
    <row r="31" spans="1:6" s="12" customFormat="1" ht="25.5">
      <c r="A31" s="52"/>
      <c r="B31" s="52" t="s">
        <v>217</v>
      </c>
      <c r="C31" s="37" t="s">
        <v>438</v>
      </c>
      <c r="D31" s="55">
        <v>7478</v>
      </c>
      <c r="E31" s="55">
        <v>7464.8</v>
      </c>
      <c r="F31" s="55">
        <f t="shared" si="1"/>
        <v>99.823482214495868</v>
      </c>
    </row>
    <row r="32" spans="1:6" s="12" customFormat="1" ht="26.25" customHeight="1">
      <c r="A32" s="52"/>
      <c r="B32" s="52" t="s">
        <v>218</v>
      </c>
      <c r="C32" s="37" t="s">
        <v>219</v>
      </c>
      <c r="D32" s="55">
        <v>47540</v>
      </c>
      <c r="E32" s="55">
        <v>47540</v>
      </c>
      <c r="F32" s="55">
        <f t="shared" si="1"/>
        <v>100</v>
      </c>
    </row>
    <row r="33" spans="1:6" s="12" customFormat="1" ht="26.25" customHeight="1">
      <c r="A33" s="52"/>
      <c r="B33" s="52" t="s">
        <v>592</v>
      </c>
      <c r="C33" s="37" t="s">
        <v>651</v>
      </c>
      <c r="D33" s="55">
        <v>680000</v>
      </c>
      <c r="E33" s="55">
        <v>680000</v>
      </c>
      <c r="F33" s="55">
        <f t="shared" si="1"/>
        <v>100</v>
      </c>
    </row>
    <row r="34" spans="1:6" s="12" customFormat="1" ht="39.75" customHeight="1">
      <c r="A34" s="52"/>
      <c r="B34" s="52" t="s">
        <v>220</v>
      </c>
      <c r="C34" s="37" t="s">
        <v>439</v>
      </c>
      <c r="D34" s="55">
        <v>812756</v>
      </c>
      <c r="E34" s="55">
        <v>812755.8</v>
      </c>
      <c r="F34" s="55">
        <f t="shared" si="1"/>
        <v>99.999975392368697</v>
      </c>
    </row>
    <row r="35" spans="1:6" s="12" customFormat="1" ht="21.75" customHeight="1">
      <c r="A35" s="52"/>
      <c r="B35" s="52" t="s">
        <v>221</v>
      </c>
      <c r="C35" s="37" t="s">
        <v>222</v>
      </c>
      <c r="D35" s="55">
        <v>39443</v>
      </c>
      <c r="E35" s="55">
        <v>39223.199999999997</v>
      </c>
      <c r="F35" s="55">
        <f t="shared" si="1"/>
        <v>99.442740156681779</v>
      </c>
    </row>
    <row r="36" spans="1:6" s="12" customFormat="1" ht="20.25" customHeight="1">
      <c r="A36" s="52"/>
      <c r="B36" s="52" t="s">
        <v>223</v>
      </c>
      <c r="C36" s="37" t="s">
        <v>440</v>
      </c>
      <c r="D36" s="55">
        <v>767911</v>
      </c>
      <c r="E36" s="55">
        <v>767648.7</v>
      </c>
      <c r="F36" s="55">
        <f t="shared" si="1"/>
        <v>99.965842395798461</v>
      </c>
    </row>
    <row r="37" spans="1:6" s="12" customFormat="1" ht="51">
      <c r="A37" s="52"/>
      <c r="B37" s="52" t="s">
        <v>403</v>
      </c>
      <c r="C37" s="37" t="s">
        <v>404</v>
      </c>
      <c r="D37" s="55">
        <v>204938</v>
      </c>
      <c r="E37" s="55">
        <v>204582.2</v>
      </c>
      <c r="F37" s="55">
        <f t="shared" si="1"/>
        <v>99.826386516897799</v>
      </c>
    </row>
    <row r="38" spans="1:6" s="12" customFormat="1" ht="38.25">
      <c r="A38" s="52"/>
      <c r="B38" s="52" t="s">
        <v>224</v>
      </c>
      <c r="C38" s="37" t="s">
        <v>225</v>
      </c>
      <c r="D38" s="55">
        <v>3370561</v>
      </c>
      <c r="E38" s="55">
        <v>3369991.6</v>
      </c>
      <c r="F38" s="55">
        <f t="shared" si="1"/>
        <v>99.9831066697799</v>
      </c>
    </row>
    <row r="39" spans="1:6" s="12" customFormat="1" ht="28.5" customHeight="1">
      <c r="A39" s="52"/>
      <c r="B39" s="52" t="s">
        <v>226</v>
      </c>
      <c r="C39" s="37" t="s">
        <v>441</v>
      </c>
      <c r="D39" s="55">
        <v>630028</v>
      </c>
      <c r="E39" s="55">
        <v>630027.1</v>
      </c>
      <c r="F39" s="55">
        <f t="shared" si="1"/>
        <v>99.999857149206065</v>
      </c>
    </row>
    <row r="40" spans="1:6" s="12" customFormat="1" ht="28.5" customHeight="1">
      <c r="A40" s="52"/>
      <c r="B40" s="52" t="s">
        <v>228</v>
      </c>
      <c r="C40" s="37" t="s">
        <v>229</v>
      </c>
      <c r="D40" s="55">
        <v>233260</v>
      </c>
      <c r="E40" s="55">
        <v>233227.4</v>
      </c>
      <c r="F40" s="55">
        <f t="shared" ref="F40:F103" si="2">E40/D40*100</f>
        <v>99.986024179027694</v>
      </c>
    </row>
    <row r="41" spans="1:6" s="12" customFormat="1" ht="44.25" customHeight="1">
      <c r="A41" s="52"/>
      <c r="B41" s="52" t="s">
        <v>584</v>
      </c>
      <c r="C41" s="37" t="s">
        <v>585</v>
      </c>
      <c r="D41" s="53">
        <v>36229</v>
      </c>
      <c r="E41" s="53">
        <v>36228.699999999997</v>
      </c>
      <c r="F41" s="55">
        <f t="shared" si="2"/>
        <v>99.999171934085936</v>
      </c>
    </row>
    <row r="42" spans="1:6" s="12" customFormat="1" ht="21.75" customHeight="1">
      <c r="A42" s="52"/>
      <c r="B42" s="52" t="s">
        <v>24</v>
      </c>
      <c r="C42" s="37" t="s">
        <v>453</v>
      </c>
      <c r="D42" s="53">
        <v>45000</v>
      </c>
      <c r="E42" s="53">
        <v>45000</v>
      </c>
      <c r="F42" s="55"/>
    </row>
    <row r="43" spans="1:6" s="76" customFormat="1" ht="27" customHeight="1">
      <c r="A43" s="149" t="s">
        <v>97</v>
      </c>
      <c r="B43" s="149"/>
      <c r="C43" s="150" t="s">
        <v>231</v>
      </c>
      <c r="D43" s="151">
        <f>SUM(D44:D51)</f>
        <v>2651437</v>
      </c>
      <c r="E43" s="151">
        <f>SUM(E44:E51)</f>
        <v>2641882.4</v>
      </c>
      <c r="F43" s="152">
        <f t="shared" si="2"/>
        <v>99.639644464492278</v>
      </c>
    </row>
    <row r="44" spans="1:6" s="12" customFormat="1" ht="25.5">
      <c r="A44" s="52"/>
      <c r="B44" s="52" t="s">
        <v>197</v>
      </c>
      <c r="C44" s="37" t="s">
        <v>232</v>
      </c>
      <c r="D44" s="53">
        <v>120352</v>
      </c>
      <c r="E44" s="53">
        <v>119791.9</v>
      </c>
      <c r="F44" s="55">
        <f t="shared" si="2"/>
        <v>99.534615128955068</v>
      </c>
    </row>
    <row r="45" spans="1:6" s="12" customFormat="1" ht="23.25" customHeight="1">
      <c r="A45" s="52"/>
      <c r="B45" s="52" t="s">
        <v>244</v>
      </c>
      <c r="C45" s="37" t="s">
        <v>586</v>
      </c>
      <c r="D45" s="53"/>
      <c r="E45" s="53"/>
      <c r="F45" s="55"/>
    </row>
    <row r="46" spans="1:6" s="12" customFormat="1" ht="16.5" customHeight="1">
      <c r="A46" s="52"/>
      <c r="B46" s="52" t="s">
        <v>234</v>
      </c>
      <c r="C46" s="37" t="s">
        <v>442</v>
      </c>
      <c r="D46" s="53">
        <v>2119841</v>
      </c>
      <c r="E46" s="53">
        <v>2113504.4</v>
      </c>
      <c r="F46" s="55">
        <f t="shared" si="2"/>
        <v>99.701081354686508</v>
      </c>
    </row>
    <row r="47" spans="1:6" s="12" customFormat="1" ht="14.25" customHeight="1">
      <c r="A47" s="52"/>
      <c r="B47" s="52" t="s">
        <v>210</v>
      </c>
      <c r="C47" s="37" t="s">
        <v>443</v>
      </c>
      <c r="D47" s="53">
        <v>84924</v>
      </c>
      <c r="E47" s="53">
        <v>83315.600000000006</v>
      </c>
      <c r="F47" s="55">
        <f t="shared" si="2"/>
        <v>98.10607131081909</v>
      </c>
    </row>
    <row r="48" spans="1:6" s="12" customFormat="1" ht="17.25" customHeight="1">
      <c r="A48" s="52"/>
      <c r="B48" s="52" t="s">
        <v>216</v>
      </c>
      <c r="C48" s="37" t="s">
        <v>235</v>
      </c>
      <c r="D48" s="53">
        <v>57000</v>
      </c>
      <c r="E48" s="53">
        <v>57000</v>
      </c>
      <c r="F48" s="55">
        <f t="shared" si="2"/>
        <v>100</v>
      </c>
    </row>
    <row r="49" spans="1:6" s="12" customFormat="1" ht="25.5">
      <c r="A49" s="52"/>
      <c r="B49" s="52" t="s">
        <v>277</v>
      </c>
      <c r="C49" s="37" t="s">
        <v>406</v>
      </c>
      <c r="D49" s="53">
        <v>230320</v>
      </c>
      <c r="E49" s="53">
        <v>229270.5</v>
      </c>
      <c r="F49" s="55">
        <f t="shared" si="2"/>
        <v>99.544329628343178</v>
      </c>
    </row>
    <row r="50" spans="1:6" s="12" customFormat="1" ht="25.5">
      <c r="A50" s="52"/>
      <c r="B50" s="52" t="s">
        <v>238</v>
      </c>
      <c r="C50" s="37" t="s">
        <v>588</v>
      </c>
      <c r="D50" s="53">
        <v>39000</v>
      </c>
      <c r="E50" s="53">
        <v>39000</v>
      </c>
      <c r="F50" s="55">
        <f t="shared" si="2"/>
        <v>100</v>
      </c>
    </row>
    <row r="51" spans="1:6" s="12" customFormat="1" ht="28.5" customHeight="1">
      <c r="A51" s="52"/>
      <c r="B51" s="52" t="s">
        <v>587</v>
      </c>
      <c r="C51" s="37" t="s">
        <v>589</v>
      </c>
      <c r="D51" s="53"/>
      <c r="E51" s="53"/>
      <c r="F51" s="55"/>
    </row>
    <row r="52" spans="1:6" s="76" customFormat="1" ht="18.75" customHeight="1">
      <c r="A52" s="149" t="s">
        <v>98</v>
      </c>
      <c r="B52" s="149"/>
      <c r="C52" s="150" t="s">
        <v>237</v>
      </c>
      <c r="D52" s="151">
        <f>SUM(D53:D76)</f>
        <v>30661254</v>
      </c>
      <c r="E52" s="151">
        <f>SUM(E53:E76)</f>
        <v>30650950.299999997</v>
      </c>
      <c r="F52" s="152">
        <f t="shared" si="2"/>
        <v>99.966395046986662</v>
      </c>
    </row>
    <row r="53" spans="1:6" s="12" customFormat="1" ht="25.5">
      <c r="A53" s="52"/>
      <c r="B53" s="52" t="s">
        <v>197</v>
      </c>
      <c r="C53" s="37" t="s">
        <v>444</v>
      </c>
      <c r="D53" s="53">
        <v>242795</v>
      </c>
      <c r="E53" s="53">
        <v>242324.6</v>
      </c>
      <c r="F53" s="55">
        <f t="shared" si="2"/>
        <v>99.806256306760858</v>
      </c>
    </row>
    <row r="54" spans="1:6" s="12" customFormat="1" ht="12.75">
      <c r="A54" s="52"/>
      <c r="B54" s="52" t="s">
        <v>244</v>
      </c>
      <c r="C54" s="37" t="s">
        <v>590</v>
      </c>
      <c r="D54" s="53">
        <v>656548</v>
      </c>
      <c r="E54" s="53">
        <v>656548</v>
      </c>
      <c r="F54" s="55">
        <f t="shared" si="2"/>
        <v>100</v>
      </c>
    </row>
    <row r="55" spans="1:6" s="12" customFormat="1" ht="12.75">
      <c r="A55" s="52"/>
      <c r="B55" s="52" t="s">
        <v>233</v>
      </c>
      <c r="C55" s="37" t="s">
        <v>591</v>
      </c>
      <c r="D55" s="53"/>
      <c r="E55" s="53"/>
      <c r="F55" s="55"/>
    </row>
    <row r="56" spans="1:6" s="12" customFormat="1" ht="16.5" customHeight="1">
      <c r="A56" s="52"/>
      <c r="B56" s="52" t="s">
        <v>210</v>
      </c>
      <c r="C56" s="37" t="s">
        <v>445</v>
      </c>
      <c r="D56" s="53">
        <v>5511948</v>
      </c>
      <c r="E56" s="53">
        <v>5511947.2000000002</v>
      </c>
      <c r="F56" s="55">
        <f t="shared" si="2"/>
        <v>99.999985486074976</v>
      </c>
    </row>
    <row r="57" spans="1:6" s="12" customFormat="1" ht="51">
      <c r="A57" s="52"/>
      <c r="B57" s="52" t="s">
        <v>216</v>
      </c>
      <c r="C57" s="37" t="s">
        <v>446</v>
      </c>
      <c r="D57" s="53">
        <v>479432</v>
      </c>
      <c r="E57" s="53">
        <v>479431.2</v>
      </c>
      <c r="F57" s="55">
        <f t="shared" si="2"/>
        <v>99.999833135877452</v>
      </c>
    </row>
    <row r="58" spans="1:6" s="12" customFormat="1" ht="25.5">
      <c r="A58" s="52"/>
      <c r="B58" s="52" t="s">
        <v>245</v>
      </c>
      <c r="C58" s="37" t="s">
        <v>593</v>
      </c>
      <c r="D58" s="53">
        <v>94263</v>
      </c>
      <c r="E58" s="53">
        <v>94262</v>
      </c>
      <c r="F58" s="55">
        <f t="shared" si="2"/>
        <v>99.998939138368186</v>
      </c>
    </row>
    <row r="59" spans="1:6" s="12" customFormat="1" ht="38.25">
      <c r="A59" s="52"/>
      <c r="B59" s="52" t="s">
        <v>592</v>
      </c>
      <c r="C59" s="37" t="s">
        <v>594</v>
      </c>
      <c r="D59" s="53">
        <v>1100000</v>
      </c>
      <c r="E59" s="53">
        <v>1099999.1000000001</v>
      </c>
      <c r="F59" s="55">
        <f t="shared" si="2"/>
        <v>99.999918181818188</v>
      </c>
    </row>
    <row r="60" spans="1:6" s="12" customFormat="1" ht="16.5" customHeight="1">
      <c r="A60" s="52"/>
      <c r="B60" s="52" t="s">
        <v>221</v>
      </c>
      <c r="C60" s="37" t="s">
        <v>595</v>
      </c>
      <c r="D60" s="53">
        <v>170163</v>
      </c>
      <c r="E60" s="53">
        <v>170162.1</v>
      </c>
      <c r="F60" s="55">
        <f t="shared" si="2"/>
        <v>99.999471095361514</v>
      </c>
    </row>
    <row r="61" spans="1:6" s="12" customFormat="1" ht="27.75" customHeight="1">
      <c r="A61" s="52"/>
      <c r="B61" s="52" t="s">
        <v>239</v>
      </c>
      <c r="C61" s="37" t="s">
        <v>447</v>
      </c>
      <c r="D61" s="53">
        <v>29011</v>
      </c>
      <c r="E61" s="53">
        <v>29009.7</v>
      </c>
      <c r="F61" s="55">
        <f t="shared" si="2"/>
        <v>99.995518941091305</v>
      </c>
    </row>
    <row r="62" spans="1:6" s="12" customFormat="1" ht="43.5" customHeight="1">
      <c r="A62" s="52"/>
      <c r="B62" s="52" t="s">
        <v>596</v>
      </c>
      <c r="C62" s="37" t="s">
        <v>597</v>
      </c>
      <c r="D62" s="53">
        <v>15199</v>
      </c>
      <c r="E62" s="53">
        <v>5825.8</v>
      </c>
      <c r="F62" s="55"/>
    </row>
    <row r="63" spans="1:6" s="12" customFormat="1" ht="18" customHeight="1">
      <c r="A63" s="52"/>
      <c r="B63" s="52" t="s">
        <v>240</v>
      </c>
      <c r="C63" s="37" t="s">
        <v>448</v>
      </c>
      <c r="D63" s="53">
        <v>2809741</v>
      </c>
      <c r="E63" s="53">
        <v>2809288.2</v>
      </c>
      <c r="F63" s="55">
        <f t="shared" si="2"/>
        <v>99.983884635630133</v>
      </c>
    </row>
    <row r="64" spans="1:6" s="12" customFormat="1" ht="27" customHeight="1">
      <c r="A64" s="52"/>
      <c r="B64" s="52" t="s">
        <v>227</v>
      </c>
      <c r="C64" s="37" t="s">
        <v>449</v>
      </c>
      <c r="D64" s="53">
        <v>1500000</v>
      </c>
      <c r="E64" s="53">
        <v>1499999.9</v>
      </c>
      <c r="F64" s="55">
        <f t="shared" si="2"/>
        <v>99.999993333333322</v>
      </c>
    </row>
    <row r="65" spans="1:6" s="12" customFormat="1" ht="31.5" customHeight="1">
      <c r="A65" s="52"/>
      <c r="B65" s="52" t="s">
        <v>241</v>
      </c>
      <c r="C65" s="37" t="s">
        <v>450</v>
      </c>
      <c r="D65" s="53">
        <v>2284704</v>
      </c>
      <c r="E65" s="53">
        <v>2284703</v>
      </c>
      <c r="F65" s="55">
        <f t="shared" si="2"/>
        <v>99.99995623065395</v>
      </c>
    </row>
    <row r="66" spans="1:6" s="13" customFormat="1" ht="23.25" customHeight="1">
      <c r="A66" s="52"/>
      <c r="B66" s="52" t="s">
        <v>243</v>
      </c>
      <c r="C66" s="37" t="s">
        <v>451</v>
      </c>
      <c r="D66" s="53">
        <v>2107000</v>
      </c>
      <c r="E66" s="53">
        <v>2107000</v>
      </c>
      <c r="F66" s="55">
        <f t="shared" si="2"/>
        <v>100</v>
      </c>
    </row>
    <row r="67" spans="1:6" s="12" customFormat="1" ht="38.25" customHeight="1">
      <c r="A67" s="52"/>
      <c r="B67" s="52" t="s">
        <v>228</v>
      </c>
      <c r="C67" s="37" t="s">
        <v>452</v>
      </c>
      <c r="D67" s="53">
        <v>1084778</v>
      </c>
      <c r="E67" s="53">
        <v>1084777.7</v>
      </c>
      <c r="F67" s="55">
        <f t="shared" si="2"/>
        <v>99.999972344571887</v>
      </c>
    </row>
    <row r="68" spans="1:6" s="12" customFormat="1" ht="42" customHeight="1">
      <c r="A68" s="52"/>
      <c r="B68" s="52" t="s">
        <v>598</v>
      </c>
      <c r="C68" s="153" t="s">
        <v>599</v>
      </c>
      <c r="D68" s="53">
        <v>2556</v>
      </c>
      <c r="E68" s="53">
        <v>2555.8000000000002</v>
      </c>
      <c r="F68" s="55">
        <f t="shared" si="2"/>
        <v>99.992175273865428</v>
      </c>
    </row>
    <row r="69" spans="1:6" s="12" customFormat="1" ht="42" customHeight="1">
      <c r="A69" s="52"/>
      <c r="B69" s="52" t="s">
        <v>600</v>
      </c>
      <c r="C69" s="37" t="s">
        <v>601</v>
      </c>
      <c r="D69" s="53"/>
      <c r="E69" s="53"/>
      <c r="F69" s="55"/>
    </row>
    <row r="70" spans="1:6" s="12" customFormat="1" ht="42" customHeight="1">
      <c r="A70" s="52"/>
      <c r="B70" s="52" t="s">
        <v>602</v>
      </c>
      <c r="C70" s="37" t="s">
        <v>603</v>
      </c>
      <c r="D70" s="53">
        <v>0</v>
      </c>
      <c r="E70" s="53">
        <v>0</v>
      </c>
      <c r="F70" s="55"/>
    </row>
    <row r="71" spans="1:6" s="12" customFormat="1" ht="27.75" customHeight="1">
      <c r="A71" s="52"/>
      <c r="B71" s="52" t="s">
        <v>248</v>
      </c>
      <c r="C71" s="37" t="s">
        <v>604</v>
      </c>
      <c r="D71" s="53">
        <v>13129</v>
      </c>
      <c r="E71" s="53">
        <v>13129</v>
      </c>
      <c r="F71" s="55">
        <f t="shared" si="2"/>
        <v>100</v>
      </c>
    </row>
    <row r="72" spans="1:6" s="12" customFormat="1" ht="30">
      <c r="A72" s="52"/>
      <c r="B72" s="52" t="s">
        <v>269</v>
      </c>
      <c r="C72" s="154" t="s">
        <v>386</v>
      </c>
      <c r="D72" s="53">
        <v>248787</v>
      </c>
      <c r="E72" s="53">
        <v>248787</v>
      </c>
      <c r="F72" s="55">
        <f t="shared" si="2"/>
        <v>100</v>
      </c>
    </row>
    <row r="73" spans="1:6" s="12" customFormat="1" ht="30">
      <c r="A73" s="52"/>
      <c r="B73" s="52" t="s">
        <v>261</v>
      </c>
      <c r="C73" s="117" t="s">
        <v>605</v>
      </c>
      <c r="D73" s="53">
        <v>2311200</v>
      </c>
      <c r="E73" s="53">
        <v>2311200</v>
      </c>
      <c r="F73" s="55">
        <f t="shared" si="2"/>
        <v>100</v>
      </c>
    </row>
    <row r="74" spans="1:6" s="12" customFormat="1" ht="18.75" customHeight="1">
      <c r="A74" s="52"/>
      <c r="B74" s="52" t="s">
        <v>262</v>
      </c>
      <c r="C74" s="37" t="s">
        <v>606</v>
      </c>
      <c r="D74" s="53"/>
      <c r="E74" s="53"/>
      <c r="F74" s="55"/>
    </row>
    <row r="75" spans="1:6" s="12" customFormat="1" ht="87" customHeight="1">
      <c r="A75" s="52"/>
      <c r="B75" s="52" t="s">
        <v>607</v>
      </c>
      <c r="C75" s="117" t="s">
        <v>608</v>
      </c>
      <c r="D75" s="53"/>
      <c r="E75" s="53"/>
      <c r="F75" s="55"/>
    </row>
    <row r="76" spans="1:6" s="12" customFormat="1" ht="28.5" customHeight="1">
      <c r="A76" s="52"/>
      <c r="B76" s="52" t="s">
        <v>230</v>
      </c>
      <c r="C76" s="37" t="s">
        <v>436</v>
      </c>
      <c r="D76" s="53">
        <v>10000000</v>
      </c>
      <c r="E76" s="53">
        <v>10000000</v>
      </c>
      <c r="F76" s="55">
        <f t="shared" si="2"/>
        <v>100</v>
      </c>
    </row>
    <row r="77" spans="1:6" s="12" customFormat="1" ht="27.75" customHeight="1">
      <c r="A77" s="149" t="s">
        <v>99</v>
      </c>
      <c r="B77" s="149"/>
      <c r="C77" s="150" t="s">
        <v>100</v>
      </c>
      <c r="D77" s="151">
        <f>SUM(D78:D93)</f>
        <v>11453971</v>
      </c>
      <c r="E77" s="151">
        <f>SUM(E78:E93)</f>
        <v>11432568.600000001</v>
      </c>
      <c r="F77" s="152">
        <f t="shared" si="2"/>
        <v>99.813144279831008</v>
      </c>
    </row>
    <row r="78" spans="1:6" s="12" customFormat="1" ht="27" customHeight="1">
      <c r="A78" s="52"/>
      <c r="B78" s="52" t="s">
        <v>197</v>
      </c>
      <c r="C78" s="37" t="s">
        <v>444</v>
      </c>
      <c r="D78" s="55">
        <v>137436</v>
      </c>
      <c r="E78" s="55">
        <v>136664.4</v>
      </c>
      <c r="F78" s="55">
        <f t="shared" si="2"/>
        <v>99.438575045839514</v>
      </c>
    </row>
    <row r="79" spans="1:6" s="12" customFormat="1" ht="25.5" customHeight="1">
      <c r="A79" s="52"/>
      <c r="B79" s="52" t="s">
        <v>244</v>
      </c>
      <c r="C79" s="37" t="s">
        <v>454</v>
      </c>
      <c r="D79" s="55">
        <v>819066</v>
      </c>
      <c r="E79" s="55">
        <v>818266.2</v>
      </c>
      <c r="F79" s="55">
        <f t="shared" si="2"/>
        <v>99.902352191398492</v>
      </c>
    </row>
    <row r="80" spans="1:6" s="76" customFormat="1" ht="19.5" customHeight="1">
      <c r="A80" s="52"/>
      <c r="B80" s="52" t="s">
        <v>198</v>
      </c>
      <c r="C80" s="37" t="s">
        <v>407</v>
      </c>
      <c r="D80" s="55">
        <v>1026802</v>
      </c>
      <c r="E80" s="55">
        <v>1010371.2</v>
      </c>
      <c r="F80" s="55">
        <f t="shared" si="2"/>
        <v>98.399808336952972</v>
      </c>
    </row>
    <row r="81" spans="1:6" s="12" customFormat="1" ht="63.75">
      <c r="A81" s="52"/>
      <c r="B81" s="52" t="s">
        <v>236</v>
      </c>
      <c r="C81" s="37" t="s">
        <v>455</v>
      </c>
      <c r="D81" s="55">
        <v>1950020</v>
      </c>
      <c r="E81" s="55">
        <v>1948326.2</v>
      </c>
      <c r="F81" s="55">
        <f t="shared" si="2"/>
        <v>99.913139352416891</v>
      </c>
    </row>
    <row r="82" spans="1:6" s="12" customFormat="1" ht="25.5">
      <c r="A82" s="52"/>
      <c r="B82" s="52" t="s">
        <v>245</v>
      </c>
      <c r="C82" s="37" t="s">
        <v>456</v>
      </c>
      <c r="D82" s="55">
        <v>1436178</v>
      </c>
      <c r="E82" s="55">
        <v>1435204.9</v>
      </c>
      <c r="F82" s="55">
        <f t="shared" si="2"/>
        <v>99.932243774796717</v>
      </c>
    </row>
    <row r="83" spans="1:6" s="12" customFormat="1" ht="21.75" customHeight="1">
      <c r="A83" s="52"/>
      <c r="B83" s="52" t="s">
        <v>218</v>
      </c>
      <c r="C83" s="37" t="s">
        <v>457</v>
      </c>
      <c r="D83" s="55">
        <v>7060</v>
      </c>
      <c r="E83" s="55">
        <v>7059.2</v>
      </c>
      <c r="F83" s="55">
        <f t="shared" si="2"/>
        <v>99.988668555240793</v>
      </c>
    </row>
    <row r="84" spans="1:6" s="12" customFormat="1" ht="27" customHeight="1">
      <c r="A84" s="52"/>
      <c r="B84" s="52" t="s">
        <v>247</v>
      </c>
      <c r="C84" s="37" t="s">
        <v>458</v>
      </c>
      <c r="D84" s="55">
        <v>6864</v>
      </c>
      <c r="E84" s="55">
        <v>6594.6</v>
      </c>
      <c r="F84" s="55">
        <f t="shared" si="2"/>
        <v>96.075174825174827</v>
      </c>
    </row>
    <row r="85" spans="1:6" s="12" customFormat="1" ht="33.75" customHeight="1">
      <c r="A85" s="52"/>
      <c r="B85" s="52" t="s">
        <v>241</v>
      </c>
      <c r="C85" s="37" t="s">
        <v>408</v>
      </c>
      <c r="D85" s="55">
        <v>50400</v>
      </c>
      <c r="E85" s="55">
        <v>50400</v>
      </c>
      <c r="F85" s="55"/>
    </row>
    <row r="86" spans="1:6" s="12" customFormat="1" ht="39.75" customHeight="1">
      <c r="A86" s="52"/>
      <c r="B86" s="52" t="s">
        <v>531</v>
      </c>
      <c r="C86" s="37" t="s">
        <v>610</v>
      </c>
      <c r="D86" s="55">
        <v>614612</v>
      </c>
      <c r="E86" s="55">
        <v>614310.19999999995</v>
      </c>
      <c r="F86" s="55">
        <f t="shared" si="2"/>
        <v>99.950895849739339</v>
      </c>
    </row>
    <row r="87" spans="1:6" s="12" customFormat="1" ht="30.75" customHeight="1">
      <c r="A87" s="52"/>
      <c r="B87" s="52" t="s">
        <v>609</v>
      </c>
      <c r="C87" s="37" t="s">
        <v>611</v>
      </c>
      <c r="D87" s="55">
        <v>9965</v>
      </c>
      <c r="E87" s="55">
        <v>9964.5</v>
      </c>
      <c r="F87" s="55">
        <f t="shared" si="2"/>
        <v>99.994982438534876</v>
      </c>
    </row>
    <row r="88" spans="1:6" s="12" customFormat="1" ht="32.25" customHeight="1">
      <c r="A88" s="52"/>
      <c r="B88" s="52" t="s">
        <v>248</v>
      </c>
      <c r="C88" s="37" t="s">
        <v>435</v>
      </c>
      <c r="D88" s="55">
        <v>94609</v>
      </c>
      <c r="E88" s="55">
        <v>94595.7</v>
      </c>
      <c r="F88" s="55">
        <f t="shared" si="2"/>
        <v>99.985942140811119</v>
      </c>
    </row>
    <row r="89" spans="1:6" ht="19.5" customHeight="1">
      <c r="A89" s="52"/>
      <c r="B89" s="52" t="s">
        <v>612</v>
      </c>
      <c r="C89" s="37" t="s">
        <v>614</v>
      </c>
      <c r="D89" s="55">
        <v>3020671</v>
      </c>
      <c r="E89" s="55">
        <v>3020589</v>
      </c>
      <c r="F89" s="55">
        <f t="shared" si="2"/>
        <v>99.99728537136285</v>
      </c>
    </row>
    <row r="90" spans="1:6" ht="28.5" customHeight="1">
      <c r="A90" s="52"/>
      <c r="B90" s="52" t="s">
        <v>269</v>
      </c>
      <c r="C90" s="37" t="s">
        <v>615</v>
      </c>
      <c r="D90" s="55">
        <v>1298</v>
      </c>
      <c r="E90" s="55">
        <v>1297.5</v>
      </c>
      <c r="F90" s="55"/>
    </row>
    <row r="91" spans="1:6" ht="26.25" customHeight="1">
      <c r="A91" s="52"/>
      <c r="B91" s="52" t="s">
        <v>267</v>
      </c>
      <c r="C91" s="37" t="s">
        <v>617</v>
      </c>
      <c r="D91" s="55">
        <v>118172</v>
      </c>
      <c r="E91" s="55">
        <v>118117</v>
      </c>
      <c r="F91" s="55">
        <f t="shared" si="2"/>
        <v>99.953457671868122</v>
      </c>
    </row>
    <row r="92" spans="1:6" ht="28.5" customHeight="1">
      <c r="A92" s="52"/>
      <c r="B92" s="52" t="s">
        <v>616</v>
      </c>
      <c r="C92" s="37" t="s">
        <v>618</v>
      </c>
      <c r="D92" s="55">
        <v>26666</v>
      </c>
      <c r="E92" s="55">
        <v>26656</v>
      </c>
      <c r="F92" s="55">
        <f t="shared" si="2"/>
        <v>99.962499062476567</v>
      </c>
    </row>
    <row r="93" spans="1:6" ht="21" customHeight="1">
      <c r="A93" s="52"/>
      <c r="B93" s="52" t="s">
        <v>24</v>
      </c>
      <c r="C93" s="37" t="s">
        <v>453</v>
      </c>
      <c r="D93" s="55">
        <v>2134152</v>
      </c>
      <c r="E93" s="55">
        <v>2134152</v>
      </c>
      <c r="F93" s="55">
        <f t="shared" si="2"/>
        <v>100</v>
      </c>
    </row>
    <row r="94" spans="1:6" ht="12.75">
      <c r="A94" s="149" t="s">
        <v>101</v>
      </c>
      <c r="B94" s="149"/>
      <c r="C94" s="150" t="s">
        <v>102</v>
      </c>
      <c r="D94" s="151">
        <f>SUM(D95:D107)</f>
        <v>9437322</v>
      </c>
      <c r="E94" s="151">
        <f>SUM(E95:E107)</f>
        <v>9416259.1000000015</v>
      </c>
      <c r="F94" s="152">
        <f t="shared" si="2"/>
        <v>99.776812744123816</v>
      </c>
    </row>
    <row r="95" spans="1:6" ht="25.5" customHeight="1">
      <c r="A95" s="37"/>
      <c r="B95" s="37" t="s">
        <v>197</v>
      </c>
      <c r="C95" s="37" t="s">
        <v>444</v>
      </c>
      <c r="D95" s="55">
        <v>175549</v>
      </c>
      <c r="E95" s="55">
        <v>175447.4</v>
      </c>
      <c r="F95" s="55">
        <f t="shared" si="2"/>
        <v>99.942124421101795</v>
      </c>
    </row>
    <row r="96" spans="1:6" s="77" customFormat="1" ht="15.75" customHeight="1">
      <c r="A96" s="37"/>
      <c r="B96" s="37" t="s">
        <v>233</v>
      </c>
      <c r="C96" s="37" t="s">
        <v>249</v>
      </c>
      <c r="D96" s="53">
        <v>2039381</v>
      </c>
      <c r="E96" s="53">
        <v>2018525.4</v>
      </c>
      <c r="F96" s="55">
        <f t="shared" si="2"/>
        <v>98.977356364504715</v>
      </c>
    </row>
    <row r="97" spans="1:6" ht="16.5" customHeight="1">
      <c r="A97" s="37"/>
      <c r="B97" s="37" t="s">
        <v>200</v>
      </c>
      <c r="C97" s="37" t="s">
        <v>76</v>
      </c>
      <c r="D97" s="53">
        <v>2977936</v>
      </c>
      <c r="E97" s="53">
        <v>2977936</v>
      </c>
      <c r="F97" s="55">
        <f t="shared" si="2"/>
        <v>100</v>
      </c>
    </row>
    <row r="98" spans="1:6" ht="15.75" customHeight="1">
      <c r="A98" s="37"/>
      <c r="B98" s="37" t="s">
        <v>216</v>
      </c>
      <c r="C98" s="37" t="s">
        <v>250</v>
      </c>
      <c r="D98" s="53">
        <v>100000</v>
      </c>
      <c r="E98" s="53">
        <v>100000</v>
      </c>
      <c r="F98" s="55"/>
    </row>
    <row r="99" spans="1:6" ht="25.5">
      <c r="A99" s="37"/>
      <c r="B99" s="37" t="s">
        <v>201</v>
      </c>
      <c r="C99" s="37" t="s">
        <v>409</v>
      </c>
      <c r="D99" s="53">
        <v>22301</v>
      </c>
      <c r="E99" s="53">
        <v>22300.400000000001</v>
      </c>
      <c r="F99" s="55">
        <f t="shared" si="2"/>
        <v>99.997309537688892</v>
      </c>
    </row>
    <row r="100" spans="1:6" ht="25.5">
      <c r="A100" s="37"/>
      <c r="B100" s="37">
        <v>11</v>
      </c>
      <c r="C100" s="37" t="s">
        <v>742</v>
      </c>
      <c r="D100" s="53">
        <v>654319</v>
      </c>
      <c r="E100" s="53">
        <v>654313.1</v>
      </c>
      <c r="F100" s="55">
        <f t="shared" si="2"/>
        <v>99.999098299147661</v>
      </c>
    </row>
    <row r="101" spans="1:6" ht="17.25" customHeight="1">
      <c r="A101" s="37"/>
      <c r="B101" s="37">
        <v>12</v>
      </c>
      <c r="C101" s="37" t="s">
        <v>619</v>
      </c>
      <c r="D101" s="53"/>
      <c r="E101" s="53"/>
      <c r="F101" s="55"/>
    </row>
    <row r="102" spans="1:6" ht="25.5">
      <c r="A102" s="37"/>
      <c r="B102" s="37" t="s">
        <v>246</v>
      </c>
      <c r="C102" s="37" t="s">
        <v>251</v>
      </c>
      <c r="D102" s="53">
        <v>2850787</v>
      </c>
      <c r="E102" s="53">
        <v>2850786.7</v>
      </c>
      <c r="F102" s="55">
        <f t="shared" si="2"/>
        <v>99.999989476590159</v>
      </c>
    </row>
    <row r="103" spans="1:6" ht="36.75" customHeight="1">
      <c r="A103" s="37"/>
      <c r="B103" s="37" t="s">
        <v>217</v>
      </c>
      <c r="C103" s="37" t="s">
        <v>252</v>
      </c>
      <c r="D103" s="53">
        <v>87376</v>
      </c>
      <c r="E103" s="53">
        <v>87279.8</v>
      </c>
      <c r="F103" s="55">
        <f t="shared" si="2"/>
        <v>99.889901117011533</v>
      </c>
    </row>
    <row r="104" spans="1:6" ht="30.75" customHeight="1">
      <c r="A104" s="37"/>
      <c r="B104" s="37">
        <v>18</v>
      </c>
      <c r="C104" s="37" t="s">
        <v>743</v>
      </c>
      <c r="D104" s="53">
        <v>44247</v>
      </c>
      <c r="E104" s="53">
        <v>44245.5</v>
      </c>
      <c r="F104" s="55">
        <f t="shared" ref="F104:F106" si="3">E104/D104*100</f>
        <v>99.996609939656921</v>
      </c>
    </row>
    <row r="105" spans="1:6" ht="87.75" customHeight="1">
      <c r="A105" s="37"/>
      <c r="B105" s="37">
        <v>29</v>
      </c>
      <c r="C105" s="37" t="s">
        <v>781</v>
      </c>
      <c r="D105" s="53">
        <v>450000</v>
      </c>
      <c r="E105" s="53">
        <v>450000</v>
      </c>
      <c r="F105" s="55">
        <f t="shared" si="3"/>
        <v>100</v>
      </c>
    </row>
    <row r="106" spans="1:6" ht="36.75" customHeight="1">
      <c r="A106" s="37"/>
      <c r="B106" s="37">
        <v>53</v>
      </c>
      <c r="C106" s="37" t="s">
        <v>744</v>
      </c>
      <c r="D106" s="53">
        <v>35426</v>
      </c>
      <c r="E106" s="53">
        <v>35424.800000000003</v>
      </c>
      <c r="F106" s="55">
        <f t="shared" si="3"/>
        <v>99.996612657370292</v>
      </c>
    </row>
    <row r="107" spans="1:6" ht="19.5" customHeight="1">
      <c r="A107" s="37"/>
      <c r="B107" s="52" t="s">
        <v>24</v>
      </c>
      <c r="C107" s="37" t="s">
        <v>453</v>
      </c>
      <c r="D107" s="53"/>
      <c r="E107" s="53"/>
      <c r="F107" s="55"/>
    </row>
    <row r="108" spans="1:6" ht="13.5" customHeight="1">
      <c r="A108" s="150" t="s">
        <v>103</v>
      </c>
      <c r="B108" s="150"/>
      <c r="C108" s="150" t="s">
        <v>104</v>
      </c>
      <c r="D108" s="155">
        <f>SUM(D109:D113)</f>
        <v>790870</v>
      </c>
      <c r="E108" s="155">
        <f>SUM(E109:E113)</f>
        <v>790619.60000000009</v>
      </c>
      <c r="F108" s="152">
        <f t="shared" ref="F108:F155" si="4">E108/D108*100</f>
        <v>99.968338665014485</v>
      </c>
    </row>
    <row r="109" spans="1:6" ht="38.25">
      <c r="A109" s="37"/>
      <c r="B109" s="37" t="s">
        <v>197</v>
      </c>
      <c r="C109" s="37" t="s">
        <v>459</v>
      </c>
      <c r="D109" s="55">
        <v>371319</v>
      </c>
      <c r="E109" s="55">
        <v>371068.9</v>
      </c>
      <c r="F109" s="55">
        <f t="shared" si="4"/>
        <v>99.932645515042324</v>
      </c>
    </row>
    <row r="110" spans="1:6" ht="12.75">
      <c r="A110" s="37"/>
      <c r="B110" s="37" t="s">
        <v>234</v>
      </c>
      <c r="C110" s="37" t="s">
        <v>401</v>
      </c>
      <c r="D110" s="55">
        <v>13363</v>
      </c>
      <c r="E110" s="55">
        <v>13362.7</v>
      </c>
      <c r="F110" s="55">
        <f t="shared" si="4"/>
        <v>99.997754995135821</v>
      </c>
    </row>
    <row r="111" spans="1:6" ht="25.5">
      <c r="A111" s="37"/>
      <c r="B111" s="37" t="s">
        <v>200</v>
      </c>
      <c r="C111" s="37" t="s">
        <v>460</v>
      </c>
      <c r="D111" s="53"/>
      <c r="E111" s="53"/>
      <c r="F111" s="55"/>
    </row>
    <row r="112" spans="1:6" ht="31.5" customHeight="1">
      <c r="A112" s="37"/>
      <c r="B112" s="52" t="s">
        <v>602</v>
      </c>
      <c r="C112" s="37" t="s">
        <v>620</v>
      </c>
      <c r="D112" s="53">
        <v>100708</v>
      </c>
      <c r="E112" s="53">
        <v>100708</v>
      </c>
      <c r="F112" s="55">
        <f t="shared" si="4"/>
        <v>100</v>
      </c>
    </row>
    <row r="113" spans="1:6" ht="17.25" customHeight="1">
      <c r="A113" s="52"/>
      <c r="B113" s="52">
        <v>113</v>
      </c>
      <c r="C113" s="37" t="s">
        <v>453</v>
      </c>
      <c r="D113" s="53">
        <v>305480</v>
      </c>
      <c r="E113" s="53">
        <v>305480</v>
      </c>
      <c r="F113" s="55">
        <f t="shared" si="4"/>
        <v>100</v>
      </c>
    </row>
    <row r="114" spans="1:6" ht="18" customHeight="1">
      <c r="A114" s="150" t="s">
        <v>105</v>
      </c>
      <c r="B114" s="150"/>
      <c r="C114" s="150" t="s">
        <v>106</v>
      </c>
      <c r="D114" s="155">
        <f>SUM(D115:D142)</f>
        <v>119033798</v>
      </c>
      <c r="E114" s="155">
        <f>SUM(E115:E142)</f>
        <v>118962479.79999998</v>
      </c>
      <c r="F114" s="152">
        <f t="shared" si="4"/>
        <v>99.940085756147994</v>
      </c>
    </row>
    <row r="115" spans="1:6" ht="25.5">
      <c r="A115" s="37"/>
      <c r="B115" s="37" t="s">
        <v>197</v>
      </c>
      <c r="C115" s="37" t="s">
        <v>461</v>
      </c>
      <c r="D115" s="55">
        <v>454720</v>
      </c>
      <c r="E115" s="55">
        <v>451924.1</v>
      </c>
      <c r="F115" s="55">
        <f t="shared" si="4"/>
        <v>99.38513810696692</v>
      </c>
    </row>
    <row r="116" spans="1:6" s="77" customFormat="1" ht="12.75">
      <c r="A116" s="37"/>
      <c r="B116" s="37" t="s">
        <v>198</v>
      </c>
      <c r="C116" s="37" t="s">
        <v>254</v>
      </c>
      <c r="D116" s="55">
        <v>1156985</v>
      </c>
      <c r="E116" s="55">
        <v>1148518.5</v>
      </c>
      <c r="F116" s="55">
        <f t="shared" si="4"/>
        <v>99.268227332247179</v>
      </c>
    </row>
    <row r="117" spans="1:6" ht="12.75">
      <c r="A117" s="37"/>
      <c r="B117" s="37" t="s">
        <v>233</v>
      </c>
      <c r="C117" s="37" t="s">
        <v>462</v>
      </c>
      <c r="D117" s="55">
        <v>246496</v>
      </c>
      <c r="E117" s="55">
        <v>246436.5</v>
      </c>
      <c r="F117" s="55">
        <f t="shared" si="4"/>
        <v>99.975861677268597</v>
      </c>
    </row>
    <row r="118" spans="1:6" ht="25.5">
      <c r="A118" s="37"/>
      <c r="B118" s="37" t="s">
        <v>234</v>
      </c>
      <c r="C118" s="37" t="s">
        <v>410</v>
      </c>
      <c r="D118" s="55">
        <v>7714</v>
      </c>
      <c r="E118" s="55">
        <v>7713.9</v>
      </c>
      <c r="F118" s="55">
        <f t="shared" si="4"/>
        <v>99.998703655690946</v>
      </c>
    </row>
    <row r="119" spans="1:6" ht="25.5">
      <c r="A119" s="37"/>
      <c r="B119" s="37" t="s">
        <v>210</v>
      </c>
      <c r="C119" s="37" t="s">
        <v>463</v>
      </c>
      <c r="D119" s="55">
        <v>1473269</v>
      </c>
      <c r="E119" s="55">
        <v>1469568.3</v>
      </c>
      <c r="F119" s="55">
        <f t="shared" si="4"/>
        <v>99.748810298730234</v>
      </c>
    </row>
    <row r="120" spans="1:6" ht="25.5">
      <c r="A120" s="37"/>
      <c r="B120" s="37" t="s">
        <v>200</v>
      </c>
      <c r="C120" s="37" t="s">
        <v>464</v>
      </c>
      <c r="D120" s="55">
        <v>361118</v>
      </c>
      <c r="E120" s="55">
        <v>361110</v>
      </c>
      <c r="F120" s="55">
        <f t="shared" si="4"/>
        <v>99.99778465764652</v>
      </c>
    </row>
    <row r="121" spans="1:6" ht="38.25">
      <c r="A121" s="37"/>
      <c r="B121" s="37" t="s">
        <v>204</v>
      </c>
      <c r="C121" s="37" t="s">
        <v>465</v>
      </c>
      <c r="D121" s="55">
        <v>207769</v>
      </c>
      <c r="E121" s="55">
        <v>206394.1</v>
      </c>
      <c r="F121" s="55">
        <f t="shared" si="4"/>
        <v>99.338255466407404</v>
      </c>
    </row>
    <row r="122" spans="1:6" ht="25.5">
      <c r="A122" s="37"/>
      <c r="B122" s="37" t="s">
        <v>255</v>
      </c>
      <c r="C122" s="37" t="s">
        <v>466</v>
      </c>
      <c r="D122" s="55">
        <v>697499</v>
      </c>
      <c r="E122" s="55">
        <v>691742.6</v>
      </c>
      <c r="F122" s="55">
        <f t="shared" si="4"/>
        <v>99.174708494205717</v>
      </c>
    </row>
    <row r="123" spans="1:6" ht="12.75">
      <c r="A123" s="37"/>
      <c r="B123" s="37">
        <v>13</v>
      </c>
      <c r="C123" s="37" t="s">
        <v>401</v>
      </c>
      <c r="D123" s="55">
        <v>2972</v>
      </c>
      <c r="E123" s="55">
        <v>2971.2</v>
      </c>
      <c r="F123" s="55"/>
    </row>
    <row r="124" spans="1:6" ht="25.5">
      <c r="A124" s="37"/>
      <c r="B124" s="37" t="s">
        <v>246</v>
      </c>
      <c r="C124" s="37" t="s">
        <v>467</v>
      </c>
      <c r="D124" s="55">
        <v>312629</v>
      </c>
      <c r="E124" s="55">
        <v>312576</v>
      </c>
      <c r="F124" s="55">
        <f t="shared" si="4"/>
        <v>99.983046998199143</v>
      </c>
    </row>
    <row r="125" spans="1:6" ht="18.75" customHeight="1">
      <c r="A125" s="37"/>
      <c r="B125" s="37" t="s">
        <v>253</v>
      </c>
      <c r="C125" s="37" t="s">
        <v>468</v>
      </c>
      <c r="D125" s="55">
        <v>9726805</v>
      </c>
      <c r="E125" s="55">
        <v>9726788.5</v>
      </c>
      <c r="F125" s="55">
        <f t="shared" si="4"/>
        <v>99.999830365675052</v>
      </c>
    </row>
    <row r="126" spans="1:6" ht="17.25" customHeight="1">
      <c r="A126" s="37"/>
      <c r="B126" s="37" t="s">
        <v>221</v>
      </c>
      <c r="C126" s="37" t="s">
        <v>469</v>
      </c>
      <c r="D126" s="55">
        <v>929980</v>
      </c>
      <c r="E126" s="55">
        <v>927934.2</v>
      </c>
      <c r="F126" s="55">
        <f t="shared" si="4"/>
        <v>99.780016774554284</v>
      </c>
    </row>
    <row r="127" spans="1:6" ht="19.5" customHeight="1">
      <c r="A127" s="37"/>
      <c r="B127" s="156">
        <v>37</v>
      </c>
      <c r="C127" s="37" t="s">
        <v>411</v>
      </c>
      <c r="D127" s="55">
        <v>123927</v>
      </c>
      <c r="E127" s="55">
        <v>123889.60000000001</v>
      </c>
      <c r="F127" s="55">
        <f t="shared" si="4"/>
        <v>99.969820942974494</v>
      </c>
    </row>
    <row r="128" spans="1:6" ht="21" customHeight="1">
      <c r="A128" s="37"/>
      <c r="B128" s="37" t="s">
        <v>242</v>
      </c>
      <c r="C128" s="37" t="s">
        <v>256</v>
      </c>
      <c r="D128" s="55">
        <v>2333211</v>
      </c>
      <c r="E128" s="55">
        <v>2323546.6</v>
      </c>
      <c r="F128" s="55">
        <f t="shared" si="4"/>
        <v>99.585789712117773</v>
      </c>
    </row>
    <row r="129" spans="1:6" ht="27" customHeight="1">
      <c r="A129" s="37"/>
      <c r="B129" s="37" t="s">
        <v>228</v>
      </c>
      <c r="C129" s="37" t="s">
        <v>470</v>
      </c>
      <c r="D129" s="55">
        <v>453401</v>
      </c>
      <c r="E129" s="55">
        <v>453376</v>
      </c>
      <c r="F129" s="55">
        <f t="shared" si="4"/>
        <v>99.994486117145755</v>
      </c>
    </row>
    <row r="130" spans="1:6" ht="27.75" customHeight="1">
      <c r="A130" s="37"/>
      <c r="B130" s="37" t="s">
        <v>248</v>
      </c>
      <c r="C130" s="37" t="s">
        <v>435</v>
      </c>
      <c r="D130" s="55">
        <v>1287394</v>
      </c>
      <c r="E130" s="55">
        <v>1285473.7</v>
      </c>
      <c r="F130" s="55">
        <f t="shared" si="4"/>
        <v>99.850838204931819</v>
      </c>
    </row>
    <row r="131" spans="1:6" ht="25.5">
      <c r="A131" s="37"/>
      <c r="B131" s="37" t="s">
        <v>257</v>
      </c>
      <c r="C131" s="37" t="s">
        <v>471</v>
      </c>
      <c r="D131" s="55">
        <v>61107227</v>
      </c>
      <c r="E131" s="55">
        <v>61081060.799999997</v>
      </c>
      <c r="F131" s="55">
        <f t="shared" si="4"/>
        <v>99.957179860247948</v>
      </c>
    </row>
    <row r="132" spans="1:6" ht="25.5">
      <c r="A132" s="37"/>
      <c r="B132" s="37" t="s">
        <v>258</v>
      </c>
      <c r="C132" s="37" t="s">
        <v>472</v>
      </c>
      <c r="D132" s="55">
        <v>138993</v>
      </c>
      <c r="E132" s="55">
        <v>138984.20000000001</v>
      </c>
      <c r="F132" s="55">
        <f t="shared" si="4"/>
        <v>99.993668745908067</v>
      </c>
    </row>
    <row r="133" spans="1:6" ht="38.25">
      <c r="A133" s="37"/>
      <c r="B133" s="37" t="s">
        <v>259</v>
      </c>
      <c r="C133" s="37" t="s">
        <v>473</v>
      </c>
      <c r="D133" s="55">
        <v>318809</v>
      </c>
      <c r="E133" s="55">
        <v>318805.90000000002</v>
      </c>
      <c r="F133" s="55">
        <f t="shared" si="4"/>
        <v>99.999027630963994</v>
      </c>
    </row>
    <row r="134" spans="1:6" ht="25.5">
      <c r="A134" s="37"/>
      <c r="B134" s="37" t="s">
        <v>260</v>
      </c>
      <c r="C134" s="37" t="s">
        <v>474</v>
      </c>
      <c r="D134" s="55">
        <v>1298</v>
      </c>
      <c r="E134" s="55">
        <v>1297.5</v>
      </c>
      <c r="F134" s="55">
        <f t="shared" si="4"/>
        <v>99.961479198767336</v>
      </c>
    </row>
    <row r="135" spans="1:6" ht="25.5">
      <c r="A135" s="37"/>
      <c r="B135" s="37" t="s">
        <v>261</v>
      </c>
      <c r="C135" s="37" t="s">
        <v>475</v>
      </c>
      <c r="D135" s="55">
        <v>179191</v>
      </c>
      <c r="E135" s="55">
        <v>179175</v>
      </c>
      <c r="F135" s="55">
        <f t="shared" si="4"/>
        <v>99.991070980127347</v>
      </c>
    </row>
    <row r="136" spans="1:6" ht="12.75">
      <c r="A136" s="37"/>
      <c r="B136" s="156">
        <v>89</v>
      </c>
      <c r="C136" s="37" t="s">
        <v>412</v>
      </c>
      <c r="D136" s="55">
        <v>20329</v>
      </c>
      <c r="E136" s="55">
        <v>20329</v>
      </c>
      <c r="F136" s="55">
        <f t="shared" si="4"/>
        <v>100</v>
      </c>
    </row>
    <row r="137" spans="1:6" ht="17.25" customHeight="1">
      <c r="A137" s="37"/>
      <c r="B137" s="37" t="s">
        <v>262</v>
      </c>
      <c r="C137" s="37" t="s">
        <v>263</v>
      </c>
      <c r="D137" s="55">
        <v>35767</v>
      </c>
      <c r="E137" s="55">
        <v>35754.5</v>
      </c>
      <c r="F137" s="55">
        <f t="shared" si="4"/>
        <v>99.96505158386222</v>
      </c>
    </row>
    <row r="138" spans="1:6" ht="27" customHeight="1">
      <c r="A138" s="37"/>
      <c r="B138" s="37" t="s">
        <v>264</v>
      </c>
      <c r="C138" s="37" t="s">
        <v>476</v>
      </c>
      <c r="D138" s="55">
        <v>1967970</v>
      </c>
      <c r="E138" s="55">
        <v>1962438.1</v>
      </c>
      <c r="F138" s="55">
        <f t="shared" si="4"/>
        <v>99.718903235313547</v>
      </c>
    </row>
    <row r="139" spans="1:6" ht="39" customHeight="1">
      <c r="A139" s="37"/>
      <c r="B139" s="37" t="s">
        <v>265</v>
      </c>
      <c r="C139" s="37" t="s">
        <v>477</v>
      </c>
      <c r="D139" s="55">
        <v>22885</v>
      </c>
      <c r="E139" s="55">
        <v>22879.599999999999</v>
      </c>
      <c r="F139" s="55">
        <f t="shared" si="4"/>
        <v>99.976403757920025</v>
      </c>
    </row>
    <row r="140" spans="1:6" ht="29.25" customHeight="1">
      <c r="A140" s="37"/>
      <c r="B140" s="37">
        <v>202</v>
      </c>
      <c r="C140" s="37" t="s">
        <v>413</v>
      </c>
      <c r="D140" s="55">
        <v>15110241</v>
      </c>
      <c r="E140" s="55">
        <v>15110067.300000001</v>
      </c>
      <c r="F140" s="55">
        <f t="shared" si="4"/>
        <v>99.998850448513693</v>
      </c>
    </row>
    <row r="141" spans="1:6" ht="25.5">
      <c r="A141" s="37"/>
      <c r="B141" s="37" t="s">
        <v>266</v>
      </c>
      <c r="C141" s="37" t="s">
        <v>478</v>
      </c>
      <c r="D141" s="55">
        <v>19472614</v>
      </c>
      <c r="E141" s="55">
        <v>19469139.300000001</v>
      </c>
      <c r="F141" s="55">
        <f t="shared" si="4"/>
        <v>99.982155965295675</v>
      </c>
    </row>
    <row r="142" spans="1:6" ht="25.5">
      <c r="A142" s="37"/>
      <c r="B142" s="37">
        <v>204</v>
      </c>
      <c r="C142" s="37" t="s">
        <v>621</v>
      </c>
      <c r="D142" s="55">
        <v>882585</v>
      </c>
      <c r="E142" s="55">
        <v>882584.8</v>
      </c>
      <c r="F142" s="55">
        <f t="shared" si="4"/>
        <v>99.999977339293096</v>
      </c>
    </row>
    <row r="143" spans="1:6" ht="19.5" customHeight="1">
      <c r="A143" s="150">
        <v>263</v>
      </c>
      <c r="B143" s="150"/>
      <c r="C143" s="150" t="s">
        <v>766</v>
      </c>
      <c r="D143" s="155">
        <f>SUM(D144:D151)</f>
        <v>2663367</v>
      </c>
      <c r="E143" s="155">
        <f>SUM(E144:E151)</f>
        <v>2634220.6999999997</v>
      </c>
      <c r="F143" s="152">
        <f>E143/D143*100</f>
        <v>98.905659640597776</v>
      </c>
    </row>
    <row r="144" spans="1:6" ht="25.5">
      <c r="A144" s="37"/>
      <c r="B144" s="52" t="s">
        <v>197</v>
      </c>
      <c r="C144" s="37" t="s">
        <v>767</v>
      </c>
      <c r="D144" s="55">
        <v>258076</v>
      </c>
      <c r="E144" s="55">
        <v>257280.6</v>
      </c>
      <c r="F144" s="55">
        <f>E144/D144*100</f>
        <v>99.691796215068422</v>
      </c>
    </row>
    <row r="145" spans="1:6" ht="12.75">
      <c r="A145" s="37"/>
      <c r="B145" s="52" t="s">
        <v>198</v>
      </c>
      <c r="C145" s="37" t="s">
        <v>768</v>
      </c>
      <c r="D145" s="55">
        <v>821156</v>
      </c>
      <c r="E145" s="55">
        <v>805258.6</v>
      </c>
      <c r="F145" s="55">
        <f>E145/D145*100</f>
        <v>98.064021939801933</v>
      </c>
    </row>
    <row r="146" spans="1:6" ht="27.75" customHeight="1">
      <c r="A146" s="37"/>
      <c r="B146" s="52" t="s">
        <v>200</v>
      </c>
      <c r="C146" s="37" t="s">
        <v>769</v>
      </c>
      <c r="D146" s="55">
        <v>1276873</v>
      </c>
      <c r="E146" s="55">
        <v>1265922.1000000001</v>
      </c>
      <c r="F146" s="55">
        <f>E146/D146*100</f>
        <v>99.142365763862188</v>
      </c>
    </row>
    <row r="147" spans="1:6" ht="27.75" customHeight="1">
      <c r="A147" s="37"/>
      <c r="B147" s="52" t="s">
        <v>203</v>
      </c>
      <c r="C147" s="37" t="s">
        <v>770</v>
      </c>
      <c r="D147" s="55">
        <v>115445</v>
      </c>
      <c r="E147" s="55">
        <v>114547.9</v>
      </c>
      <c r="F147" s="55">
        <f>E147/D147*100</f>
        <v>99.222920005197281</v>
      </c>
    </row>
    <row r="148" spans="1:6" ht="28.5" customHeight="1">
      <c r="A148" s="37"/>
      <c r="B148" s="52" t="s">
        <v>277</v>
      </c>
      <c r="C148" s="37" t="s">
        <v>604</v>
      </c>
      <c r="D148" s="55"/>
      <c r="E148" s="55"/>
      <c r="F148" s="55"/>
    </row>
    <row r="149" spans="1:6" ht="19.5" customHeight="1">
      <c r="A149" s="37"/>
      <c r="B149" s="52" t="s">
        <v>267</v>
      </c>
      <c r="C149" s="37" t="s">
        <v>479</v>
      </c>
      <c r="D149" s="55">
        <v>157230</v>
      </c>
      <c r="E149" s="55">
        <v>156625.1</v>
      </c>
      <c r="F149" s="55">
        <f t="shared" ref="F149:F150" si="5">E149/D149*100</f>
        <v>99.615276982764115</v>
      </c>
    </row>
    <row r="150" spans="1:6" ht="25.5">
      <c r="A150" s="37"/>
      <c r="B150" s="52" t="s">
        <v>771</v>
      </c>
      <c r="C150" s="37" t="s">
        <v>772</v>
      </c>
      <c r="D150" s="55">
        <v>34587</v>
      </c>
      <c r="E150" s="55">
        <v>34586.400000000001</v>
      </c>
      <c r="F150" s="55">
        <f t="shared" si="5"/>
        <v>99.998265244166888</v>
      </c>
    </row>
    <row r="151" spans="1:6" ht="18.75" customHeight="1">
      <c r="A151" s="37"/>
      <c r="B151" s="37">
        <v>113</v>
      </c>
      <c r="C151" s="37" t="s">
        <v>453</v>
      </c>
      <c r="D151" s="55"/>
      <c r="E151" s="55"/>
      <c r="F151" s="55"/>
    </row>
    <row r="152" spans="1:6" ht="25.5">
      <c r="A152" s="150" t="s">
        <v>107</v>
      </c>
      <c r="B152" s="150"/>
      <c r="C152" s="150" t="s">
        <v>108</v>
      </c>
      <c r="D152" s="155">
        <f>SUM(D153:D161)</f>
        <v>1107047</v>
      </c>
      <c r="E152" s="155">
        <f>SUM(E153:E161)</f>
        <v>1098229.7</v>
      </c>
      <c r="F152" s="152">
        <f t="shared" si="4"/>
        <v>99.203529750769377</v>
      </c>
    </row>
    <row r="153" spans="1:6" ht="38.25">
      <c r="A153" s="37"/>
      <c r="B153" s="37" t="s">
        <v>197</v>
      </c>
      <c r="C153" s="37" t="s">
        <v>268</v>
      </c>
      <c r="D153" s="53">
        <v>237924</v>
      </c>
      <c r="E153" s="53">
        <v>236323.4</v>
      </c>
      <c r="F153" s="55">
        <f t="shared" si="4"/>
        <v>99.327264168389902</v>
      </c>
    </row>
    <row r="154" spans="1:6" ht="25.5">
      <c r="A154" s="37"/>
      <c r="B154" s="37" t="s">
        <v>234</v>
      </c>
      <c r="C154" s="37" t="s">
        <v>622</v>
      </c>
      <c r="D154" s="53"/>
      <c r="E154" s="53"/>
      <c r="F154" s="55"/>
    </row>
    <row r="155" spans="1:6" ht="16.5" customHeight="1">
      <c r="A155" s="37"/>
      <c r="B155" s="37" t="s">
        <v>216</v>
      </c>
      <c r="C155" s="37" t="s">
        <v>482</v>
      </c>
      <c r="D155" s="53">
        <v>74816</v>
      </c>
      <c r="E155" s="53">
        <v>74815.100000000006</v>
      </c>
      <c r="F155" s="55">
        <f t="shared" si="4"/>
        <v>99.998797048759641</v>
      </c>
    </row>
    <row r="156" spans="1:6" ht="25.5" customHeight="1">
      <c r="A156" s="37"/>
      <c r="B156" s="37">
        <v>10</v>
      </c>
      <c r="C156" s="37" t="s">
        <v>745</v>
      </c>
      <c r="D156" s="53">
        <v>500000</v>
      </c>
      <c r="E156" s="53">
        <v>500000</v>
      </c>
      <c r="F156" s="55">
        <f t="shared" ref="F156:F160" si="6">E156/D156*100</f>
        <v>100</v>
      </c>
    </row>
    <row r="157" spans="1:6" ht="38.25">
      <c r="A157" s="37"/>
      <c r="B157" s="37" t="s">
        <v>204</v>
      </c>
      <c r="C157" s="37" t="s">
        <v>483</v>
      </c>
      <c r="D157" s="53"/>
      <c r="E157" s="53"/>
      <c r="F157" s="55"/>
    </row>
    <row r="158" spans="1:6" ht="20.25" customHeight="1">
      <c r="A158" s="37"/>
      <c r="B158" s="37" t="s">
        <v>255</v>
      </c>
      <c r="C158" s="108" t="s">
        <v>623</v>
      </c>
      <c r="D158" s="53">
        <v>16187</v>
      </c>
      <c r="E158" s="53">
        <v>15465.1</v>
      </c>
      <c r="F158" s="55">
        <f t="shared" si="6"/>
        <v>95.540248347439302</v>
      </c>
    </row>
    <row r="159" spans="1:6" ht="36" customHeight="1">
      <c r="A159" s="37"/>
      <c r="B159" s="156">
        <v>51</v>
      </c>
      <c r="C159" s="108" t="s">
        <v>484</v>
      </c>
      <c r="D159" s="53">
        <v>105628</v>
      </c>
      <c r="E159" s="53">
        <v>99134.1</v>
      </c>
      <c r="F159" s="55">
        <f t="shared" si="6"/>
        <v>93.852103608891596</v>
      </c>
    </row>
    <row r="160" spans="1:6" ht="30.75" customHeight="1">
      <c r="A160" s="37"/>
      <c r="B160" s="156">
        <v>65</v>
      </c>
      <c r="C160" s="200" t="s">
        <v>387</v>
      </c>
      <c r="D160" s="53">
        <v>172492</v>
      </c>
      <c r="E160" s="53">
        <v>172492</v>
      </c>
      <c r="F160" s="55">
        <f t="shared" si="6"/>
        <v>100</v>
      </c>
    </row>
    <row r="161" spans="1:6" ht="38.25">
      <c r="A161" s="37"/>
      <c r="B161" s="156">
        <v>82</v>
      </c>
      <c r="C161" s="37" t="s">
        <v>414</v>
      </c>
      <c r="D161" s="80"/>
      <c r="E161" s="80"/>
      <c r="F161" s="55"/>
    </row>
    <row r="162" spans="1:6" ht="19.5" customHeight="1">
      <c r="A162" s="150" t="s">
        <v>109</v>
      </c>
      <c r="B162" s="150"/>
      <c r="C162" s="150" t="s">
        <v>416</v>
      </c>
      <c r="D162" s="155">
        <f>SUM(D163:D171)</f>
        <v>21633343</v>
      </c>
      <c r="E162" s="155">
        <f>SUM(E163:E171)</f>
        <v>21633230.699999999</v>
      </c>
      <c r="F162" s="152">
        <f t="shared" ref="F162:F222" si="7">E162/D162*100</f>
        <v>99.999480893914537</v>
      </c>
    </row>
    <row r="163" spans="1:6" ht="25.5">
      <c r="A163" s="37"/>
      <c r="B163" s="37" t="s">
        <v>197</v>
      </c>
      <c r="C163" s="37" t="s">
        <v>270</v>
      </c>
      <c r="D163" s="53">
        <v>113885</v>
      </c>
      <c r="E163" s="53">
        <v>113776</v>
      </c>
      <c r="F163" s="55">
        <f t="shared" si="7"/>
        <v>99.904289414760512</v>
      </c>
    </row>
    <row r="164" spans="1:6" s="77" customFormat="1" ht="16.5" customHeight="1">
      <c r="A164" s="37"/>
      <c r="B164" s="37" t="s">
        <v>244</v>
      </c>
      <c r="C164" s="37" t="s">
        <v>485</v>
      </c>
      <c r="D164" s="53">
        <v>3766431</v>
      </c>
      <c r="E164" s="53">
        <v>3766430.1</v>
      </c>
      <c r="F164" s="55">
        <f t="shared" si="7"/>
        <v>99.999976104699655</v>
      </c>
    </row>
    <row r="165" spans="1:6" ht="18.75" customHeight="1">
      <c r="A165" s="37"/>
      <c r="B165" s="37" t="s">
        <v>198</v>
      </c>
      <c r="C165" s="37" t="s">
        <v>486</v>
      </c>
      <c r="D165" s="53">
        <v>1478000</v>
      </c>
      <c r="E165" s="53">
        <v>1478000</v>
      </c>
      <c r="F165" s="55">
        <f t="shared" si="7"/>
        <v>100</v>
      </c>
    </row>
    <row r="166" spans="1:6" ht="19.5" customHeight="1">
      <c r="A166" s="37"/>
      <c r="B166" s="37" t="s">
        <v>204</v>
      </c>
      <c r="C166" s="37" t="s">
        <v>624</v>
      </c>
      <c r="D166" s="53">
        <v>52921</v>
      </c>
      <c r="E166" s="53">
        <v>52920.4</v>
      </c>
      <c r="F166" s="55">
        <f t="shared" si="7"/>
        <v>99.99886623457607</v>
      </c>
    </row>
    <row r="167" spans="1:6" ht="25.5">
      <c r="A167" s="37"/>
      <c r="B167" s="156">
        <v>25</v>
      </c>
      <c r="C167" s="37" t="s">
        <v>487</v>
      </c>
      <c r="D167" s="53">
        <v>5397893</v>
      </c>
      <c r="E167" s="53">
        <v>5397892.5</v>
      </c>
      <c r="F167" s="55">
        <f t="shared" si="7"/>
        <v>99.99999073712651</v>
      </c>
    </row>
    <row r="168" spans="1:6" ht="12.75">
      <c r="A168" s="37"/>
      <c r="B168" s="156">
        <v>31</v>
      </c>
      <c r="C168" s="37" t="s">
        <v>746</v>
      </c>
      <c r="D168" s="53">
        <v>434059</v>
      </c>
      <c r="E168" s="53">
        <v>434058</v>
      </c>
      <c r="F168" s="55">
        <f t="shared" si="7"/>
        <v>99.999769616572863</v>
      </c>
    </row>
    <row r="169" spans="1:6" ht="25.5">
      <c r="A169" s="37"/>
      <c r="B169" s="156">
        <v>32</v>
      </c>
      <c r="C169" s="37" t="s">
        <v>613</v>
      </c>
      <c r="D169" s="53">
        <v>145625</v>
      </c>
      <c r="E169" s="53">
        <v>145624.70000000001</v>
      </c>
      <c r="F169" s="55">
        <f t="shared" si="7"/>
        <v>99.999793991416325</v>
      </c>
    </row>
    <row r="170" spans="1:6" ht="18" customHeight="1">
      <c r="A170" s="37"/>
      <c r="B170" s="156">
        <v>113</v>
      </c>
      <c r="C170" s="37" t="s">
        <v>453</v>
      </c>
      <c r="D170" s="53">
        <v>8252094</v>
      </c>
      <c r="E170" s="53">
        <v>8252094</v>
      </c>
      <c r="F170" s="55">
        <f t="shared" si="7"/>
        <v>100</v>
      </c>
    </row>
    <row r="171" spans="1:6" ht="18" customHeight="1">
      <c r="A171" s="37"/>
      <c r="B171" s="37" t="s">
        <v>276</v>
      </c>
      <c r="C171" s="37" t="s">
        <v>488</v>
      </c>
      <c r="D171" s="53">
        <v>1992435</v>
      </c>
      <c r="E171" s="53">
        <v>1992435</v>
      </c>
      <c r="F171" s="55">
        <f t="shared" si="7"/>
        <v>100</v>
      </c>
    </row>
    <row r="172" spans="1:6" ht="12.75">
      <c r="A172" s="150">
        <v>269</v>
      </c>
      <c r="B172" s="150"/>
      <c r="C172" s="150" t="s">
        <v>532</v>
      </c>
      <c r="D172" s="155">
        <f>SUM(D173:D174)</f>
        <v>287243</v>
      </c>
      <c r="E172" s="155">
        <f>SUM(E173:E174)</f>
        <v>286765</v>
      </c>
      <c r="F172" s="152">
        <f>E172/D172*100</f>
        <v>99.833590374700165</v>
      </c>
    </row>
    <row r="173" spans="1:6" ht="27.75" customHeight="1">
      <c r="A173" s="37"/>
      <c r="B173" s="37" t="s">
        <v>197</v>
      </c>
      <c r="C173" s="37" t="s">
        <v>480</v>
      </c>
      <c r="D173" s="55">
        <v>92464</v>
      </c>
      <c r="E173" s="55">
        <v>92102.3</v>
      </c>
      <c r="F173" s="55">
        <f>E173/D173*100</f>
        <v>99.60882073023015</v>
      </c>
    </row>
    <row r="174" spans="1:6" ht="17.25" customHeight="1">
      <c r="A174" s="37"/>
      <c r="B174" s="37" t="s">
        <v>234</v>
      </c>
      <c r="C174" s="37" t="s">
        <v>481</v>
      </c>
      <c r="D174" s="53">
        <v>194779</v>
      </c>
      <c r="E174" s="53">
        <v>194662.7</v>
      </c>
      <c r="F174" s="55">
        <f>E174/D174*100</f>
        <v>99.940291304504086</v>
      </c>
    </row>
    <row r="175" spans="1:6" ht="20.25" customHeight="1">
      <c r="A175" s="150" t="s">
        <v>110</v>
      </c>
      <c r="B175" s="150"/>
      <c r="C175" s="150" t="s">
        <v>417</v>
      </c>
      <c r="D175" s="155">
        <f>SUM(D176:D194)</f>
        <v>42516856</v>
      </c>
      <c r="E175" s="155">
        <f>SUM(E176:E194)</f>
        <v>41939359.099999994</v>
      </c>
      <c r="F175" s="152">
        <f t="shared" si="7"/>
        <v>98.641722473552591</v>
      </c>
    </row>
    <row r="176" spans="1:6" ht="25.5">
      <c r="A176" s="37"/>
      <c r="B176" s="37" t="s">
        <v>197</v>
      </c>
      <c r="C176" s="37" t="s">
        <v>489</v>
      </c>
      <c r="D176" s="53">
        <v>155223</v>
      </c>
      <c r="E176" s="53">
        <v>148530.1</v>
      </c>
      <c r="F176" s="55">
        <f t="shared" si="7"/>
        <v>95.688203423461744</v>
      </c>
    </row>
    <row r="177" spans="1:6" ht="17.25" customHeight="1">
      <c r="A177" s="37"/>
      <c r="B177" s="52" t="s">
        <v>233</v>
      </c>
      <c r="C177" s="37" t="s">
        <v>625</v>
      </c>
      <c r="D177" s="53">
        <v>1053502</v>
      </c>
      <c r="E177" s="53">
        <v>1053502</v>
      </c>
      <c r="F177" s="55">
        <f t="shared" si="7"/>
        <v>100</v>
      </c>
    </row>
    <row r="178" spans="1:6" ht="25.5">
      <c r="A178" s="37"/>
      <c r="B178" s="37" t="s">
        <v>201</v>
      </c>
      <c r="C178" s="37" t="s">
        <v>490</v>
      </c>
      <c r="D178" s="53">
        <v>5030238</v>
      </c>
      <c r="E178" s="53">
        <v>5030238</v>
      </c>
      <c r="F178" s="55">
        <f t="shared" si="7"/>
        <v>100</v>
      </c>
    </row>
    <row r="179" spans="1:6" ht="25.5">
      <c r="A179" s="37"/>
      <c r="B179" s="52" t="s">
        <v>203</v>
      </c>
      <c r="C179" s="37" t="s">
        <v>626</v>
      </c>
      <c r="D179" s="53">
        <v>849218</v>
      </c>
      <c r="E179" s="53">
        <v>566095.30000000005</v>
      </c>
      <c r="F179" s="55">
        <f t="shared" si="7"/>
        <v>66.660774971797593</v>
      </c>
    </row>
    <row r="180" spans="1:6" ht="25.5">
      <c r="A180" s="37"/>
      <c r="B180" s="52" t="s">
        <v>204</v>
      </c>
      <c r="C180" s="37" t="s">
        <v>809</v>
      </c>
      <c r="D180" s="53">
        <v>3698688</v>
      </c>
      <c r="E180" s="53">
        <v>3698688</v>
      </c>
      <c r="F180" s="55"/>
    </row>
    <row r="181" spans="1:6" ht="38.25">
      <c r="A181" s="37"/>
      <c r="B181" s="52" t="s">
        <v>245</v>
      </c>
      <c r="C181" s="37" t="s">
        <v>627</v>
      </c>
      <c r="D181" s="53">
        <v>2822125</v>
      </c>
      <c r="E181" s="53">
        <v>2822125</v>
      </c>
      <c r="F181" s="55">
        <f t="shared" si="7"/>
        <v>100</v>
      </c>
    </row>
    <row r="182" spans="1:6" ht="12.75">
      <c r="A182" s="37"/>
      <c r="B182" s="52" t="s">
        <v>783</v>
      </c>
      <c r="C182" s="37" t="s">
        <v>784</v>
      </c>
      <c r="D182" s="53">
        <v>107615</v>
      </c>
      <c r="E182" s="53">
        <v>107614.6</v>
      </c>
      <c r="F182" s="55"/>
    </row>
    <row r="183" spans="1:6" ht="18" customHeight="1">
      <c r="A183" s="37"/>
      <c r="B183" s="37" t="s">
        <v>271</v>
      </c>
      <c r="C183" s="37" t="s">
        <v>272</v>
      </c>
      <c r="D183" s="53">
        <v>1047212</v>
      </c>
      <c r="E183" s="53">
        <v>1042979</v>
      </c>
      <c r="F183" s="55">
        <f t="shared" si="7"/>
        <v>99.595783852744233</v>
      </c>
    </row>
    <row r="184" spans="1:6" ht="18.75" customHeight="1">
      <c r="A184" s="37"/>
      <c r="B184" s="52" t="s">
        <v>628</v>
      </c>
      <c r="C184" s="37" t="s">
        <v>629</v>
      </c>
      <c r="D184" s="53">
        <v>901248</v>
      </c>
      <c r="E184" s="53">
        <v>901248</v>
      </c>
      <c r="F184" s="55">
        <f t="shared" si="7"/>
        <v>100</v>
      </c>
    </row>
    <row r="185" spans="1:6" ht="25.5">
      <c r="A185" s="37"/>
      <c r="B185" s="37" t="s">
        <v>273</v>
      </c>
      <c r="C185" s="37" t="s">
        <v>491</v>
      </c>
      <c r="D185" s="53">
        <v>1034816</v>
      </c>
      <c r="E185" s="53">
        <v>1007846.1</v>
      </c>
      <c r="F185" s="55">
        <f t="shared" si="7"/>
        <v>97.393749226915702</v>
      </c>
    </row>
    <row r="186" spans="1:6" ht="18.75" customHeight="1">
      <c r="A186" s="37"/>
      <c r="B186" s="37" t="s">
        <v>274</v>
      </c>
      <c r="C186" s="37" t="s">
        <v>492</v>
      </c>
      <c r="D186" s="53">
        <v>4327923</v>
      </c>
      <c r="E186" s="53">
        <v>4317527.0999999996</v>
      </c>
      <c r="F186" s="55">
        <f t="shared" si="7"/>
        <v>99.759794709841174</v>
      </c>
    </row>
    <row r="187" spans="1:6" ht="15.75" customHeight="1">
      <c r="A187" s="37"/>
      <c r="B187" s="52" t="s">
        <v>403</v>
      </c>
      <c r="C187" s="37" t="s">
        <v>630</v>
      </c>
      <c r="D187" s="53">
        <v>4001038</v>
      </c>
      <c r="E187" s="53">
        <v>3789439.6</v>
      </c>
      <c r="F187" s="55">
        <f t="shared" si="7"/>
        <v>94.711412388485201</v>
      </c>
    </row>
    <row r="188" spans="1:6" ht="27.75" customHeight="1">
      <c r="A188" s="37"/>
      <c r="B188" s="37" t="s">
        <v>260</v>
      </c>
      <c r="C188" s="37" t="s">
        <v>275</v>
      </c>
      <c r="D188" s="53">
        <v>1345093</v>
      </c>
      <c r="E188" s="53">
        <v>1345093</v>
      </c>
      <c r="F188" s="55">
        <f t="shared" si="7"/>
        <v>100</v>
      </c>
    </row>
    <row r="189" spans="1:6" ht="27.75" customHeight="1">
      <c r="A189" s="37"/>
      <c r="B189" s="52" t="s">
        <v>649</v>
      </c>
      <c r="C189" s="37" t="s">
        <v>650</v>
      </c>
      <c r="D189" s="53">
        <v>1673328</v>
      </c>
      <c r="E189" s="53">
        <v>1638844.4</v>
      </c>
      <c r="F189" s="55">
        <f t="shared" si="7"/>
        <v>97.939220523412018</v>
      </c>
    </row>
    <row r="190" spans="1:6" ht="12.75">
      <c r="A190" s="37"/>
      <c r="B190" s="52" t="s">
        <v>24</v>
      </c>
      <c r="C190" s="37" t="s">
        <v>453</v>
      </c>
      <c r="D190" s="53">
        <v>4815392</v>
      </c>
      <c r="E190" s="53">
        <v>4815392</v>
      </c>
      <c r="F190" s="55">
        <f t="shared" si="7"/>
        <v>100</v>
      </c>
    </row>
    <row r="191" spans="1:6" ht="20.25" customHeight="1">
      <c r="A191" s="37"/>
      <c r="B191" s="37" t="s">
        <v>276</v>
      </c>
      <c r="C191" s="37" t="s">
        <v>488</v>
      </c>
      <c r="D191" s="53">
        <v>5614529</v>
      </c>
      <c r="E191" s="53">
        <v>5614529</v>
      </c>
      <c r="F191" s="55">
        <f t="shared" si="7"/>
        <v>100</v>
      </c>
    </row>
    <row r="192" spans="1:6" ht="20.25" customHeight="1">
      <c r="A192" s="37"/>
      <c r="B192" s="37">
        <v>115</v>
      </c>
      <c r="C192" s="37" t="s">
        <v>792</v>
      </c>
      <c r="D192" s="53">
        <v>41359</v>
      </c>
      <c r="E192" s="53">
        <v>41358.9</v>
      </c>
      <c r="F192" s="55"/>
    </row>
    <row r="193" spans="1:6" ht="39" customHeight="1">
      <c r="A193" s="37"/>
      <c r="B193" s="37">
        <v>133</v>
      </c>
      <c r="C193" s="37" t="s">
        <v>782</v>
      </c>
      <c r="D193" s="53">
        <v>3148309</v>
      </c>
      <c r="E193" s="53">
        <v>3148309</v>
      </c>
      <c r="F193" s="55">
        <f t="shared" si="7"/>
        <v>100</v>
      </c>
    </row>
    <row r="194" spans="1:6" ht="25.5" customHeight="1">
      <c r="A194" s="37"/>
      <c r="B194" s="156">
        <v>139</v>
      </c>
      <c r="C194" s="37" t="s">
        <v>631</v>
      </c>
      <c r="D194" s="80">
        <v>850000</v>
      </c>
      <c r="E194" s="80">
        <v>850000</v>
      </c>
      <c r="F194" s="55"/>
    </row>
    <row r="195" spans="1:6" ht="20.25" customHeight="1">
      <c r="A195" s="150" t="s">
        <v>111</v>
      </c>
      <c r="B195" s="150"/>
      <c r="C195" s="150" t="s">
        <v>112</v>
      </c>
      <c r="D195" s="155">
        <f>SUM(D196:D197)</f>
        <v>355074</v>
      </c>
      <c r="E195" s="155">
        <f>SUM(E196:E197)</f>
        <v>332514.8</v>
      </c>
      <c r="F195" s="152">
        <f t="shared" si="7"/>
        <v>93.646620141153676</v>
      </c>
    </row>
    <row r="196" spans="1:6" ht="29.25" customHeight="1">
      <c r="A196" s="37"/>
      <c r="B196" s="37" t="s">
        <v>197</v>
      </c>
      <c r="C196" s="37" t="s">
        <v>493</v>
      </c>
      <c r="D196" s="53">
        <v>99948</v>
      </c>
      <c r="E196" s="53">
        <v>96604.3</v>
      </c>
      <c r="F196" s="54">
        <f t="shared" si="7"/>
        <v>96.654560371393131</v>
      </c>
    </row>
    <row r="197" spans="1:6" ht="30" customHeight="1">
      <c r="A197" s="37"/>
      <c r="B197" s="52" t="s">
        <v>244</v>
      </c>
      <c r="C197" s="37" t="s">
        <v>494</v>
      </c>
      <c r="D197" s="53">
        <v>255126</v>
      </c>
      <c r="E197" s="53">
        <v>235910.5</v>
      </c>
      <c r="F197" s="54">
        <f t="shared" si="7"/>
        <v>92.468231383708442</v>
      </c>
    </row>
    <row r="198" spans="1:6" ht="19.5" customHeight="1">
      <c r="A198" s="150" t="s">
        <v>113</v>
      </c>
      <c r="B198" s="150"/>
      <c r="C198" s="150" t="s">
        <v>418</v>
      </c>
      <c r="D198" s="155">
        <f>SUM(D199:D207)</f>
        <v>3731704</v>
      </c>
      <c r="E198" s="155">
        <f>SUM(E199:E207)</f>
        <v>3691236.6999999997</v>
      </c>
      <c r="F198" s="152">
        <f t="shared" si="7"/>
        <v>98.915581192934908</v>
      </c>
    </row>
    <row r="199" spans="1:6" s="77" customFormat="1" ht="27" customHeight="1">
      <c r="A199" s="37"/>
      <c r="B199" s="37" t="s">
        <v>197</v>
      </c>
      <c r="C199" s="37" t="s">
        <v>495</v>
      </c>
      <c r="D199" s="55">
        <v>122233</v>
      </c>
      <c r="E199" s="55">
        <v>119939.3</v>
      </c>
      <c r="F199" s="55">
        <f t="shared" si="7"/>
        <v>98.123501836656217</v>
      </c>
    </row>
    <row r="200" spans="1:6" s="77" customFormat="1" ht="15" customHeight="1">
      <c r="A200" s="37"/>
      <c r="B200" s="37">
        <v>3</v>
      </c>
      <c r="C200" s="37" t="s">
        <v>401</v>
      </c>
      <c r="D200" s="55">
        <v>300</v>
      </c>
      <c r="E200" s="55">
        <v>183.2</v>
      </c>
      <c r="F200" s="55"/>
    </row>
    <row r="201" spans="1:6" ht="13.5" customHeight="1">
      <c r="A201" s="37"/>
      <c r="B201" s="37" t="s">
        <v>234</v>
      </c>
      <c r="C201" s="37" t="s">
        <v>496</v>
      </c>
      <c r="D201" s="55">
        <v>1123914</v>
      </c>
      <c r="E201" s="55">
        <v>1119909.3999999999</v>
      </c>
      <c r="F201" s="55">
        <f t="shared" si="7"/>
        <v>99.643691599179292</v>
      </c>
    </row>
    <row r="202" spans="1:6" ht="21.75" customHeight="1">
      <c r="A202" s="37"/>
      <c r="B202" s="37" t="s">
        <v>200</v>
      </c>
      <c r="C202" s="37" t="s">
        <v>497</v>
      </c>
      <c r="D202" s="55">
        <v>583592</v>
      </c>
      <c r="E202" s="55">
        <v>583247</v>
      </c>
      <c r="F202" s="55">
        <f t="shared" si="7"/>
        <v>99.940883356865754</v>
      </c>
    </row>
    <row r="203" spans="1:6" ht="15.75" customHeight="1">
      <c r="A203" s="37"/>
      <c r="B203" s="37" t="s">
        <v>216</v>
      </c>
      <c r="C203" s="37" t="s">
        <v>498</v>
      </c>
      <c r="D203" s="55">
        <v>1278218</v>
      </c>
      <c r="E203" s="55">
        <v>1278218</v>
      </c>
      <c r="F203" s="55">
        <f t="shared" si="7"/>
        <v>100</v>
      </c>
    </row>
    <row r="204" spans="1:6" ht="16.5" customHeight="1">
      <c r="A204" s="37"/>
      <c r="B204" s="37" t="s">
        <v>201</v>
      </c>
      <c r="C204" s="37" t="s">
        <v>499</v>
      </c>
      <c r="D204" s="55">
        <v>124985</v>
      </c>
      <c r="E204" s="55">
        <v>124433</v>
      </c>
      <c r="F204" s="55">
        <f t="shared" si="7"/>
        <v>99.5583470016402</v>
      </c>
    </row>
    <row r="205" spans="1:6" ht="16.5" customHeight="1">
      <c r="A205" s="37"/>
      <c r="B205" s="37" t="s">
        <v>203</v>
      </c>
      <c r="C205" s="37" t="s">
        <v>500</v>
      </c>
      <c r="D205" s="55">
        <v>280726</v>
      </c>
      <c r="E205" s="55">
        <v>280421.8</v>
      </c>
      <c r="F205" s="55">
        <f t="shared" si="7"/>
        <v>99.891638109758262</v>
      </c>
    </row>
    <row r="206" spans="1:6" s="77" customFormat="1" ht="25.5">
      <c r="A206" s="37"/>
      <c r="B206" s="37" t="s">
        <v>277</v>
      </c>
      <c r="C206" s="37" t="s">
        <v>435</v>
      </c>
      <c r="D206" s="55">
        <v>191777</v>
      </c>
      <c r="E206" s="55">
        <v>158926</v>
      </c>
      <c r="F206" s="55">
        <f t="shared" si="7"/>
        <v>82.870208627729085</v>
      </c>
    </row>
    <row r="207" spans="1:6" s="77" customFormat="1" ht="12.75">
      <c r="A207" s="37"/>
      <c r="B207" s="37">
        <v>113</v>
      </c>
      <c r="C207" s="37" t="s">
        <v>453</v>
      </c>
      <c r="D207" s="55">
        <v>25959</v>
      </c>
      <c r="E207" s="55">
        <v>25959</v>
      </c>
      <c r="F207" s="55"/>
    </row>
    <row r="208" spans="1:6" s="77" customFormat="1" ht="12.75">
      <c r="A208" s="150">
        <v>276</v>
      </c>
      <c r="B208" s="150"/>
      <c r="C208" s="150" t="s">
        <v>780</v>
      </c>
      <c r="D208" s="155">
        <f>D209</f>
        <v>14162</v>
      </c>
      <c r="E208" s="155">
        <f>E209</f>
        <v>12513.7</v>
      </c>
      <c r="F208" s="152">
        <f t="shared" si="7"/>
        <v>88.361107188250259</v>
      </c>
    </row>
    <row r="209" spans="1:6" s="77" customFormat="1" ht="25.5">
      <c r="A209" s="37"/>
      <c r="B209" s="37" t="s">
        <v>197</v>
      </c>
      <c r="C209" s="37" t="s">
        <v>785</v>
      </c>
      <c r="D209" s="55">
        <v>14162</v>
      </c>
      <c r="E209" s="55">
        <v>12513.7</v>
      </c>
      <c r="F209" s="55">
        <f t="shared" si="7"/>
        <v>88.361107188250259</v>
      </c>
    </row>
    <row r="210" spans="1:6" s="77" customFormat="1" ht="12.75">
      <c r="A210" s="37"/>
      <c r="B210" s="37"/>
      <c r="C210" s="37"/>
      <c r="D210" s="55"/>
      <c r="E210" s="55"/>
      <c r="F210" s="55"/>
    </row>
    <row r="211" spans="1:6" ht="25.5">
      <c r="A211" s="150" t="s">
        <v>114</v>
      </c>
      <c r="B211" s="150"/>
      <c r="C211" s="150" t="s">
        <v>419</v>
      </c>
      <c r="D211" s="155">
        <f>SUM(D212:D225)</f>
        <v>23381478.800000001</v>
      </c>
      <c r="E211" s="155">
        <f>SUM(E212:E225)</f>
        <v>23369067.999999996</v>
      </c>
      <c r="F211" s="152">
        <f t="shared" si="7"/>
        <v>99.946920380416643</v>
      </c>
    </row>
    <row r="212" spans="1:6" ht="38.25">
      <c r="A212" s="37"/>
      <c r="B212" s="37" t="s">
        <v>197</v>
      </c>
      <c r="C212" s="37" t="s">
        <v>501</v>
      </c>
      <c r="D212" s="53">
        <v>370588</v>
      </c>
      <c r="E212" s="53">
        <v>358186.1</v>
      </c>
      <c r="F212" s="55">
        <f t="shared" si="7"/>
        <v>96.653453430764074</v>
      </c>
    </row>
    <row r="213" spans="1:6" ht="12.75">
      <c r="A213" s="37"/>
      <c r="B213" s="37">
        <v>5</v>
      </c>
      <c r="C213" s="37" t="s">
        <v>401</v>
      </c>
      <c r="D213" s="53">
        <v>76183</v>
      </c>
      <c r="E213" s="53">
        <v>76183</v>
      </c>
      <c r="F213" s="55"/>
    </row>
    <row r="214" spans="1:6" ht="38.25">
      <c r="A214" s="37"/>
      <c r="B214" s="37">
        <v>46</v>
      </c>
      <c r="C214" s="37" t="s">
        <v>810</v>
      </c>
      <c r="D214" s="53">
        <v>5851000</v>
      </c>
      <c r="E214" s="53">
        <v>5851000</v>
      </c>
      <c r="F214" s="55"/>
    </row>
    <row r="215" spans="1:6" ht="28.5" customHeight="1">
      <c r="A215" s="37"/>
      <c r="B215" s="52" t="s">
        <v>227</v>
      </c>
      <c r="C215" s="37" t="s">
        <v>388</v>
      </c>
      <c r="D215" s="36">
        <v>2855596</v>
      </c>
      <c r="E215" s="36">
        <v>2855595.3</v>
      </c>
      <c r="F215" s="55">
        <f t="shared" si="7"/>
        <v>99.999975486728516</v>
      </c>
    </row>
    <row r="216" spans="1:6" ht="30" customHeight="1">
      <c r="A216" s="37"/>
      <c r="B216" s="52" t="s">
        <v>632</v>
      </c>
      <c r="C216" s="37" t="s">
        <v>415</v>
      </c>
      <c r="D216" s="36">
        <v>50000</v>
      </c>
      <c r="E216" s="36">
        <v>50000</v>
      </c>
      <c r="F216" s="55">
        <f t="shared" si="7"/>
        <v>100</v>
      </c>
    </row>
    <row r="217" spans="1:6" ht="30">
      <c r="A217" s="37"/>
      <c r="B217" s="52" t="s">
        <v>600</v>
      </c>
      <c r="C217" s="117" t="s">
        <v>502</v>
      </c>
      <c r="D217" s="53">
        <v>200000</v>
      </c>
      <c r="E217" s="53">
        <v>200000</v>
      </c>
      <c r="F217" s="55">
        <f t="shared" si="7"/>
        <v>100</v>
      </c>
    </row>
    <row r="218" spans="1:6" ht="30">
      <c r="A218" s="37"/>
      <c r="B218" s="52" t="s">
        <v>633</v>
      </c>
      <c r="C218" s="133" t="s">
        <v>387</v>
      </c>
      <c r="D218" s="53">
        <v>334625</v>
      </c>
      <c r="E218" s="53">
        <v>334625</v>
      </c>
      <c r="F218" s="55">
        <f t="shared" si="7"/>
        <v>100</v>
      </c>
    </row>
    <row r="219" spans="1:6" s="77" customFormat="1" ht="17.25" customHeight="1">
      <c r="A219" s="37"/>
      <c r="B219" s="37" t="s">
        <v>278</v>
      </c>
      <c r="C219" s="37" t="s">
        <v>503</v>
      </c>
      <c r="D219" s="53">
        <v>1694967</v>
      </c>
      <c r="E219" s="53">
        <v>1694966.1</v>
      </c>
      <c r="F219" s="55">
        <f t="shared" si="7"/>
        <v>99.999946901621101</v>
      </c>
    </row>
    <row r="220" spans="1:6" ht="25.5">
      <c r="A220" s="37"/>
      <c r="B220" s="52" t="s">
        <v>634</v>
      </c>
      <c r="C220" s="37" t="s">
        <v>504</v>
      </c>
      <c r="D220" s="53">
        <v>78708</v>
      </c>
      <c r="E220" s="53">
        <v>78708</v>
      </c>
      <c r="F220" s="55">
        <f t="shared" si="7"/>
        <v>100</v>
      </c>
    </row>
    <row r="221" spans="1:6" ht="25.5" customHeight="1">
      <c r="A221" s="37"/>
      <c r="B221" s="52" t="s">
        <v>279</v>
      </c>
      <c r="C221" s="37" t="s">
        <v>405</v>
      </c>
      <c r="D221" s="53">
        <v>117820</v>
      </c>
      <c r="E221" s="53">
        <v>117812.7</v>
      </c>
      <c r="F221" s="55">
        <f t="shared" si="7"/>
        <v>99.993804107961296</v>
      </c>
    </row>
    <row r="222" spans="1:6" ht="17.25" customHeight="1">
      <c r="A222" s="37"/>
      <c r="B222" s="37" t="s">
        <v>24</v>
      </c>
      <c r="C222" s="37" t="s">
        <v>453</v>
      </c>
      <c r="D222" s="53">
        <v>8724447</v>
      </c>
      <c r="E222" s="53">
        <v>8724447</v>
      </c>
      <c r="F222" s="55">
        <f t="shared" si="7"/>
        <v>100</v>
      </c>
    </row>
    <row r="223" spans="1:6" ht="21" customHeight="1">
      <c r="A223" s="37"/>
      <c r="B223" s="37" t="s">
        <v>276</v>
      </c>
      <c r="C223" s="37" t="s">
        <v>488</v>
      </c>
      <c r="D223" s="53">
        <v>3022712</v>
      </c>
      <c r="E223" s="53">
        <v>3022712</v>
      </c>
      <c r="F223" s="55">
        <f t="shared" ref="F223:F224" si="8">E223/D223*100</f>
        <v>100</v>
      </c>
    </row>
    <row r="224" spans="1:6" ht="28.5" customHeight="1">
      <c r="A224" s="37"/>
      <c r="B224" s="37">
        <v>115</v>
      </c>
      <c r="C224" s="37" t="s">
        <v>747</v>
      </c>
      <c r="D224" s="53">
        <v>4832.8</v>
      </c>
      <c r="E224" s="53">
        <v>4832.8</v>
      </c>
      <c r="F224" s="55">
        <f t="shared" si="8"/>
        <v>100</v>
      </c>
    </row>
    <row r="225" spans="1:6" ht="38.25">
      <c r="A225" s="37"/>
      <c r="B225" s="156">
        <v>146</v>
      </c>
      <c r="C225" s="37" t="s">
        <v>505</v>
      </c>
      <c r="D225" s="53"/>
      <c r="E225" s="53"/>
      <c r="F225" s="55"/>
    </row>
    <row r="226" spans="1:6" ht="18" customHeight="1">
      <c r="A226" s="150" t="s">
        <v>115</v>
      </c>
      <c r="B226" s="150"/>
      <c r="C226" s="150" t="s">
        <v>116</v>
      </c>
      <c r="D226" s="155">
        <f>SUM(D227:D228)</f>
        <v>281440</v>
      </c>
      <c r="E226" s="155">
        <f>SUM(E227:E228)</f>
        <v>277682.8</v>
      </c>
      <c r="F226" s="152">
        <f t="shared" ref="F226:F271" si="9">E226/D226*100</f>
        <v>98.665008527572482</v>
      </c>
    </row>
    <row r="227" spans="1:6" ht="25.5">
      <c r="A227" s="37"/>
      <c r="B227" s="37" t="s">
        <v>197</v>
      </c>
      <c r="C227" s="37" t="s">
        <v>506</v>
      </c>
      <c r="D227" s="55">
        <v>281293</v>
      </c>
      <c r="E227" s="55">
        <v>277581.8</v>
      </c>
      <c r="F227" s="55">
        <f t="shared" si="9"/>
        <v>98.680663934047402</v>
      </c>
    </row>
    <row r="228" spans="1:6" ht="15" customHeight="1">
      <c r="A228" s="37"/>
      <c r="B228" s="37" t="s">
        <v>198</v>
      </c>
      <c r="C228" s="37" t="s">
        <v>401</v>
      </c>
      <c r="D228" s="55">
        <v>147</v>
      </c>
      <c r="E228" s="55">
        <v>101</v>
      </c>
      <c r="F228" s="55">
        <v>0</v>
      </c>
    </row>
    <row r="229" spans="1:6" ht="18.75" customHeight="1">
      <c r="A229" s="150">
        <v>284</v>
      </c>
      <c r="B229" s="157"/>
      <c r="C229" s="150" t="s">
        <v>562</v>
      </c>
      <c r="D229" s="151">
        <f>SUM(D230:D235)</f>
        <v>508255</v>
      </c>
      <c r="E229" s="151">
        <f>SUM(E230:E235)</f>
        <v>490772.59999999992</v>
      </c>
      <c r="F229" s="152">
        <f t="shared" si="9"/>
        <v>96.56030929356325</v>
      </c>
    </row>
    <row r="230" spans="1:6" ht="25.5">
      <c r="A230" s="75"/>
      <c r="B230" s="52" t="s">
        <v>197</v>
      </c>
      <c r="C230" s="37" t="s">
        <v>635</v>
      </c>
      <c r="D230" s="55">
        <v>123940</v>
      </c>
      <c r="E230" s="55">
        <v>113257.5</v>
      </c>
      <c r="F230" s="55">
        <f t="shared" si="9"/>
        <v>91.380910117798933</v>
      </c>
    </row>
    <row r="231" spans="1:6" ht="18" customHeight="1">
      <c r="A231" s="37"/>
      <c r="B231" s="52" t="s">
        <v>198</v>
      </c>
      <c r="C231" s="37" t="s">
        <v>401</v>
      </c>
      <c r="D231" s="55">
        <v>107044</v>
      </c>
      <c r="E231" s="55">
        <v>106711.9</v>
      </c>
      <c r="F231" s="55">
        <f t="shared" si="9"/>
        <v>99.689753746123088</v>
      </c>
    </row>
    <row r="232" spans="1:6" ht="18" customHeight="1">
      <c r="A232" s="37"/>
      <c r="B232" s="52" t="s">
        <v>233</v>
      </c>
      <c r="C232" s="37" t="s">
        <v>636</v>
      </c>
      <c r="D232" s="55">
        <v>170980</v>
      </c>
      <c r="E232" s="55">
        <v>164512.79999999999</v>
      </c>
      <c r="F232" s="55">
        <f t="shared" si="9"/>
        <v>96.217569306351606</v>
      </c>
    </row>
    <row r="233" spans="1:6" ht="25.5">
      <c r="A233" s="37"/>
      <c r="B233" s="52" t="s">
        <v>278</v>
      </c>
      <c r="C233" s="37" t="s">
        <v>637</v>
      </c>
      <c r="D233" s="55">
        <v>101531</v>
      </c>
      <c r="E233" s="55">
        <v>101530.8</v>
      </c>
      <c r="F233" s="55">
        <f t="shared" si="9"/>
        <v>99.99980301582768</v>
      </c>
    </row>
    <row r="234" spans="1:6" ht="25.5">
      <c r="A234" s="37"/>
      <c r="B234" s="52" t="s">
        <v>761</v>
      </c>
      <c r="C234" s="37" t="s">
        <v>760</v>
      </c>
      <c r="D234" s="55">
        <v>1000</v>
      </c>
      <c r="E234" s="55">
        <v>999.6</v>
      </c>
      <c r="F234" s="55">
        <f t="shared" si="9"/>
        <v>99.960000000000008</v>
      </c>
    </row>
    <row r="235" spans="1:6" ht="12.75">
      <c r="A235" s="37"/>
      <c r="B235" s="52" t="s">
        <v>24</v>
      </c>
      <c r="C235" s="37" t="s">
        <v>453</v>
      </c>
      <c r="D235" s="55">
        <v>3760</v>
      </c>
      <c r="E235" s="55">
        <v>3760</v>
      </c>
      <c r="F235" s="55"/>
    </row>
    <row r="236" spans="1:6" ht="16.5" customHeight="1">
      <c r="A236" s="150" t="s">
        <v>117</v>
      </c>
      <c r="B236" s="150"/>
      <c r="C236" s="150" t="s">
        <v>118</v>
      </c>
      <c r="D236" s="155">
        <f>SUM(D237:D242)</f>
        <v>15210643</v>
      </c>
      <c r="E236" s="155">
        <f>SUM(E237:E242)</f>
        <v>15116558.199999999</v>
      </c>
      <c r="F236" s="152">
        <f t="shared" si="9"/>
        <v>99.38145415680323</v>
      </c>
    </row>
    <row r="237" spans="1:6" ht="28.5" customHeight="1">
      <c r="A237" s="37"/>
      <c r="B237" s="37" t="s">
        <v>197</v>
      </c>
      <c r="C237" s="37" t="s">
        <v>507</v>
      </c>
      <c r="D237" s="55">
        <v>87386</v>
      </c>
      <c r="E237" s="55">
        <v>85103.7</v>
      </c>
      <c r="F237" s="55">
        <f t="shared" si="9"/>
        <v>97.388254411461787</v>
      </c>
    </row>
    <row r="238" spans="1:6" ht="17.25" customHeight="1">
      <c r="A238" s="37"/>
      <c r="B238" s="37" t="s">
        <v>244</v>
      </c>
      <c r="C238" s="37" t="s">
        <v>508</v>
      </c>
      <c r="D238" s="55">
        <v>833218</v>
      </c>
      <c r="E238" s="55">
        <v>816046.8</v>
      </c>
      <c r="F238" s="55">
        <f t="shared" si="9"/>
        <v>97.939170781236129</v>
      </c>
    </row>
    <row r="239" spans="1:6" ht="38.25">
      <c r="A239" s="37"/>
      <c r="B239" s="37" t="s">
        <v>198</v>
      </c>
      <c r="C239" s="37" t="s">
        <v>509</v>
      </c>
      <c r="D239" s="55">
        <v>6434835</v>
      </c>
      <c r="E239" s="55">
        <v>6432922.9000000004</v>
      </c>
      <c r="F239" s="55">
        <f t="shared" si="9"/>
        <v>99.970285174367334</v>
      </c>
    </row>
    <row r="240" spans="1:6" ht="19.5" customHeight="1">
      <c r="A240" s="37"/>
      <c r="B240" s="37" t="s">
        <v>210</v>
      </c>
      <c r="C240" s="37" t="s">
        <v>510</v>
      </c>
      <c r="D240" s="55">
        <v>6333895</v>
      </c>
      <c r="E240" s="55">
        <v>6290739.5999999996</v>
      </c>
      <c r="F240" s="80">
        <f t="shared" si="9"/>
        <v>99.318659371524149</v>
      </c>
    </row>
    <row r="241" spans="1:6" s="77" customFormat="1" ht="24.75" customHeight="1">
      <c r="A241" s="37"/>
      <c r="B241" s="37" t="s">
        <v>200</v>
      </c>
      <c r="C241" s="37" t="s">
        <v>511</v>
      </c>
      <c r="D241" s="55">
        <v>1317336</v>
      </c>
      <c r="E241" s="55">
        <v>1314766.6000000001</v>
      </c>
      <c r="F241" s="80">
        <f t="shared" si="9"/>
        <v>99.804954848269546</v>
      </c>
    </row>
    <row r="242" spans="1:6" ht="29.25" customHeight="1">
      <c r="A242" s="37"/>
      <c r="B242" s="156">
        <v>32</v>
      </c>
      <c r="C242" s="37" t="s">
        <v>435</v>
      </c>
      <c r="D242" s="55">
        <v>203973</v>
      </c>
      <c r="E242" s="55">
        <v>176978.6</v>
      </c>
      <c r="F242" s="80">
        <f t="shared" si="9"/>
        <v>86.765699381780919</v>
      </c>
    </row>
    <row r="243" spans="1:6" ht="38.25">
      <c r="A243" s="150" t="s">
        <v>119</v>
      </c>
      <c r="B243" s="150"/>
      <c r="C243" s="150" t="s">
        <v>420</v>
      </c>
      <c r="D243" s="155">
        <f>SUM(D244:D246)</f>
        <v>540949</v>
      </c>
      <c r="E243" s="155">
        <f>SUM(E244:E246)</f>
        <v>538926.9</v>
      </c>
      <c r="F243" s="158">
        <f t="shared" si="9"/>
        <v>99.6261939665292</v>
      </c>
    </row>
    <row r="244" spans="1:6" ht="27.75" customHeight="1">
      <c r="A244" s="75"/>
      <c r="B244" s="37" t="s">
        <v>244</v>
      </c>
      <c r="C244" s="37" t="s">
        <v>512</v>
      </c>
      <c r="D244" s="53">
        <v>24966</v>
      </c>
      <c r="E244" s="53">
        <v>24945</v>
      </c>
      <c r="F244" s="80">
        <f t="shared" si="9"/>
        <v>99.915885604422016</v>
      </c>
    </row>
    <row r="245" spans="1:6" ht="18.75" customHeight="1">
      <c r="A245" s="37"/>
      <c r="B245" s="37" t="s">
        <v>233</v>
      </c>
      <c r="C245" s="37" t="s">
        <v>513</v>
      </c>
      <c r="D245" s="53">
        <v>15983</v>
      </c>
      <c r="E245" s="53">
        <v>13981.9</v>
      </c>
      <c r="F245" s="80">
        <f t="shared" si="9"/>
        <v>87.479822311205652</v>
      </c>
    </row>
    <row r="246" spans="1:6" ht="18" customHeight="1">
      <c r="A246" s="37"/>
      <c r="B246" s="37" t="s">
        <v>24</v>
      </c>
      <c r="C246" s="37" t="s">
        <v>453</v>
      </c>
      <c r="D246" s="53">
        <v>500000</v>
      </c>
      <c r="E246" s="53">
        <v>500000</v>
      </c>
      <c r="F246" s="80">
        <f t="shared" si="9"/>
        <v>100</v>
      </c>
    </row>
    <row r="247" spans="1:6" ht="19.5" customHeight="1">
      <c r="A247" s="150" t="s">
        <v>185</v>
      </c>
      <c r="B247" s="150"/>
      <c r="C247" s="150" t="s">
        <v>421</v>
      </c>
      <c r="D247" s="155">
        <f>SUM(D248:D248)</f>
        <v>106103</v>
      </c>
      <c r="E247" s="155">
        <f>SUM(E248:E248)</f>
        <v>105776.1</v>
      </c>
      <c r="F247" s="155">
        <f t="shared" si="9"/>
        <v>99.691903150712051</v>
      </c>
    </row>
    <row r="248" spans="1:6" ht="29.25" customHeight="1">
      <c r="A248" s="37"/>
      <c r="B248" s="37" t="s">
        <v>197</v>
      </c>
      <c r="C248" s="37" t="s">
        <v>514</v>
      </c>
      <c r="D248" s="55">
        <v>106103</v>
      </c>
      <c r="E248" s="55">
        <v>105776.1</v>
      </c>
      <c r="F248" s="80">
        <f t="shared" si="9"/>
        <v>99.691903150712051</v>
      </c>
    </row>
    <row r="249" spans="1:6" ht="22.5" customHeight="1">
      <c r="A249" s="150" t="s">
        <v>120</v>
      </c>
      <c r="B249" s="150"/>
      <c r="C249" s="150" t="s">
        <v>121</v>
      </c>
      <c r="D249" s="155">
        <f>SUM(D250:D265)</f>
        <v>2866656</v>
      </c>
      <c r="E249" s="155">
        <f>SUM(E250:E265)</f>
        <v>2849107.5999999996</v>
      </c>
      <c r="F249" s="155">
        <f t="shared" si="9"/>
        <v>99.38784423383899</v>
      </c>
    </row>
    <row r="250" spans="1:6" ht="30" customHeight="1">
      <c r="A250" s="37"/>
      <c r="B250" s="37" t="s">
        <v>197</v>
      </c>
      <c r="C250" s="37" t="s">
        <v>515</v>
      </c>
      <c r="D250" s="53">
        <v>123643</v>
      </c>
      <c r="E250" s="53">
        <v>122362.4</v>
      </c>
      <c r="F250" s="80">
        <f t="shared" si="9"/>
        <v>98.964276182234329</v>
      </c>
    </row>
    <row r="251" spans="1:6" ht="30" customHeight="1">
      <c r="A251" s="37"/>
      <c r="B251" s="37">
        <v>3</v>
      </c>
      <c r="C251" s="37" t="s">
        <v>401</v>
      </c>
      <c r="D251" s="53">
        <v>12750</v>
      </c>
      <c r="E251" s="53">
        <v>12749.8</v>
      </c>
      <c r="F251" s="80">
        <f t="shared" si="9"/>
        <v>99.998431372549007</v>
      </c>
    </row>
    <row r="252" spans="1:6" ht="20.25" customHeight="1">
      <c r="A252" s="37"/>
      <c r="B252" s="37" t="s">
        <v>203</v>
      </c>
      <c r="C252" s="37" t="s">
        <v>516</v>
      </c>
      <c r="D252" s="53">
        <v>17817</v>
      </c>
      <c r="E252" s="53">
        <v>16939.099999999999</v>
      </c>
      <c r="F252" s="80">
        <f t="shared" si="9"/>
        <v>95.072683392265802</v>
      </c>
    </row>
    <row r="253" spans="1:6" ht="54" customHeight="1">
      <c r="A253" s="37"/>
      <c r="B253" s="37" t="s">
        <v>204</v>
      </c>
      <c r="C253" s="37" t="s">
        <v>517</v>
      </c>
      <c r="D253" s="53">
        <v>9162</v>
      </c>
      <c r="E253" s="53">
        <v>9119.1</v>
      </c>
      <c r="F253" s="80">
        <f t="shared" si="9"/>
        <v>99.531761624099545</v>
      </c>
    </row>
    <row r="254" spans="1:6" ht="32.25" customHeight="1">
      <c r="A254" s="37"/>
      <c r="B254" s="37" t="s">
        <v>255</v>
      </c>
      <c r="C254" s="37" t="s">
        <v>518</v>
      </c>
      <c r="D254" s="53">
        <v>1576</v>
      </c>
      <c r="E254" s="53">
        <v>1575.2</v>
      </c>
      <c r="F254" s="80">
        <f t="shared" si="9"/>
        <v>99.949238578680209</v>
      </c>
    </row>
    <row r="255" spans="1:6" ht="24.75" customHeight="1">
      <c r="A255" s="37"/>
      <c r="B255" s="37" t="s">
        <v>236</v>
      </c>
      <c r="C255" s="37" t="s">
        <v>519</v>
      </c>
      <c r="D255" s="53">
        <v>49900</v>
      </c>
      <c r="E255" s="53">
        <v>49391.3</v>
      </c>
      <c r="F255" s="80">
        <f t="shared" si="9"/>
        <v>98.980561122244495</v>
      </c>
    </row>
    <row r="256" spans="1:6" s="77" customFormat="1" ht="17.25" customHeight="1">
      <c r="A256" s="37"/>
      <c r="B256" s="37" t="s">
        <v>245</v>
      </c>
      <c r="C256" s="37" t="s">
        <v>520</v>
      </c>
      <c r="D256" s="53">
        <v>2376732</v>
      </c>
      <c r="E256" s="53">
        <v>2376732</v>
      </c>
      <c r="F256" s="80">
        <f t="shared" si="9"/>
        <v>100</v>
      </c>
    </row>
    <row r="257" spans="1:6" s="77" customFormat="1" ht="24" customHeight="1">
      <c r="A257" s="37"/>
      <c r="B257" s="52" t="s">
        <v>246</v>
      </c>
      <c r="C257" s="37" t="s">
        <v>613</v>
      </c>
      <c r="D257" s="53">
        <v>105816</v>
      </c>
      <c r="E257" s="53">
        <v>105438.39999999999</v>
      </c>
      <c r="F257" s="80">
        <f t="shared" si="9"/>
        <v>99.643154154381193</v>
      </c>
    </row>
    <row r="258" spans="1:6" ht="76.5">
      <c r="A258" s="37"/>
      <c r="B258" s="37" t="s">
        <v>280</v>
      </c>
      <c r="C258" s="37" t="s">
        <v>521</v>
      </c>
      <c r="D258" s="53">
        <v>8763</v>
      </c>
      <c r="E258" s="53">
        <v>8762.6</v>
      </c>
      <c r="F258" s="80">
        <f t="shared" si="9"/>
        <v>99.995435353189549</v>
      </c>
    </row>
    <row r="259" spans="1:6" ht="63.75">
      <c r="A259" s="37"/>
      <c r="B259" s="52" t="s">
        <v>638</v>
      </c>
      <c r="C259" s="153" t="s">
        <v>639</v>
      </c>
      <c r="D259" s="53">
        <v>58222</v>
      </c>
      <c r="E259" s="53">
        <v>55204.4</v>
      </c>
      <c r="F259" s="80">
        <f t="shared" si="9"/>
        <v>94.817079454501737</v>
      </c>
    </row>
    <row r="260" spans="1:6" s="77" customFormat="1" ht="21.75" customHeight="1">
      <c r="A260" s="37"/>
      <c r="B260" s="52" t="s">
        <v>277</v>
      </c>
      <c r="C260" s="37" t="s">
        <v>522</v>
      </c>
      <c r="D260" s="53">
        <v>16918</v>
      </c>
      <c r="E260" s="53">
        <v>16895</v>
      </c>
      <c r="F260" s="80">
        <f t="shared" si="9"/>
        <v>99.864050124128141</v>
      </c>
    </row>
    <row r="261" spans="1:6" ht="18" customHeight="1">
      <c r="A261" s="37"/>
      <c r="B261" s="52" t="s">
        <v>223</v>
      </c>
      <c r="C261" s="37" t="s">
        <v>523</v>
      </c>
      <c r="D261" s="53">
        <v>5337</v>
      </c>
      <c r="E261" s="53">
        <v>5303.2</v>
      </c>
      <c r="F261" s="80">
        <f t="shared" si="9"/>
        <v>99.366685403784899</v>
      </c>
    </row>
    <row r="262" spans="1:6" ht="18.75" customHeight="1">
      <c r="A262" s="37"/>
      <c r="B262" s="52" t="s">
        <v>238</v>
      </c>
      <c r="C262" s="37" t="s">
        <v>524</v>
      </c>
      <c r="D262" s="53">
        <v>3913</v>
      </c>
      <c r="E262" s="53">
        <v>3892.4</v>
      </c>
      <c r="F262" s="80">
        <f t="shared" si="9"/>
        <v>99.473549706107846</v>
      </c>
    </row>
    <row r="263" spans="1:6" s="77" customFormat="1" ht="25.5">
      <c r="A263" s="37"/>
      <c r="B263" s="52" t="s">
        <v>640</v>
      </c>
      <c r="C263" s="37" t="s">
        <v>641</v>
      </c>
      <c r="D263" s="202"/>
      <c r="E263" s="202"/>
      <c r="F263" s="80"/>
    </row>
    <row r="264" spans="1:6" s="77" customFormat="1" ht="51">
      <c r="A264" s="37"/>
      <c r="B264" s="52" t="s">
        <v>642</v>
      </c>
      <c r="C264" s="37" t="s">
        <v>643</v>
      </c>
      <c r="D264" s="53">
        <v>28595</v>
      </c>
      <c r="E264" s="53">
        <v>19133.3</v>
      </c>
      <c r="F264" s="80">
        <f t="shared" si="9"/>
        <v>66.91134813778632</v>
      </c>
    </row>
    <row r="265" spans="1:6" ht="15.75" customHeight="1">
      <c r="A265" s="37"/>
      <c r="B265" s="52" t="s">
        <v>267</v>
      </c>
      <c r="C265" s="37" t="s">
        <v>644</v>
      </c>
      <c r="D265" s="53">
        <v>47512</v>
      </c>
      <c r="E265" s="53">
        <v>45609.4</v>
      </c>
      <c r="F265" s="80">
        <f t="shared" si="9"/>
        <v>95.995537969355112</v>
      </c>
    </row>
    <row r="266" spans="1:6" ht="18.75" customHeight="1">
      <c r="A266" s="150" t="s">
        <v>122</v>
      </c>
      <c r="B266" s="150"/>
      <c r="C266" s="150" t="s">
        <v>123</v>
      </c>
      <c r="D266" s="155">
        <f>SUM(D267:D267)</f>
        <v>66427</v>
      </c>
      <c r="E266" s="155">
        <f>SUM(E267:E267)</f>
        <v>66157.8</v>
      </c>
      <c r="F266" s="155">
        <f t="shared" si="9"/>
        <v>99.594743101449708</v>
      </c>
    </row>
    <row r="267" spans="1:6" ht="36.75" customHeight="1">
      <c r="A267" s="37"/>
      <c r="B267" s="37" t="s">
        <v>197</v>
      </c>
      <c r="C267" s="37" t="s">
        <v>525</v>
      </c>
      <c r="D267" s="53">
        <v>66427</v>
      </c>
      <c r="E267" s="53">
        <v>66157.8</v>
      </c>
      <c r="F267" s="80">
        <f t="shared" si="9"/>
        <v>99.594743101449708</v>
      </c>
    </row>
    <row r="268" spans="1:6" ht="17.25" customHeight="1">
      <c r="A268" s="150" t="s">
        <v>196</v>
      </c>
      <c r="B268" s="150"/>
      <c r="C268" s="150" t="s">
        <v>526</v>
      </c>
      <c r="D268" s="155">
        <f>SUM(D269:D271)</f>
        <v>1058538</v>
      </c>
      <c r="E268" s="155">
        <f>SUM(E269:E271)</f>
        <v>1052317.6000000001</v>
      </c>
      <c r="F268" s="155">
        <f t="shared" si="9"/>
        <v>99.412359310671889</v>
      </c>
    </row>
    <row r="269" spans="1:6" ht="38.25">
      <c r="A269" s="37"/>
      <c r="B269" s="37" t="s">
        <v>197</v>
      </c>
      <c r="C269" s="37" t="s">
        <v>527</v>
      </c>
      <c r="D269" s="55">
        <v>439138</v>
      </c>
      <c r="E269" s="55">
        <v>439082.5</v>
      </c>
      <c r="F269" s="80">
        <f t="shared" si="9"/>
        <v>99.987361603869402</v>
      </c>
    </row>
    <row r="270" spans="1:6" ht="25.5">
      <c r="A270" s="37"/>
      <c r="B270" s="106" t="s">
        <v>216</v>
      </c>
      <c r="C270" s="37" t="s">
        <v>528</v>
      </c>
      <c r="D270" s="55">
        <v>570787</v>
      </c>
      <c r="E270" s="55">
        <v>564639.30000000005</v>
      </c>
      <c r="F270" s="80">
        <f t="shared" si="9"/>
        <v>98.922943234516552</v>
      </c>
    </row>
    <row r="271" spans="1:6" ht="25.5">
      <c r="A271" s="37"/>
      <c r="B271" s="106" t="s">
        <v>277</v>
      </c>
      <c r="C271" s="37" t="s">
        <v>613</v>
      </c>
      <c r="D271" s="55">
        <v>48613</v>
      </c>
      <c r="E271" s="55">
        <v>48595.8</v>
      </c>
      <c r="F271" s="80">
        <f t="shared" si="9"/>
        <v>99.964618517680464</v>
      </c>
    </row>
    <row r="272" spans="1:6" ht="12.75">
      <c r="A272" s="159" t="s">
        <v>581</v>
      </c>
      <c r="B272" s="160"/>
      <c r="C272" s="150" t="s">
        <v>569</v>
      </c>
      <c r="D272" s="161">
        <f>SUM(D273:D278)</f>
        <v>621701</v>
      </c>
      <c r="E272" s="161">
        <f>SUM(E273:E278)</f>
        <v>612609.1</v>
      </c>
      <c r="F272" s="152">
        <f>E272/D272*100</f>
        <v>98.537576745091286</v>
      </c>
    </row>
    <row r="273" spans="1:6" ht="31.5" customHeight="1">
      <c r="A273" s="106"/>
      <c r="B273" s="52" t="s">
        <v>197</v>
      </c>
      <c r="C273" s="37" t="s">
        <v>645</v>
      </c>
      <c r="D273" s="55">
        <v>88406</v>
      </c>
      <c r="E273" s="55">
        <v>84293.3</v>
      </c>
      <c r="F273" s="55">
        <f t="shared" ref="F273:F276" si="10">E273/D273*100</f>
        <v>95.347940185055307</v>
      </c>
    </row>
    <row r="274" spans="1:6" ht="18.75" customHeight="1">
      <c r="A274" s="106"/>
      <c r="B274" s="52" t="s">
        <v>198</v>
      </c>
      <c r="C274" s="37" t="s">
        <v>646</v>
      </c>
      <c r="D274" s="55">
        <v>74064</v>
      </c>
      <c r="E274" s="55">
        <v>73401.8</v>
      </c>
      <c r="F274" s="55">
        <f t="shared" si="10"/>
        <v>99.105908403542884</v>
      </c>
    </row>
    <row r="275" spans="1:6" ht="25.5">
      <c r="A275" s="106"/>
      <c r="B275" s="52" t="s">
        <v>233</v>
      </c>
      <c r="C275" s="37" t="s">
        <v>647</v>
      </c>
      <c r="D275" s="55">
        <v>230326</v>
      </c>
      <c r="E275" s="55">
        <v>227421.5</v>
      </c>
      <c r="F275" s="55">
        <f t="shared" si="10"/>
        <v>98.738961298333663</v>
      </c>
    </row>
    <row r="276" spans="1:6" ht="17.25" customHeight="1">
      <c r="A276" s="106"/>
      <c r="B276" s="52" t="s">
        <v>234</v>
      </c>
      <c r="C276" s="37" t="s">
        <v>648</v>
      </c>
      <c r="D276" s="55">
        <v>210229</v>
      </c>
      <c r="E276" s="55">
        <v>208816.5</v>
      </c>
      <c r="F276" s="55">
        <f t="shared" si="10"/>
        <v>99.328113628471812</v>
      </c>
    </row>
    <row r="277" spans="1:6" ht="25.5">
      <c r="A277" s="106"/>
      <c r="B277" s="52" t="s">
        <v>277</v>
      </c>
      <c r="C277" s="37" t="s">
        <v>613</v>
      </c>
      <c r="D277" s="55">
        <v>18676</v>
      </c>
      <c r="E277" s="55">
        <v>18676</v>
      </c>
      <c r="F277" s="148"/>
    </row>
    <row r="278" spans="1:6" ht="12.75" customHeight="1">
      <c r="A278" s="106"/>
      <c r="B278" s="106"/>
      <c r="C278" s="148"/>
      <c r="D278" s="148"/>
      <c r="E278" s="148"/>
      <c r="F278" s="148"/>
    </row>
  </sheetData>
  <mergeCells count="10">
    <mergeCell ref="A8:F8"/>
    <mergeCell ref="A1:F1"/>
    <mergeCell ref="A2:F2"/>
    <mergeCell ref="A3:F3"/>
    <mergeCell ref="A4:B5"/>
    <mergeCell ref="C4:C5"/>
    <mergeCell ref="D4:D5"/>
    <mergeCell ref="E4:E5"/>
    <mergeCell ref="F4:F5"/>
    <mergeCell ref="A6:B6"/>
  </mergeCells>
  <pageMargins left="0.31" right="0.24"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workbookViewId="0">
      <selection activeCell="F7" sqref="F7"/>
    </sheetView>
  </sheetViews>
  <sheetFormatPr defaultColWidth="8.85546875" defaultRowHeight="12.75"/>
  <cols>
    <col min="1" max="1" width="29" style="6" customWidth="1"/>
    <col min="2" max="7" width="14.7109375" style="6" customWidth="1"/>
    <col min="8" max="16384" width="8.85546875" style="6"/>
  </cols>
  <sheetData>
    <row r="1" spans="1:7" ht="15" customHeight="1">
      <c r="A1" s="222" t="s">
        <v>88</v>
      </c>
      <c r="B1" s="222"/>
      <c r="C1" s="222"/>
      <c r="D1" s="222"/>
      <c r="E1" s="222"/>
      <c r="F1" s="222"/>
      <c r="G1" s="222"/>
    </row>
    <row r="2" spans="1:7">
      <c r="C2" s="7"/>
      <c r="D2" s="7"/>
      <c r="E2" s="7"/>
      <c r="F2" s="7"/>
      <c r="G2" s="121"/>
    </row>
    <row r="3" spans="1:7" ht="18.75">
      <c r="A3" s="214" t="s">
        <v>381</v>
      </c>
      <c r="B3" s="214"/>
      <c r="C3" s="214"/>
      <c r="D3" s="214"/>
      <c r="E3" s="214"/>
      <c r="F3" s="214"/>
      <c r="G3" s="232"/>
    </row>
    <row r="4" spans="1:7" ht="12.75" customHeight="1">
      <c r="A4" s="120"/>
      <c r="B4" s="120"/>
      <c r="C4" s="120"/>
      <c r="D4" s="120"/>
      <c r="E4" s="120"/>
      <c r="F4" s="120"/>
      <c r="G4" s="120"/>
    </row>
    <row r="5" spans="1:7" ht="15" customHeight="1">
      <c r="A5" s="233" t="s">
        <v>89</v>
      </c>
      <c r="B5" s="233"/>
      <c r="C5" s="233"/>
      <c r="D5" s="233"/>
      <c r="E5" s="233"/>
      <c r="F5" s="233"/>
      <c r="G5" s="233"/>
    </row>
    <row r="6" spans="1:7" s="8" customFormat="1" ht="38.25" customHeight="1">
      <c r="A6" s="56" t="s">
        <v>85</v>
      </c>
      <c r="B6" s="56" t="s">
        <v>811</v>
      </c>
      <c r="C6" s="56" t="s">
        <v>183</v>
      </c>
      <c r="D6" s="56" t="s">
        <v>812</v>
      </c>
      <c r="E6" s="56" t="s">
        <v>183</v>
      </c>
      <c r="F6" s="56" t="s">
        <v>813</v>
      </c>
      <c r="G6" s="56" t="s">
        <v>183</v>
      </c>
    </row>
    <row r="7" spans="1:7" s="8" customFormat="1">
      <c r="A7" s="57">
        <v>1</v>
      </c>
      <c r="B7" s="57">
        <v>2</v>
      </c>
      <c r="C7" s="57">
        <v>3</v>
      </c>
      <c r="D7" s="57">
        <v>4</v>
      </c>
      <c r="E7" s="57">
        <v>5</v>
      </c>
      <c r="F7" s="57">
        <v>6</v>
      </c>
      <c r="G7" s="57">
        <v>7</v>
      </c>
    </row>
    <row r="8" spans="1:7" s="8" customFormat="1">
      <c r="A8" s="58" t="s">
        <v>86</v>
      </c>
      <c r="B8" s="59">
        <f t="shared" ref="B8:G8" si="0">SUM(B9:B18)</f>
        <v>20035519</v>
      </c>
      <c r="C8" s="59">
        <f t="shared" si="0"/>
        <v>20035519</v>
      </c>
      <c r="D8" s="59">
        <f t="shared" si="0"/>
        <v>19889276</v>
      </c>
      <c r="E8" s="59">
        <f t="shared" si="0"/>
        <v>19889276</v>
      </c>
      <c r="F8" s="59">
        <f t="shared" si="0"/>
        <v>2977936</v>
      </c>
      <c r="G8" s="59">
        <f t="shared" si="0"/>
        <v>2977936</v>
      </c>
    </row>
    <row r="9" spans="1:7">
      <c r="A9" s="37" t="s">
        <v>296</v>
      </c>
      <c r="B9" s="53">
        <v>2056917</v>
      </c>
      <c r="C9" s="53">
        <v>2056917</v>
      </c>
      <c r="D9" s="53">
        <v>2432367</v>
      </c>
      <c r="E9" s="53">
        <v>2432367</v>
      </c>
      <c r="F9" s="53">
        <v>1383613</v>
      </c>
      <c r="G9" s="53">
        <v>1383613</v>
      </c>
    </row>
    <row r="10" spans="1:7">
      <c r="A10" s="37" t="s">
        <v>297</v>
      </c>
      <c r="B10" s="53">
        <v>1272000</v>
      </c>
      <c r="C10" s="53">
        <v>1272000</v>
      </c>
      <c r="D10" s="53">
        <v>1658882</v>
      </c>
      <c r="E10" s="53">
        <v>1658882</v>
      </c>
      <c r="F10" s="53"/>
      <c r="G10" s="53"/>
    </row>
    <row r="11" spans="1:7">
      <c r="A11" s="37" t="s">
        <v>298</v>
      </c>
      <c r="B11" s="53">
        <v>1430000</v>
      </c>
      <c r="C11" s="53">
        <v>1430000</v>
      </c>
      <c r="D11" s="53">
        <v>1450000</v>
      </c>
      <c r="E11" s="53">
        <v>1450000</v>
      </c>
      <c r="F11" s="53">
        <v>68400</v>
      </c>
      <c r="G11" s="53">
        <v>68400</v>
      </c>
    </row>
    <row r="12" spans="1:7">
      <c r="A12" s="37" t="s">
        <v>299</v>
      </c>
      <c r="B12" s="53">
        <v>1740424</v>
      </c>
      <c r="C12" s="53">
        <v>1740424</v>
      </c>
      <c r="D12" s="53">
        <v>1731164</v>
      </c>
      <c r="E12" s="53">
        <v>1731164</v>
      </c>
      <c r="F12" s="53">
        <v>720000</v>
      </c>
      <c r="G12" s="53">
        <v>720000</v>
      </c>
    </row>
    <row r="13" spans="1:7">
      <c r="A13" s="37" t="s">
        <v>300</v>
      </c>
      <c r="B13" s="53">
        <v>1457859</v>
      </c>
      <c r="C13" s="53">
        <v>1457859</v>
      </c>
      <c r="D13" s="53">
        <v>2438477</v>
      </c>
      <c r="E13" s="53">
        <v>2438477</v>
      </c>
      <c r="F13" s="53">
        <v>572493</v>
      </c>
      <c r="G13" s="53">
        <v>572493</v>
      </c>
    </row>
    <row r="14" spans="1:7" ht="14.25" customHeight="1">
      <c r="A14" s="37" t="s">
        <v>301</v>
      </c>
      <c r="B14" s="53">
        <v>1193200</v>
      </c>
      <c r="C14" s="53">
        <v>1193200</v>
      </c>
      <c r="D14" s="53">
        <v>1390000</v>
      </c>
      <c r="E14" s="53">
        <v>1390000</v>
      </c>
      <c r="F14" s="53">
        <v>233430</v>
      </c>
      <c r="G14" s="53">
        <v>233430</v>
      </c>
    </row>
    <row r="15" spans="1:7" ht="14.25" customHeight="1">
      <c r="A15" s="107" t="s">
        <v>302</v>
      </c>
      <c r="B15" s="53">
        <v>1590825</v>
      </c>
      <c r="C15" s="53">
        <v>1590825</v>
      </c>
      <c r="D15" s="53">
        <v>1637830</v>
      </c>
      <c r="E15" s="53">
        <v>1637830</v>
      </c>
      <c r="F15" s="53"/>
      <c r="G15" s="53"/>
    </row>
    <row r="16" spans="1:7">
      <c r="A16" s="107" t="s">
        <v>303</v>
      </c>
      <c r="B16" s="53">
        <v>1396104</v>
      </c>
      <c r="C16" s="53">
        <v>1396104</v>
      </c>
      <c r="D16" s="53">
        <v>1656000</v>
      </c>
      <c r="E16" s="53">
        <v>1656000</v>
      </c>
      <c r="F16" s="53"/>
      <c r="G16" s="53"/>
    </row>
    <row r="17" spans="1:7">
      <c r="A17" s="107" t="s">
        <v>304</v>
      </c>
      <c r="B17" s="53">
        <v>7200000</v>
      </c>
      <c r="C17" s="53">
        <v>7200000</v>
      </c>
      <c r="D17" s="53">
        <v>4400000</v>
      </c>
      <c r="E17" s="53">
        <v>4400000</v>
      </c>
      <c r="F17" s="53"/>
      <c r="G17" s="53"/>
    </row>
    <row r="18" spans="1:7">
      <c r="A18" s="107" t="s">
        <v>305</v>
      </c>
      <c r="B18" s="53">
        <v>698190</v>
      </c>
      <c r="C18" s="53">
        <v>698190</v>
      </c>
      <c r="D18" s="53">
        <v>1094556</v>
      </c>
      <c r="E18" s="53">
        <v>1094556</v>
      </c>
      <c r="F18" s="53"/>
      <c r="G18" s="53"/>
    </row>
  </sheetData>
  <mergeCells count="3">
    <mergeCell ref="A1:G1"/>
    <mergeCell ref="A3:G3"/>
    <mergeCell ref="A5:G5"/>
  </mergeCells>
  <pageMargins left="0.7" right="0.7" top="0.75" bottom="0.75" header="0.3" footer="0.3"/>
  <pageSetup paperSize="2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9"/>
  <sheetViews>
    <sheetView showGridLines="0" workbookViewId="0">
      <pane xSplit="9" ySplit="6" topLeftCell="J7" activePane="bottomRight" state="frozen"/>
      <selection pane="topRight" activeCell="K1" sqref="K1"/>
      <selection pane="bottomLeft" activeCell="A7" sqref="A7"/>
      <selection pane="bottomRight" activeCell="G18" sqref="G18"/>
    </sheetView>
  </sheetViews>
  <sheetFormatPr defaultColWidth="9.140625" defaultRowHeight="15"/>
  <cols>
    <col min="1" max="1" width="2.85546875" style="4" customWidth="1"/>
    <col min="2" max="2" width="2.5703125" style="4" customWidth="1"/>
    <col min="3" max="4" width="3.85546875" style="4" customWidth="1"/>
    <col min="5" max="5" width="57.28515625" style="5" customWidth="1"/>
    <col min="6" max="7" width="12.28515625" style="1" customWidth="1"/>
    <col min="8" max="8" width="9.140625" style="1" customWidth="1"/>
    <col min="9" max="9" width="10" style="1" customWidth="1"/>
    <col min="10" max="11" width="12" style="1" customWidth="1"/>
    <col min="12" max="12" width="8.7109375" style="1" customWidth="1"/>
    <col min="13" max="13" width="10.28515625" style="1" customWidth="1"/>
    <col min="14" max="14" width="12.85546875" style="1" customWidth="1"/>
    <col min="15" max="15" width="12.5703125" style="1" customWidth="1"/>
    <col min="16" max="16" width="9.42578125" style="1" customWidth="1"/>
    <col min="17" max="17" width="12.42578125" style="1" customWidth="1"/>
    <col min="18" max="16384" width="9.140625" style="1"/>
  </cols>
  <sheetData>
    <row r="1" spans="1:17">
      <c r="A1" s="213" t="s">
        <v>20</v>
      </c>
      <c r="B1" s="213"/>
      <c r="C1" s="213"/>
      <c r="D1" s="213"/>
      <c r="E1" s="213"/>
      <c r="F1" s="213"/>
      <c r="G1" s="213"/>
      <c r="H1" s="213"/>
      <c r="I1" s="213"/>
      <c r="J1" s="213"/>
      <c r="K1" s="213"/>
      <c r="L1" s="213"/>
      <c r="M1" s="213"/>
      <c r="N1" s="213"/>
      <c r="O1" s="213"/>
      <c r="P1" s="213"/>
      <c r="Q1" s="213"/>
    </row>
    <row r="2" spans="1:17" s="2" customFormat="1" ht="21.75" customHeight="1">
      <c r="A2" s="235" t="s">
        <v>530</v>
      </c>
      <c r="B2" s="235"/>
      <c r="C2" s="235"/>
      <c r="D2" s="235"/>
      <c r="E2" s="235"/>
      <c r="F2" s="235"/>
      <c r="G2" s="235"/>
      <c r="H2" s="235"/>
      <c r="I2" s="235"/>
      <c r="J2" s="235"/>
      <c r="K2" s="235"/>
      <c r="L2" s="235"/>
      <c r="M2" s="235"/>
      <c r="N2" s="235"/>
      <c r="O2" s="235"/>
      <c r="P2" s="236"/>
      <c r="Q2" s="236"/>
    </row>
    <row r="3" spans="1:17" ht="12.75" customHeight="1">
      <c r="A3" s="233" t="s">
        <v>84</v>
      </c>
      <c r="B3" s="233"/>
      <c r="C3" s="233"/>
      <c r="D3" s="233"/>
      <c r="E3" s="233"/>
      <c r="F3" s="233"/>
      <c r="G3" s="233"/>
      <c r="H3" s="233"/>
      <c r="I3" s="233"/>
      <c r="J3" s="233"/>
      <c r="K3" s="233"/>
      <c r="L3" s="233"/>
      <c r="M3" s="233"/>
      <c r="N3" s="233"/>
      <c r="O3" s="233"/>
      <c r="P3" s="233"/>
      <c r="Q3" s="233"/>
    </row>
    <row r="4" spans="1:17" s="3" customFormat="1" ht="54.75" customHeight="1">
      <c r="A4" s="234" t="s">
        <v>21</v>
      </c>
      <c r="B4" s="234"/>
      <c r="C4" s="234"/>
      <c r="D4" s="234"/>
      <c r="E4" s="38" t="s">
        <v>85</v>
      </c>
      <c r="F4" s="78">
        <v>45505</v>
      </c>
      <c r="G4" s="38" t="s">
        <v>189</v>
      </c>
      <c r="H4" s="38" t="s">
        <v>190</v>
      </c>
      <c r="I4" s="38" t="s">
        <v>127</v>
      </c>
      <c r="J4" s="78">
        <v>45870</v>
      </c>
      <c r="K4" s="38" t="s">
        <v>87</v>
      </c>
      <c r="L4" s="38" t="s">
        <v>190</v>
      </c>
      <c r="M4" s="38" t="s">
        <v>127</v>
      </c>
      <c r="N4" s="78">
        <v>46235</v>
      </c>
      <c r="O4" s="38" t="s">
        <v>189</v>
      </c>
      <c r="P4" s="38" t="s">
        <v>190</v>
      </c>
      <c r="Q4" s="38" t="s">
        <v>127</v>
      </c>
    </row>
    <row r="5" spans="1:17" ht="12.75" customHeight="1">
      <c r="A5" s="231" t="s">
        <v>0</v>
      </c>
      <c r="B5" s="231"/>
      <c r="C5" s="231"/>
      <c r="D5" s="231"/>
      <c r="E5" s="51">
        <v>2</v>
      </c>
      <c r="F5" s="51">
        <v>3</v>
      </c>
      <c r="G5" s="51">
        <v>4</v>
      </c>
      <c r="H5" s="51">
        <v>5</v>
      </c>
      <c r="I5" s="51">
        <v>6</v>
      </c>
      <c r="J5" s="51">
        <v>7</v>
      </c>
      <c r="K5" s="51">
        <v>8</v>
      </c>
      <c r="L5" s="51">
        <v>9</v>
      </c>
      <c r="M5" s="51">
        <v>10</v>
      </c>
      <c r="N5" s="51">
        <v>11</v>
      </c>
      <c r="O5" s="51">
        <v>12</v>
      </c>
      <c r="P5" s="51">
        <v>13</v>
      </c>
      <c r="Q5" s="51">
        <v>14</v>
      </c>
    </row>
    <row r="6" spans="1:17">
      <c r="A6" s="61"/>
      <c r="B6" s="61"/>
      <c r="C6" s="61"/>
      <c r="D6" s="61"/>
      <c r="E6" s="62" t="s">
        <v>86</v>
      </c>
      <c r="F6" s="59">
        <f>F7+F74+F95+F101+F105+F111</f>
        <v>275960561.19999999</v>
      </c>
      <c r="G6" s="59">
        <f>G7+G74+G95+G101+G105+G111</f>
        <v>271228988.49699998</v>
      </c>
      <c r="H6" s="59">
        <f>G6/F6*100</f>
        <v>98.285417060167944</v>
      </c>
      <c r="I6" s="59">
        <f>G6-F6</f>
        <v>-4731572.7030000091</v>
      </c>
      <c r="J6" s="59">
        <f>J7+J74+J95+J101+J105+J111</f>
        <v>310827445.19999999</v>
      </c>
      <c r="K6" s="59">
        <f>K7+K74+K95+K101+K105+K111</f>
        <v>299780412.56189996</v>
      </c>
      <c r="L6" s="59">
        <f>K6/J6*100</f>
        <v>96.445927536742488</v>
      </c>
      <c r="M6" s="59">
        <f>K6-J6</f>
        <v>-11047032.638100028</v>
      </c>
      <c r="N6" s="59">
        <f>N7+N74+N95+N101+N105+N111</f>
        <v>339567218.69999999</v>
      </c>
      <c r="O6" s="59">
        <f>O7+O74+O95+O101+O105+O111</f>
        <v>337957347.28890002</v>
      </c>
      <c r="P6" s="59">
        <f>O6/N6*100</f>
        <v>99.525904939451109</v>
      </c>
      <c r="Q6" s="59">
        <f>O6-N6</f>
        <v>-1609871.4110999703</v>
      </c>
    </row>
    <row r="7" spans="1:17">
      <c r="A7" s="63" t="s">
        <v>1</v>
      </c>
      <c r="B7" s="63"/>
      <c r="C7" s="63"/>
      <c r="D7" s="63"/>
      <c r="E7" s="64" t="s">
        <v>306</v>
      </c>
      <c r="F7" s="122">
        <f>F8+F50+F54</f>
        <v>198778186.40000001</v>
      </c>
      <c r="G7" s="122">
        <f>G8+G50+G54</f>
        <v>198131649.75</v>
      </c>
      <c r="H7" s="65">
        <f t="shared" ref="H7:H8" si="0">G7/F7*100</f>
        <v>99.674744668059816</v>
      </c>
      <c r="I7" s="65">
        <f t="shared" ref="I7:I70" si="1">G7-F7</f>
        <v>-646536.65000000596</v>
      </c>
      <c r="J7" s="122">
        <f>J8+J50+J54</f>
        <v>227385811</v>
      </c>
      <c r="K7" s="122">
        <f>K8+K50+K54</f>
        <v>226422219.54489997</v>
      </c>
      <c r="L7" s="65">
        <f t="shared" ref="L7:L8" si="2">K7/J7*100</f>
        <v>99.576230614011337</v>
      </c>
      <c r="M7" s="65">
        <f t="shared" ref="M7:M83" si="3">K7-J7</f>
        <v>-963591.45510002971</v>
      </c>
      <c r="N7" s="122">
        <f>N8+N50+N54</f>
        <v>258854306</v>
      </c>
      <c r="O7" s="122">
        <f>O8+O50+O54</f>
        <v>258108859.83589998</v>
      </c>
      <c r="P7" s="65">
        <f t="shared" ref="P7:P8" si="4">O7/N7*100</f>
        <v>99.712020952782595</v>
      </c>
      <c r="Q7" s="65">
        <f t="shared" ref="Q7:Q8" si="5">O7-N7</f>
        <v>-745446.16410002112</v>
      </c>
    </row>
    <row r="8" spans="1:17">
      <c r="A8" s="63"/>
      <c r="B8" s="63" t="s">
        <v>1</v>
      </c>
      <c r="C8" s="63"/>
      <c r="D8" s="63"/>
      <c r="E8" s="64" t="s">
        <v>307</v>
      </c>
      <c r="F8" s="123">
        <f>F9+F15+F20+F26+F32+F42</f>
        <v>167584620</v>
      </c>
      <c r="G8" s="123">
        <f>G9+G15+G20+G26+G32+G42</f>
        <v>166943867.26300001</v>
      </c>
      <c r="H8" s="74">
        <f t="shared" si="0"/>
        <v>99.617654211347087</v>
      </c>
      <c r="I8" s="74">
        <f t="shared" si="1"/>
        <v>-640752.73699998856</v>
      </c>
      <c r="J8" s="123">
        <f>J9+J15+J20+J26+J32+J42</f>
        <v>188917972.90000001</v>
      </c>
      <c r="K8" s="123">
        <f>K9+K15+K20+K26+K32+K42</f>
        <v>187993455.77239999</v>
      </c>
      <c r="L8" s="74">
        <f t="shared" si="2"/>
        <v>99.510625107072599</v>
      </c>
      <c r="M8" s="74">
        <f t="shared" si="3"/>
        <v>-924517.12760001421</v>
      </c>
      <c r="N8" s="123">
        <f>N9+N15+N20+N26+N32+N42</f>
        <v>214115468.30000001</v>
      </c>
      <c r="O8" s="123">
        <f>O9+O15+O20+O26+O32+O42</f>
        <v>213453219.31199998</v>
      </c>
      <c r="P8" s="74">
        <f t="shared" si="4"/>
        <v>99.690704742979079</v>
      </c>
      <c r="Q8" s="74">
        <f t="shared" si="5"/>
        <v>-662248.98800003529</v>
      </c>
    </row>
    <row r="9" spans="1:17" s="131" customFormat="1">
      <c r="A9" s="66"/>
      <c r="B9" s="66"/>
      <c r="C9" s="66" t="s">
        <v>22</v>
      </c>
      <c r="D9" s="66"/>
      <c r="E9" s="67" t="s">
        <v>308</v>
      </c>
      <c r="F9" s="50">
        <f>SUM(F10:F14)</f>
        <v>81140220.799999997</v>
      </c>
      <c r="G9" s="50">
        <f>SUM(G10:G14)</f>
        <v>81013815.026999995</v>
      </c>
      <c r="H9" s="68">
        <f>G9/F9*100</f>
        <v>99.844213175964143</v>
      </c>
      <c r="I9" s="68">
        <f t="shared" si="1"/>
        <v>-126405.77300000191</v>
      </c>
      <c r="J9" s="50">
        <f>SUM(J10:J14)</f>
        <v>87340666.400000006</v>
      </c>
      <c r="K9" s="50">
        <f>SUM(K10:K14)</f>
        <v>87216197.119499996</v>
      </c>
      <c r="L9" s="68">
        <f>K9/J9*100</f>
        <v>99.857489889154309</v>
      </c>
      <c r="M9" s="68">
        <f t="shared" si="3"/>
        <v>-124469.28050000966</v>
      </c>
      <c r="N9" s="50">
        <f>SUM(N10:N14)</f>
        <v>91961951.500000015</v>
      </c>
      <c r="O9" s="50">
        <f>SUM(O10:O14)</f>
        <v>91852990.790999994</v>
      </c>
      <c r="P9" s="68">
        <f>O9/N9*100</f>
        <v>99.881515445004425</v>
      </c>
      <c r="Q9" s="68">
        <f>O9-N9</f>
        <v>-108960.70900002122</v>
      </c>
    </row>
    <row r="10" spans="1:17">
      <c r="A10" s="69"/>
      <c r="B10" s="69"/>
      <c r="C10" s="69"/>
      <c r="D10" s="69" t="s">
        <v>11</v>
      </c>
      <c r="E10" s="47" t="s">
        <v>309</v>
      </c>
      <c r="F10" s="36">
        <v>71087105.700000003</v>
      </c>
      <c r="G10" s="36">
        <v>71014773.5</v>
      </c>
      <c r="H10" s="68">
        <f t="shared" ref="H10:H12" si="6">G10/F10*100</f>
        <v>99.898248494874366</v>
      </c>
      <c r="I10" s="68">
        <f t="shared" si="1"/>
        <v>-72332.20000000298</v>
      </c>
      <c r="J10" s="36">
        <v>76010248</v>
      </c>
      <c r="K10" s="36">
        <v>75940159.517800003</v>
      </c>
      <c r="L10" s="68">
        <f t="shared" ref="L10:L21" si="7">K10/J10*100</f>
        <v>99.907790746584595</v>
      </c>
      <c r="M10" s="60">
        <f t="shared" si="3"/>
        <v>-70088.48219999671</v>
      </c>
      <c r="N10" s="36">
        <v>79084426.200000003</v>
      </c>
      <c r="O10" s="36">
        <v>79019771.072999999</v>
      </c>
      <c r="P10" s="68">
        <f t="shared" ref="P10:P80" si="8">O10/N10*100</f>
        <v>99.918245437051667</v>
      </c>
      <c r="Q10" s="68">
        <f t="shared" ref="Q10:Q73" si="9">O10-N10</f>
        <v>-64655.127000004053</v>
      </c>
    </row>
    <row r="11" spans="1:17">
      <c r="A11" s="69"/>
      <c r="B11" s="69"/>
      <c r="C11" s="69"/>
      <c r="D11" s="69" t="s">
        <v>23</v>
      </c>
      <c r="E11" s="47" t="s">
        <v>310</v>
      </c>
      <c r="F11" s="36">
        <v>3763265.6</v>
      </c>
      <c r="G11" s="36">
        <v>3737476.8</v>
      </c>
      <c r="H11" s="68">
        <f t="shared" si="6"/>
        <v>99.314722830086708</v>
      </c>
      <c r="I11" s="68">
        <v>0</v>
      </c>
      <c r="J11" s="36">
        <v>4092771.9</v>
      </c>
      <c r="K11" s="36">
        <v>4080678.6521999999</v>
      </c>
      <c r="L11" s="68">
        <f t="shared" si="7"/>
        <v>99.704521822972836</v>
      </c>
      <c r="M11" s="60">
        <f t="shared" si="3"/>
        <v>-12093.247800000012</v>
      </c>
      <c r="N11" s="36">
        <v>4629414.4000000004</v>
      </c>
      <c r="O11" s="36">
        <v>4624070.4759999998</v>
      </c>
      <c r="P11" s="68">
        <f t="shared" si="8"/>
        <v>99.884565875113694</v>
      </c>
      <c r="Q11" s="68">
        <f t="shared" si="9"/>
        <v>-5343.9240000005811</v>
      </c>
    </row>
    <row r="12" spans="1:17">
      <c r="A12" s="69"/>
      <c r="B12" s="69"/>
      <c r="C12" s="69"/>
      <c r="D12" s="69" t="s">
        <v>24</v>
      </c>
      <c r="E12" s="47" t="s">
        <v>311</v>
      </c>
      <c r="F12" s="36">
        <v>5603248.4000000004</v>
      </c>
      <c r="G12" s="36">
        <v>5581499.2999999998</v>
      </c>
      <c r="H12" s="68">
        <f t="shared" si="6"/>
        <v>99.611848369956249</v>
      </c>
      <c r="I12" s="68">
        <f t="shared" si="1"/>
        <v>-21749.100000000559</v>
      </c>
      <c r="J12" s="36">
        <v>5912134.7000000002</v>
      </c>
      <c r="K12" s="36">
        <v>5897002.4935999997</v>
      </c>
      <c r="L12" s="68">
        <f t="shared" si="7"/>
        <v>99.744048348560113</v>
      </c>
      <c r="M12" s="60">
        <f t="shared" si="3"/>
        <v>-15132.20640000049</v>
      </c>
      <c r="N12" s="36">
        <v>6248387</v>
      </c>
      <c r="O12" s="36">
        <v>6219087</v>
      </c>
      <c r="P12" s="68">
        <f t="shared" si="8"/>
        <v>99.531078980863384</v>
      </c>
      <c r="Q12" s="68">
        <f t="shared" si="9"/>
        <v>-29300</v>
      </c>
    </row>
    <row r="13" spans="1:17">
      <c r="A13" s="69"/>
      <c r="B13" s="69"/>
      <c r="C13" s="69"/>
      <c r="D13" s="69" t="s">
        <v>276</v>
      </c>
      <c r="E13" s="47" t="s">
        <v>751</v>
      </c>
      <c r="F13" s="36">
        <v>0</v>
      </c>
      <c r="G13" s="36">
        <v>0</v>
      </c>
      <c r="H13" s="68">
        <v>0</v>
      </c>
      <c r="I13" s="68">
        <f t="shared" si="1"/>
        <v>0</v>
      </c>
      <c r="J13" s="36">
        <v>0</v>
      </c>
      <c r="K13" s="36">
        <v>0</v>
      </c>
      <c r="L13" s="68">
        <v>0</v>
      </c>
      <c r="M13" s="60">
        <f t="shared" si="3"/>
        <v>0</v>
      </c>
      <c r="N13" s="36">
        <v>25</v>
      </c>
      <c r="O13" s="36">
        <v>24.907</v>
      </c>
      <c r="P13" s="68">
        <f t="shared" si="8"/>
        <v>99.628</v>
      </c>
      <c r="Q13" s="68">
        <f t="shared" si="9"/>
        <v>-9.2999999999999972E-2</v>
      </c>
    </row>
    <row r="14" spans="1:17">
      <c r="A14" s="69"/>
      <c r="B14" s="69"/>
      <c r="C14" s="69"/>
      <c r="D14" s="69" t="s">
        <v>292</v>
      </c>
      <c r="E14" s="47" t="s">
        <v>424</v>
      </c>
      <c r="F14" s="36">
        <v>686601.1</v>
      </c>
      <c r="G14" s="36">
        <v>680065.42700000003</v>
      </c>
      <c r="H14" s="68">
        <v>0</v>
      </c>
      <c r="I14" s="68">
        <f t="shared" si="1"/>
        <v>-6535.6729999999516</v>
      </c>
      <c r="J14" s="36">
        <v>1325511.8</v>
      </c>
      <c r="K14" s="36">
        <v>1298356.4558999999</v>
      </c>
      <c r="L14" s="68">
        <f t="shared" si="7"/>
        <v>97.951331395163734</v>
      </c>
      <c r="M14" s="60">
        <f t="shared" si="3"/>
        <v>-27155.344100000104</v>
      </c>
      <c r="N14" s="36">
        <v>1999698.9</v>
      </c>
      <c r="O14" s="36">
        <v>1990037.335</v>
      </c>
      <c r="P14" s="68">
        <f t="shared" si="8"/>
        <v>99.516849011618703</v>
      </c>
      <c r="Q14" s="68">
        <f t="shared" si="9"/>
        <v>-9661.5649999999441</v>
      </c>
    </row>
    <row r="15" spans="1:17">
      <c r="A15" s="66"/>
      <c r="B15" s="66"/>
      <c r="C15" s="66" t="s">
        <v>25</v>
      </c>
      <c r="D15" s="66"/>
      <c r="E15" s="67" t="s">
        <v>312</v>
      </c>
      <c r="F15" s="124">
        <f>F16+F17+F18+F19</f>
        <v>7972344.4000000004</v>
      </c>
      <c r="G15" s="124">
        <f>G16+G17+G18+G19</f>
        <v>7948724.3849999998</v>
      </c>
      <c r="H15" s="68">
        <v>0</v>
      </c>
      <c r="I15" s="60">
        <f t="shared" si="1"/>
        <v>-23620.015000000596</v>
      </c>
      <c r="J15" s="124">
        <f>J16+J17+J18+J19</f>
        <v>9605605.9000000004</v>
      </c>
      <c r="K15" s="124">
        <f>K16+K17+K18+K19</f>
        <v>9571164.7138</v>
      </c>
      <c r="L15" s="68">
        <f t="shared" si="7"/>
        <v>99.641447020015676</v>
      </c>
      <c r="M15" s="60">
        <f t="shared" si="3"/>
        <v>-34441.186200000346</v>
      </c>
      <c r="N15" s="124">
        <f>N16+N17+N18+N19</f>
        <v>10165006.1</v>
      </c>
      <c r="O15" s="124">
        <f>O16+O17+O18+O19</f>
        <v>10138872.560000001</v>
      </c>
      <c r="P15" s="68">
        <f t="shared" si="8"/>
        <v>99.742906794714088</v>
      </c>
      <c r="Q15" s="68">
        <f t="shared" si="9"/>
        <v>-26133.539999999106</v>
      </c>
    </row>
    <row r="16" spans="1:17" s="131" customFormat="1">
      <c r="A16" s="69"/>
      <c r="B16" s="69"/>
      <c r="C16" s="69"/>
      <c r="D16" s="69" t="s">
        <v>26</v>
      </c>
      <c r="E16" s="47" t="s">
        <v>313</v>
      </c>
      <c r="F16" s="36">
        <v>3936383.2</v>
      </c>
      <c r="G16" s="36">
        <v>3931505.9709999999</v>
      </c>
      <c r="H16" s="68">
        <f t="shared" ref="H16:H35" si="10">G16/F16*100</f>
        <v>99.876098724331513</v>
      </c>
      <c r="I16" s="68">
        <f t="shared" si="1"/>
        <v>-4877.2290000002831</v>
      </c>
      <c r="J16" s="36">
        <v>4375789.3</v>
      </c>
      <c r="K16" s="36">
        <v>4365579.0872</v>
      </c>
      <c r="L16" s="68">
        <f t="shared" si="7"/>
        <v>99.766665803584289</v>
      </c>
      <c r="M16" s="60">
        <f t="shared" si="3"/>
        <v>-10210.212799999863</v>
      </c>
      <c r="N16" s="36">
        <v>4550204.0999999996</v>
      </c>
      <c r="O16" s="36">
        <v>4543499.13</v>
      </c>
      <c r="P16" s="68">
        <f t="shared" si="8"/>
        <v>99.852644631918835</v>
      </c>
      <c r="Q16" s="68">
        <f t="shared" si="9"/>
        <v>-6704.9699999997392</v>
      </c>
    </row>
    <row r="17" spans="1:17">
      <c r="A17" s="69"/>
      <c r="B17" s="69"/>
      <c r="C17" s="69"/>
      <c r="D17" s="69" t="s">
        <v>27</v>
      </c>
      <c r="E17" s="47" t="s">
        <v>314</v>
      </c>
      <c r="F17" s="36">
        <v>2087852.5</v>
      </c>
      <c r="G17" s="36">
        <v>2081726.9169999999</v>
      </c>
      <c r="H17" s="68">
        <f t="shared" si="10"/>
        <v>99.706608440969845</v>
      </c>
      <c r="I17" s="68">
        <f t="shared" si="1"/>
        <v>-6125.5830000001006</v>
      </c>
      <c r="J17" s="36">
        <v>3195563.1</v>
      </c>
      <c r="K17" s="36">
        <v>3185242.9463</v>
      </c>
      <c r="L17" s="68">
        <f t="shared" si="7"/>
        <v>99.677047413020887</v>
      </c>
      <c r="M17" s="60">
        <f t="shared" si="3"/>
        <v>-10320.153700000141</v>
      </c>
      <c r="N17" s="36">
        <v>3348845.8</v>
      </c>
      <c r="O17" s="36">
        <v>3340648.6540000001</v>
      </c>
      <c r="P17" s="68">
        <f t="shared" si="8"/>
        <v>99.755224740416537</v>
      </c>
      <c r="Q17" s="68">
        <f t="shared" si="9"/>
        <v>-8197.1459999997169</v>
      </c>
    </row>
    <row r="18" spans="1:17" ht="14.25" customHeight="1">
      <c r="A18" s="69"/>
      <c r="B18" s="69"/>
      <c r="C18" s="69"/>
      <c r="D18" s="69" t="s">
        <v>28</v>
      </c>
      <c r="E18" s="47" t="s">
        <v>315</v>
      </c>
      <c r="F18" s="36">
        <v>35853.800000000003</v>
      </c>
      <c r="G18" s="36">
        <v>34325.101999999999</v>
      </c>
      <c r="H18" s="68">
        <f t="shared" si="10"/>
        <v>95.736301312552627</v>
      </c>
      <c r="I18" s="68">
        <f t="shared" si="1"/>
        <v>-1528.698000000004</v>
      </c>
      <c r="J18" s="36">
        <v>45525.1</v>
      </c>
      <c r="K18" s="36">
        <v>44304.470300000001</v>
      </c>
      <c r="L18" s="68">
        <f t="shared" si="7"/>
        <v>97.318776455186267</v>
      </c>
      <c r="M18" s="60">
        <f t="shared" si="3"/>
        <v>-1220.6296999999977</v>
      </c>
      <c r="N18" s="36">
        <v>65914.8</v>
      </c>
      <c r="O18" s="36">
        <v>63950.107000000004</v>
      </c>
      <c r="P18" s="68">
        <f t="shared" si="8"/>
        <v>97.019344669178992</v>
      </c>
      <c r="Q18" s="68">
        <f t="shared" si="9"/>
        <v>-1964.6929999999993</v>
      </c>
    </row>
    <row r="19" spans="1:17">
      <c r="A19" s="69"/>
      <c r="B19" s="69"/>
      <c r="C19" s="69"/>
      <c r="D19" s="69" t="s">
        <v>29</v>
      </c>
      <c r="E19" s="47" t="s">
        <v>316</v>
      </c>
      <c r="F19" s="36">
        <v>1912254.9</v>
      </c>
      <c r="G19" s="36">
        <v>1901166.395</v>
      </c>
      <c r="H19" s="68">
        <f t="shared" si="10"/>
        <v>99.420134575155231</v>
      </c>
      <c r="I19" s="68">
        <f t="shared" si="1"/>
        <v>-11088.504999999888</v>
      </c>
      <c r="J19" s="36">
        <v>1988728.4</v>
      </c>
      <c r="K19" s="36">
        <v>1976038.21</v>
      </c>
      <c r="L19" s="68">
        <f t="shared" si="7"/>
        <v>99.361894263691326</v>
      </c>
      <c r="M19" s="60">
        <f t="shared" si="3"/>
        <v>-12690.189999999944</v>
      </c>
      <c r="N19" s="36">
        <v>2200041.4</v>
      </c>
      <c r="O19" s="36">
        <v>2190774.6690000002</v>
      </c>
      <c r="P19" s="68">
        <f t="shared" si="8"/>
        <v>99.578792880897609</v>
      </c>
      <c r="Q19" s="68">
        <f t="shared" si="9"/>
        <v>-9266.7309999996796</v>
      </c>
    </row>
    <row r="20" spans="1:17" ht="36">
      <c r="A20" s="66"/>
      <c r="B20" s="66"/>
      <c r="C20" s="66" t="s">
        <v>17</v>
      </c>
      <c r="D20" s="66"/>
      <c r="E20" s="67" t="s">
        <v>317</v>
      </c>
      <c r="F20" s="124">
        <f>F21+F22+F24+F25</f>
        <v>1875404.5999999999</v>
      </c>
      <c r="G20" s="124">
        <f>G21+G22+G24+G25</f>
        <v>1865959.0590000001</v>
      </c>
      <c r="H20" s="68">
        <f t="shared" si="10"/>
        <v>99.496346495044335</v>
      </c>
      <c r="I20" s="60">
        <f t="shared" si="1"/>
        <v>-9445.5409999997355</v>
      </c>
      <c r="J20" s="124">
        <f>J21+J22+J24+J25+J23</f>
        <v>2199316.4</v>
      </c>
      <c r="K20" s="124">
        <f>K21+K22+K24+K25+K23</f>
        <v>2174760.6793</v>
      </c>
      <c r="L20" s="68">
        <f t="shared" si="7"/>
        <v>98.883483945284084</v>
      </c>
      <c r="M20" s="60">
        <f t="shared" si="3"/>
        <v>-24555.720699999947</v>
      </c>
      <c r="N20" s="124">
        <f>N21+N22+N24+N25</f>
        <v>2293097.1</v>
      </c>
      <c r="O20" s="124">
        <f>O21+O22+O24+O25</f>
        <v>2278951.611</v>
      </c>
      <c r="P20" s="68">
        <f t="shared" si="8"/>
        <v>99.383127343364563</v>
      </c>
      <c r="Q20" s="68">
        <f t="shared" si="9"/>
        <v>-14145.48900000006</v>
      </c>
    </row>
    <row r="21" spans="1:17" s="131" customFormat="1">
      <c r="A21" s="69"/>
      <c r="B21" s="69"/>
      <c r="C21" s="69"/>
      <c r="D21" s="69" t="s">
        <v>12</v>
      </c>
      <c r="E21" s="47" t="s">
        <v>318</v>
      </c>
      <c r="F21" s="36">
        <v>1646777.9</v>
      </c>
      <c r="G21" s="36">
        <v>1641289.0060000001</v>
      </c>
      <c r="H21" s="68">
        <f t="shared" si="10"/>
        <v>99.666688871644453</v>
      </c>
      <c r="I21" s="68">
        <f t="shared" si="1"/>
        <v>-5488.8939999998547</v>
      </c>
      <c r="J21" s="36">
        <v>1889631.9</v>
      </c>
      <c r="K21" s="36">
        <v>1876481.5856000001</v>
      </c>
      <c r="L21" s="68">
        <f t="shared" si="7"/>
        <v>99.304080630730269</v>
      </c>
      <c r="M21" s="60">
        <f t="shared" si="3"/>
        <v>-13150.314399999799</v>
      </c>
      <c r="N21" s="36">
        <v>1963280.3</v>
      </c>
      <c r="O21" s="36">
        <v>1956022.3370000001</v>
      </c>
      <c r="P21" s="68">
        <f t="shared" si="8"/>
        <v>99.630314479292636</v>
      </c>
      <c r="Q21" s="68">
        <f t="shared" si="9"/>
        <v>-7257.9629999999888</v>
      </c>
    </row>
    <row r="22" spans="1:17" s="131" customFormat="1">
      <c r="A22" s="69"/>
      <c r="B22" s="69"/>
      <c r="C22" s="69"/>
      <c r="D22" s="69" t="s">
        <v>194</v>
      </c>
      <c r="E22" s="47" t="s">
        <v>321</v>
      </c>
      <c r="F22" s="36">
        <v>0</v>
      </c>
      <c r="G22" s="36">
        <v>0</v>
      </c>
      <c r="H22" s="68">
        <v>0</v>
      </c>
      <c r="I22" s="68">
        <f t="shared" si="1"/>
        <v>0</v>
      </c>
      <c r="J22" s="36">
        <v>0</v>
      </c>
      <c r="K22" s="36">
        <v>0</v>
      </c>
      <c r="L22" s="68">
        <v>0</v>
      </c>
      <c r="M22" s="60">
        <f t="shared" si="3"/>
        <v>0</v>
      </c>
      <c r="N22" s="36">
        <v>0</v>
      </c>
      <c r="O22" s="36">
        <v>0</v>
      </c>
      <c r="P22" s="68">
        <v>0</v>
      </c>
      <c r="Q22" s="68">
        <f t="shared" si="9"/>
        <v>0</v>
      </c>
    </row>
    <row r="23" spans="1:17" s="131" customFormat="1" ht="27" customHeight="1">
      <c r="A23" s="69"/>
      <c r="B23" s="69"/>
      <c r="C23" s="69"/>
      <c r="D23" s="69" t="s">
        <v>534</v>
      </c>
      <c r="E23" s="47" t="s">
        <v>535</v>
      </c>
      <c r="F23" s="36">
        <v>0</v>
      </c>
      <c r="G23" s="36">
        <v>0</v>
      </c>
      <c r="H23" s="68">
        <v>0</v>
      </c>
      <c r="I23" s="68">
        <f t="shared" si="1"/>
        <v>0</v>
      </c>
      <c r="J23" s="36">
        <v>60</v>
      </c>
      <c r="K23" s="36">
        <v>0</v>
      </c>
      <c r="L23" s="68">
        <v>0</v>
      </c>
      <c r="M23" s="60">
        <v>0</v>
      </c>
      <c r="N23" s="36">
        <v>0</v>
      </c>
      <c r="O23" s="36">
        <v>0</v>
      </c>
      <c r="P23" s="68">
        <v>0</v>
      </c>
      <c r="Q23" s="68">
        <f t="shared" si="9"/>
        <v>0</v>
      </c>
    </row>
    <row r="24" spans="1:17">
      <c r="A24" s="69"/>
      <c r="B24" s="69"/>
      <c r="C24" s="69"/>
      <c r="D24" s="69" t="s">
        <v>30</v>
      </c>
      <c r="E24" s="47" t="s">
        <v>319</v>
      </c>
      <c r="F24" s="36">
        <v>197038.2</v>
      </c>
      <c r="G24" s="36">
        <v>194951.16099999999</v>
      </c>
      <c r="H24" s="68">
        <f t="shared" si="10"/>
        <v>98.940794729143875</v>
      </c>
      <c r="I24" s="68">
        <f t="shared" si="1"/>
        <v>-2087.0390000000189</v>
      </c>
      <c r="J24" s="36">
        <v>270472</v>
      </c>
      <c r="K24" s="36">
        <v>262398.34769999998</v>
      </c>
      <c r="L24" s="68">
        <f t="shared" ref="L24:L68" si="11">K24/J24*100</f>
        <v>97.014976670413205</v>
      </c>
      <c r="M24" s="60">
        <f t="shared" si="3"/>
        <v>-8073.6523000000161</v>
      </c>
      <c r="N24" s="36">
        <v>285866.7</v>
      </c>
      <c r="O24" s="36">
        <v>282232.32799999998</v>
      </c>
      <c r="P24" s="68">
        <f t="shared" si="8"/>
        <v>98.728648002722935</v>
      </c>
      <c r="Q24" s="68">
        <f t="shared" si="9"/>
        <v>-3634.3720000000321</v>
      </c>
    </row>
    <row r="25" spans="1:17">
      <c r="A25" s="69"/>
      <c r="B25" s="69"/>
      <c r="C25" s="69"/>
      <c r="D25" s="69" t="s">
        <v>31</v>
      </c>
      <c r="E25" s="47" t="s">
        <v>320</v>
      </c>
      <c r="F25" s="36">
        <v>31588.5</v>
      </c>
      <c r="G25" s="36">
        <v>29718.892</v>
      </c>
      <c r="H25" s="68">
        <f t="shared" si="10"/>
        <v>94.081365053737912</v>
      </c>
      <c r="I25" s="68">
        <f t="shared" si="1"/>
        <v>-1869.6080000000002</v>
      </c>
      <c r="J25" s="36">
        <v>39152.5</v>
      </c>
      <c r="K25" s="36">
        <v>35880.745999999999</v>
      </c>
      <c r="L25" s="68">
        <f t="shared" si="11"/>
        <v>91.643562990869029</v>
      </c>
      <c r="M25" s="60">
        <f t="shared" si="3"/>
        <v>-3271.7540000000008</v>
      </c>
      <c r="N25" s="36">
        <v>43950.1</v>
      </c>
      <c r="O25" s="36">
        <v>40696.946000000004</v>
      </c>
      <c r="P25" s="68">
        <f t="shared" si="8"/>
        <v>92.598073724519409</v>
      </c>
      <c r="Q25" s="68">
        <f t="shared" si="9"/>
        <v>-3253.153999999995</v>
      </c>
    </row>
    <row r="26" spans="1:17">
      <c r="A26" s="66"/>
      <c r="B26" s="66"/>
      <c r="C26" s="66" t="s">
        <v>32</v>
      </c>
      <c r="D26" s="66"/>
      <c r="E26" s="67" t="s">
        <v>322</v>
      </c>
      <c r="F26" s="124">
        <f>F27+F28+F29+F30+F31</f>
        <v>6447948.3000000007</v>
      </c>
      <c r="G26" s="124">
        <f>G27+G28+G29+G30+G31</f>
        <v>6402265.4249999998</v>
      </c>
      <c r="H26" s="68">
        <f t="shared" si="10"/>
        <v>99.291513007323573</v>
      </c>
      <c r="I26" s="60">
        <f t="shared" si="1"/>
        <v>-45682.875000000931</v>
      </c>
      <c r="J26" s="124">
        <f>J27+J28+J29+J30+J31</f>
        <v>8142384.7000000002</v>
      </c>
      <c r="K26" s="124">
        <f>K27+K28+K29+K30+K31</f>
        <v>8096941.0508999992</v>
      </c>
      <c r="L26" s="68">
        <f t="shared" si="11"/>
        <v>99.441887717488939</v>
      </c>
      <c r="M26" s="60">
        <f t="shared" si="3"/>
        <v>-45443.64910000097</v>
      </c>
      <c r="N26" s="124">
        <f>N27+N28+N29+N30+N31</f>
        <v>9111586.6999999993</v>
      </c>
      <c r="O26" s="124">
        <f>O27+O28+O29+O30+O31</f>
        <v>9072298.3599999994</v>
      </c>
      <c r="P26" s="68">
        <f t="shared" si="8"/>
        <v>99.56880901983844</v>
      </c>
      <c r="Q26" s="68">
        <f t="shared" si="9"/>
        <v>-39288.339999999851</v>
      </c>
    </row>
    <row r="27" spans="1:17">
      <c r="A27" s="69"/>
      <c r="B27" s="69"/>
      <c r="C27" s="69"/>
      <c r="D27" s="69" t="s">
        <v>33</v>
      </c>
      <c r="E27" s="47" t="s">
        <v>323</v>
      </c>
      <c r="F27" s="125">
        <v>937491</v>
      </c>
      <c r="G27" s="125">
        <v>935668.10600000003</v>
      </c>
      <c r="H27" s="68">
        <f t="shared" si="10"/>
        <v>99.805556106671958</v>
      </c>
      <c r="I27" s="68">
        <f t="shared" si="1"/>
        <v>-1822.8939999999711</v>
      </c>
      <c r="J27" s="125">
        <v>1014092</v>
      </c>
      <c r="K27" s="125">
        <v>1013620.1282</v>
      </c>
      <c r="L27" s="68">
        <f t="shared" si="11"/>
        <v>99.953468541315786</v>
      </c>
      <c r="M27" s="60">
        <f t="shared" si="3"/>
        <v>-471.87179999996442</v>
      </c>
      <c r="N27" s="125">
        <v>1138565.8999999999</v>
      </c>
      <c r="O27" s="125">
        <v>1130704.3089999999</v>
      </c>
      <c r="P27" s="68">
        <f t="shared" si="8"/>
        <v>99.309518140320208</v>
      </c>
      <c r="Q27" s="68">
        <f t="shared" si="9"/>
        <v>-7861.5910000000149</v>
      </c>
    </row>
    <row r="28" spans="1:17" ht="24">
      <c r="A28" s="69"/>
      <c r="B28" s="69"/>
      <c r="C28" s="69"/>
      <c r="D28" s="69" t="s">
        <v>34</v>
      </c>
      <c r="E28" s="47" t="s">
        <v>324</v>
      </c>
      <c r="F28" s="125">
        <v>1324685.6000000001</v>
      </c>
      <c r="G28" s="125">
        <v>1323574.74</v>
      </c>
      <c r="H28" s="68">
        <v>0</v>
      </c>
      <c r="I28" s="68">
        <f t="shared" si="1"/>
        <v>-1110.8600000001024</v>
      </c>
      <c r="J28" s="125">
        <v>2450389.2000000002</v>
      </c>
      <c r="K28" s="125">
        <v>2449724.6156000001</v>
      </c>
      <c r="L28" s="68">
        <f t="shared" si="11"/>
        <v>99.972878414580009</v>
      </c>
      <c r="M28" s="60">
        <f t="shared" si="3"/>
        <v>-664.58440000005066</v>
      </c>
      <c r="N28" s="125">
        <v>2509838.7999999998</v>
      </c>
      <c r="O28" s="125">
        <v>2508418.855</v>
      </c>
      <c r="P28" s="68">
        <f t="shared" si="8"/>
        <v>99.943424852624005</v>
      </c>
      <c r="Q28" s="68">
        <f t="shared" si="9"/>
        <v>-1419.9449999998324</v>
      </c>
    </row>
    <row r="29" spans="1:17" ht="24">
      <c r="A29" s="69"/>
      <c r="B29" s="69"/>
      <c r="C29" s="69"/>
      <c r="D29" s="69" t="s">
        <v>425</v>
      </c>
      <c r="E29" s="47" t="s">
        <v>426</v>
      </c>
      <c r="F29" s="125">
        <v>19891</v>
      </c>
      <c r="G29" s="125">
        <v>12853.696</v>
      </c>
      <c r="H29" s="68">
        <v>0</v>
      </c>
      <c r="I29" s="68">
        <f t="shared" si="1"/>
        <v>-7037.3040000000001</v>
      </c>
      <c r="J29" s="125">
        <v>108518</v>
      </c>
      <c r="K29" s="125">
        <v>108307.3841</v>
      </c>
      <c r="L29" s="68">
        <f t="shared" si="11"/>
        <v>99.805916161374142</v>
      </c>
      <c r="M29" s="60">
        <f t="shared" si="3"/>
        <v>-210.61590000000433</v>
      </c>
      <c r="N29" s="125">
        <v>186788</v>
      </c>
      <c r="O29" s="125">
        <v>186731.74900000001</v>
      </c>
      <c r="P29" s="68">
        <f t="shared" si="8"/>
        <v>99.969885110392525</v>
      </c>
      <c r="Q29" s="68">
        <f t="shared" si="9"/>
        <v>-56.25099999998929</v>
      </c>
    </row>
    <row r="30" spans="1:17" s="131" customFormat="1">
      <c r="A30" s="69"/>
      <c r="B30" s="69"/>
      <c r="C30" s="69"/>
      <c r="D30" s="69" t="s">
        <v>35</v>
      </c>
      <c r="E30" s="47" t="s">
        <v>325</v>
      </c>
      <c r="F30" s="125">
        <v>1683367.6</v>
      </c>
      <c r="G30" s="125">
        <v>1681519.017</v>
      </c>
      <c r="H30" s="68">
        <f t="shared" si="10"/>
        <v>99.890185423552168</v>
      </c>
      <c r="I30" s="68">
        <f t="shared" si="1"/>
        <v>-1848.5830000001006</v>
      </c>
      <c r="J30" s="125">
        <v>1526095</v>
      </c>
      <c r="K30" s="125">
        <v>1521182.6902000001</v>
      </c>
      <c r="L30" s="68">
        <f t="shared" si="11"/>
        <v>99.67811245040447</v>
      </c>
      <c r="M30" s="60">
        <f t="shared" si="3"/>
        <v>-4912.30979999993</v>
      </c>
      <c r="N30" s="125">
        <v>1613958.9</v>
      </c>
      <c r="O30" s="125">
        <v>1610314.0090000001</v>
      </c>
      <c r="P30" s="68">
        <f t="shared" si="8"/>
        <v>99.774164571353097</v>
      </c>
      <c r="Q30" s="68">
        <f t="shared" si="9"/>
        <v>-3644.8909999998286</v>
      </c>
    </row>
    <row r="31" spans="1:17">
      <c r="A31" s="69"/>
      <c r="B31" s="69"/>
      <c r="C31" s="69"/>
      <c r="D31" s="69" t="s">
        <v>36</v>
      </c>
      <c r="E31" s="47" t="s">
        <v>326</v>
      </c>
      <c r="F31" s="125">
        <v>2482513.1</v>
      </c>
      <c r="G31" s="125">
        <v>2448649.8659999999</v>
      </c>
      <c r="H31" s="68">
        <f t="shared" si="10"/>
        <v>98.635929292779963</v>
      </c>
      <c r="I31" s="68">
        <f t="shared" si="1"/>
        <v>-33863.234000000171</v>
      </c>
      <c r="J31" s="125">
        <v>3043290.5</v>
      </c>
      <c r="K31" s="125">
        <v>3004106.2327999999</v>
      </c>
      <c r="L31" s="68">
        <f t="shared" si="11"/>
        <v>98.712437501447852</v>
      </c>
      <c r="M31" s="60">
        <f t="shared" si="3"/>
        <v>-39184.267200000118</v>
      </c>
      <c r="N31" s="125">
        <v>3662435.1</v>
      </c>
      <c r="O31" s="125">
        <v>3636129.4380000001</v>
      </c>
      <c r="P31" s="68">
        <f t="shared" si="8"/>
        <v>99.281743941346562</v>
      </c>
      <c r="Q31" s="68">
        <f t="shared" si="9"/>
        <v>-26305.662000000011</v>
      </c>
    </row>
    <row r="32" spans="1:17">
      <c r="A32" s="66"/>
      <c r="B32" s="66"/>
      <c r="C32" s="66" t="s">
        <v>13</v>
      </c>
      <c r="D32" s="66"/>
      <c r="E32" s="67" t="s">
        <v>327</v>
      </c>
      <c r="F32" s="124">
        <f>F33+F34+F35+F36+F38+F40+F41+F37+F39</f>
        <v>61747323.600000001</v>
      </c>
      <c r="G32" s="124">
        <f>G33+G34+G35+G36+G38+G40+G41+G37+G39</f>
        <v>61350114.624000005</v>
      </c>
      <c r="H32" s="68">
        <f t="shared" si="10"/>
        <v>99.356718716145295</v>
      </c>
      <c r="I32" s="60">
        <f t="shared" si="1"/>
        <v>-397208.97599999607</v>
      </c>
      <c r="J32" s="124">
        <f>J33+J34+J35+J36+J38+J40+J41+J37+J39</f>
        <v>70447607.799999997</v>
      </c>
      <c r="K32" s="124">
        <f>K33+K34+K35+K36+K38+K40+K41+K37+K39</f>
        <v>69852815.002900019</v>
      </c>
      <c r="L32" s="68">
        <f t="shared" si="11"/>
        <v>99.155694826730539</v>
      </c>
      <c r="M32" s="60">
        <f t="shared" si="3"/>
        <v>-594792.79709997773</v>
      </c>
      <c r="N32" s="124">
        <f>N33+N34+N35+N36+N38+N40+N41+N37+N39</f>
        <v>77501006.700000003</v>
      </c>
      <c r="O32" s="124">
        <f>O33+O34+O35+O36+O38+O40+O41+O37+O39</f>
        <v>77093185.944999993</v>
      </c>
      <c r="P32" s="68">
        <f t="shared" si="8"/>
        <v>99.473786506311271</v>
      </c>
      <c r="Q32" s="68">
        <f t="shared" si="9"/>
        <v>-407820.75500001013</v>
      </c>
    </row>
    <row r="33" spans="1:17">
      <c r="A33" s="69"/>
      <c r="B33" s="69"/>
      <c r="C33" s="69"/>
      <c r="D33" s="69" t="s">
        <v>37</v>
      </c>
      <c r="E33" s="47" t="s">
        <v>328</v>
      </c>
      <c r="F33" s="36">
        <v>3928219.3</v>
      </c>
      <c r="G33" s="36">
        <v>3921978.162</v>
      </c>
      <c r="H33" s="68">
        <f t="shared" si="10"/>
        <v>99.841120428281599</v>
      </c>
      <c r="I33" s="68">
        <f t="shared" si="1"/>
        <v>-6241.1379999998026</v>
      </c>
      <c r="J33" s="125">
        <v>4173473.1</v>
      </c>
      <c r="K33" s="125">
        <v>4162539.7751000002</v>
      </c>
      <c r="L33" s="68">
        <f t="shared" si="11"/>
        <v>99.738028144951983</v>
      </c>
      <c r="M33" s="60">
        <f t="shared" si="3"/>
        <v>-10933.32489999989</v>
      </c>
      <c r="N33" s="125">
        <v>5157906.5999999996</v>
      </c>
      <c r="O33" s="125">
        <v>5146840.1330000004</v>
      </c>
      <c r="P33" s="68">
        <f t="shared" si="8"/>
        <v>99.785446541432151</v>
      </c>
      <c r="Q33" s="68">
        <f t="shared" si="9"/>
        <v>-11066.466999999247</v>
      </c>
    </row>
    <row r="34" spans="1:17">
      <c r="A34" s="69"/>
      <c r="B34" s="69"/>
      <c r="C34" s="69"/>
      <c r="D34" s="69" t="s">
        <v>14</v>
      </c>
      <c r="E34" s="47" t="s">
        <v>329</v>
      </c>
      <c r="F34" s="36">
        <v>754329.2</v>
      </c>
      <c r="G34" s="36">
        <v>749646.45299999998</v>
      </c>
      <c r="H34" s="68">
        <f t="shared" si="10"/>
        <v>99.379217058016579</v>
      </c>
      <c r="I34" s="68">
        <f t="shared" si="1"/>
        <v>-4682.7469999999739</v>
      </c>
      <c r="J34" s="125">
        <v>926445.5</v>
      </c>
      <c r="K34" s="125">
        <v>912724.29810000001</v>
      </c>
      <c r="L34" s="68">
        <f t="shared" si="11"/>
        <v>98.518941276092335</v>
      </c>
      <c r="M34" s="60">
        <f t="shared" si="3"/>
        <v>-13721.201899999985</v>
      </c>
      <c r="N34" s="125">
        <v>1116084.3</v>
      </c>
      <c r="O34" s="125">
        <v>1101523.7749999999</v>
      </c>
      <c r="P34" s="68">
        <f t="shared" si="8"/>
        <v>98.695392005783063</v>
      </c>
      <c r="Q34" s="68">
        <f t="shared" si="9"/>
        <v>-14560.52500000014</v>
      </c>
    </row>
    <row r="35" spans="1:17">
      <c r="A35" s="69"/>
      <c r="B35" s="69"/>
      <c r="C35" s="69"/>
      <c r="D35" s="69" t="s">
        <v>16</v>
      </c>
      <c r="E35" s="47" t="s">
        <v>330</v>
      </c>
      <c r="F35" s="36">
        <v>101034</v>
      </c>
      <c r="G35" s="36">
        <v>100965.412</v>
      </c>
      <c r="H35" s="68">
        <f t="shared" si="10"/>
        <v>99.932113941841365</v>
      </c>
      <c r="I35" s="68">
        <f t="shared" si="1"/>
        <v>-68.588000000003376</v>
      </c>
      <c r="J35" s="125">
        <v>196258</v>
      </c>
      <c r="K35" s="125">
        <v>193536.6292</v>
      </c>
      <c r="L35" s="68">
        <f t="shared" si="11"/>
        <v>98.613370767051535</v>
      </c>
      <c r="M35" s="60">
        <f t="shared" si="3"/>
        <v>-2721.3708000000042</v>
      </c>
      <c r="N35" s="125">
        <v>229030</v>
      </c>
      <c r="O35" s="125">
        <v>225998.51</v>
      </c>
      <c r="P35" s="68">
        <f t="shared" si="8"/>
        <v>98.676378640352794</v>
      </c>
      <c r="Q35" s="68">
        <f t="shared" si="9"/>
        <v>-3031.4899999999907</v>
      </c>
    </row>
    <row r="36" spans="1:17" s="131" customFormat="1">
      <c r="A36" s="69"/>
      <c r="B36" s="69"/>
      <c r="C36" s="69"/>
      <c r="D36" s="69" t="s">
        <v>38</v>
      </c>
      <c r="E36" s="47" t="s">
        <v>331</v>
      </c>
      <c r="F36" s="125">
        <v>2645.8</v>
      </c>
      <c r="G36" s="125">
        <v>2544.3820000000001</v>
      </c>
      <c r="H36" s="68">
        <v>0</v>
      </c>
      <c r="I36" s="68">
        <f t="shared" si="1"/>
        <v>-101.41800000000012</v>
      </c>
      <c r="J36" s="125">
        <v>837</v>
      </c>
      <c r="K36" s="125">
        <v>835.15599999999995</v>
      </c>
      <c r="L36" s="68">
        <f t="shared" si="11"/>
        <v>99.779689366786144</v>
      </c>
      <c r="M36" s="60">
        <f t="shared" si="3"/>
        <v>-1.8440000000000509</v>
      </c>
      <c r="N36" s="125">
        <v>3588</v>
      </c>
      <c r="O36" s="125">
        <v>3586.2660000000001</v>
      </c>
      <c r="P36" s="68">
        <f t="shared" si="8"/>
        <v>99.951672240802679</v>
      </c>
      <c r="Q36" s="68">
        <f t="shared" si="9"/>
        <v>-1.7339999999999236</v>
      </c>
    </row>
    <row r="37" spans="1:17" s="131" customFormat="1" ht="24">
      <c r="A37" s="69"/>
      <c r="B37" s="69"/>
      <c r="C37" s="69"/>
      <c r="D37" s="69" t="s">
        <v>18</v>
      </c>
      <c r="E37" s="47" t="s">
        <v>332</v>
      </c>
      <c r="F37" s="125">
        <v>452695</v>
      </c>
      <c r="G37" s="125">
        <v>452387.63299999997</v>
      </c>
      <c r="H37" s="68">
        <v>0</v>
      </c>
      <c r="I37" s="68">
        <f>G39-F39</f>
        <v>-219.96199999999953</v>
      </c>
      <c r="J37" s="125">
        <v>614585.80000000005</v>
      </c>
      <c r="K37" s="125">
        <v>607834.1263</v>
      </c>
      <c r="L37" s="68">
        <f t="shared" si="11"/>
        <v>98.901426993594697</v>
      </c>
      <c r="M37" s="60">
        <f t="shared" si="3"/>
        <v>-6751.673700000043</v>
      </c>
      <c r="N37" s="125">
        <v>384690.2</v>
      </c>
      <c r="O37" s="125">
        <v>384529.897</v>
      </c>
      <c r="P37" s="68">
        <f t="shared" si="8"/>
        <v>99.958329325779545</v>
      </c>
      <c r="Q37" s="68">
        <f t="shared" si="9"/>
        <v>-160.30300000001444</v>
      </c>
    </row>
    <row r="38" spans="1:17" s="131" customFormat="1">
      <c r="A38" s="69"/>
      <c r="B38" s="69"/>
      <c r="C38" s="69"/>
      <c r="D38" s="69" t="s">
        <v>195</v>
      </c>
      <c r="E38" s="47" t="s">
        <v>333</v>
      </c>
      <c r="F38" s="125">
        <v>0</v>
      </c>
      <c r="G38" s="125">
        <v>0</v>
      </c>
      <c r="H38" s="68">
        <f>G40/F40*100</f>
        <v>98.387806828594265</v>
      </c>
      <c r="I38" s="68">
        <f>G40-F40</f>
        <v>-7523.4800000000396</v>
      </c>
      <c r="J38" s="125">
        <v>0</v>
      </c>
      <c r="K38" s="125">
        <v>0</v>
      </c>
      <c r="L38" s="68">
        <v>0</v>
      </c>
      <c r="M38" s="60">
        <f t="shared" si="3"/>
        <v>0</v>
      </c>
      <c r="N38" s="125">
        <v>0</v>
      </c>
      <c r="O38" s="125">
        <v>0</v>
      </c>
      <c r="P38" s="68">
        <v>0</v>
      </c>
      <c r="Q38" s="68">
        <f t="shared" si="9"/>
        <v>0</v>
      </c>
    </row>
    <row r="39" spans="1:17" s="131" customFormat="1" ht="24">
      <c r="A39" s="69"/>
      <c r="B39" s="69"/>
      <c r="C39" s="69"/>
      <c r="D39" s="69" t="s">
        <v>397</v>
      </c>
      <c r="E39" s="47" t="s">
        <v>427</v>
      </c>
      <c r="F39" s="125">
        <v>20565</v>
      </c>
      <c r="G39" s="125">
        <v>20345.038</v>
      </c>
      <c r="H39" s="68">
        <f>G41/F41*100</f>
        <v>99.32514039187194</v>
      </c>
      <c r="I39" s="68">
        <f>G41-F41</f>
        <v>-378064.27600000054</v>
      </c>
      <c r="J39" s="125">
        <v>16470</v>
      </c>
      <c r="K39" s="125">
        <v>15664.031999999999</v>
      </c>
      <c r="L39" s="68">
        <f t="shared" si="11"/>
        <v>95.106448087431687</v>
      </c>
      <c r="M39" s="60">
        <f t="shared" si="3"/>
        <v>-805.96800000000076</v>
      </c>
      <c r="N39" s="125">
        <v>6645.5</v>
      </c>
      <c r="O39" s="125">
        <v>6572.6</v>
      </c>
      <c r="P39" s="68">
        <f t="shared" si="8"/>
        <v>98.903017079226558</v>
      </c>
      <c r="Q39" s="68">
        <f t="shared" si="9"/>
        <v>-72.899999999999636</v>
      </c>
    </row>
    <row r="40" spans="1:17">
      <c r="A40" s="69"/>
      <c r="B40" s="69"/>
      <c r="C40" s="69"/>
      <c r="D40" s="69" t="s">
        <v>398</v>
      </c>
      <c r="E40" s="47" t="s">
        <v>428</v>
      </c>
      <c r="F40" s="125">
        <v>466661.2</v>
      </c>
      <c r="G40" s="125">
        <v>459137.72</v>
      </c>
      <c r="H40" s="68">
        <f>G42/F42*100</f>
        <v>99.543056441107993</v>
      </c>
      <c r="I40" s="68">
        <f>G42-F42</f>
        <v>-38389.557000000961</v>
      </c>
      <c r="J40" s="125">
        <v>602326.30000000005</v>
      </c>
      <c r="K40" s="125">
        <v>587724.92969999998</v>
      </c>
      <c r="L40" s="68">
        <f t="shared" si="11"/>
        <v>97.575837166665309</v>
      </c>
      <c r="M40" s="60">
        <f t="shared" si="3"/>
        <v>-14601.370300000068</v>
      </c>
      <c r="N40" s="125">
        <v>846145.1</v>
      </c>
      <c r="O40" s="125">
        <v>828818.5</v>
      </c>
      <c r="P40" s="68">
        <f t="shared" si="8"/>
        <v>97.952289743213072</v>
      </c>
      <c r="Q40" s="68">
        <f t="shared" si="9"/>
        <v>-17326.599999999977</v>
      </c>
    </row>
    <row r="41" spans="1:17">
      <c r="A41" s="69"/>
      <c r="B41" s="69"/>
      <c r="C41" s="69"/>
      <c r="D41" s="69" t="s">
        <v>15</v>
      </c>
      <c r="E41" s="47" t="s">
        <v>334</v>
      </c>
      <c r="F41" s="125">
        <v>56021174.100000001</v>
      </c>
      <c r="G41" s="125">
        <v>55643109.824000001</v>
      </c>
      <c r="H41" s="68">
        <f>G42/F42*100</f>
        <v>99.543056441107993</v>
      </c>
      <c r="I41" s="68">
        <f t="shared" ref="I41" si="12">G42-F42</f>
        <v>-38389.557000000961</v>
      </c>
      <c r="J41" s="125">
        <v>63917212.100000001</v>
      </c>
      <c r="K41" s="125">
        <v>63371956.056500003</v>
      </c>
      <c r="L41" s="68">
        <f t="shared" si="11"/>
        <v>99.146933939097764</v>
      </c>
      <c r="M41" s="60">
        <f t="shared" si="3"/>
        <v>-545256.04349999875</v>
      </c>
      <c r="N41" s="125">
        <v>69756917</v>
      </c>
      <c r="O41" s="125">
        <v>69395316.263999999</v>
      </c>
      <c r="P41" s="68">
        <f t="shared" si="8"/>
        <v>99.481627411945396</v>
      </c>
      <c r="Q41" s="68">
        <f t="shared" si="9"/>
        <v>-361600.73600000143</v>
      </c>
    </row>
    <row r="42" spans="1:17">
      <c r="A42" s="66"/>
      <c r="B42" s="66"/>
      <c r="C42" s="66" t="s">
        <v>39</v>
      </c>
      <c r="D42" s="66"/>
      <c r="E42" s="67" t="s">
        <v>335</v>
      </c>
      <c r="F42" s="124">
        <f>F43+F44+F45+F46+F49</f>
        <v>8401378.3000000007</v>
      </c>
      <c r="G42" s="124">
        <f>G43+G44+G45+G46+G49</f>
        <v>8362988.7429999998</v>
      </c>
      <c r="H42" s="68">
        <f t="shared" ref="H42:H46" si="13">G42/F42*100</f>
        <v>99.543056441107993</v>
      </c>
      <c r="I42" s="60">
        <f t="shared" si="1"/>
        <v>-38389.557000000961</v>
      </c>
      <c r="J42" s="124">
        <f>J43+J44+J45+J46+J49+J47+J48</f>
        <v>11182391.699999999</v>
      </c>
      <c r="K42" s="124">
        <f>K43+K44+K45+K46+K49+K47+K48</f>
        <v>11081577.206</v>
      </c>
      <c r="L42" s="68">
        <f t="shared" si="11"/>
        <v>99.098453204782672</v>
      </c>
      <c r="M42" s="60">
        <f t="shared" si="3"/>
        <v>-100814.49399999902</v>
      </c>
      <c r="N42" s="124">
        <f>N43+N44+N45+N46+N49+N47+N48</f>
        <v>23082820.200000003</v>
      </c>
      <c r="O42" s="124">
        <f>O43+O44+O45+O46+O49+O47+O48</f>
        <v>23016920.044999998</v>
      </c>
      <c r="P42" s="68">
        <f t="shared" si="8"/>
        <v>99.714505617472156</v>
      </c>
      <c r="Q42" s="68">
        <f t="shared" si="9"/>
        <v>-65900.155000004917</v>
      </c>
    </row>
    <row r="43" spans="1:17">
      <c r="A43" s="69"/>
      <c r="B43" s="69"/>
      <c r="C43" s="69"/>
      <c r="D43" s="69" t="s">
        <v>40</v>
      </c>
      <c r="E43" s="47" t="s">
        <v>336</v>
      </c>
      <c r="F43" s="125">
        <v>782239.9</v>
      </c>
      <c r="G43" s="125">
        <v>770294.13300000003</v>
      </c>
      <c r="H43" s="68">
        <f t="shared" si="13"/>
        <v>98.472876799048478</v>
      </c>
      <c r="I43" s="68">
        <f t="shared" ref="I43:I46" si="14">G44-F44</f>
        <v>-68.450000000011642</v>
      </c>
      <c r="J43" s="125">
        <v>989160.8</v>
      </c>
      <c r="K43" s="125">
        <v>977102.33940000006</v>
      </c>
      <c r="L43" s="68">
        <f t="shared" si="11"/>
        <v>98.780940308188519</v>
      </c>
      <c r="M43" s="60">
        <f t="shared" si="3"/>
        <v>-12058.460599999991</v>
      </c>
      <c r="N43" s="125">
        <v>1115866.3999999999</v>
      </c>
      <c r="O43" s="125">
        <v>1095112.3</v>
      </c>
      <c r="P43" s="68">
        <f t="shared" si="8"/>
        <v>98.140090964294657</v>
      </c>
      <c r="Q43" s="68">
        <f t="shared" si="9"/>
        <v>-20754.09999999986</v>
      </c>
    </row>
    <row r="44" spans="1:17">
      <c r="A44" s="69"/>
      <c r="B44" s="69"/>
      <c r="C44" s="69"/>
      <c r="D44" s="69" t="s">
        <v>41</v>
      </c>
      <c r="E44" s="47" t="s">
        <v>337</v>
      </c>
      <c r="F44" s="125">
        <v>180545</v>
      </c>
      <c r="G44" s="125">
        <v>180476.55</v>
      </c>
      <c r="H44" s="68">
        <f t="shared" si="13"/>
        <v>99.96208701431776</v>
      </c>
      <c r="I44" s="68">
        <f t="shared" si="14"/>
        <v>-12174.69700000016</v>
      </c>
      <c r="J44" s="125">
        <v>216576</v>
      </c>
      <c r="K44" s="125">
        <v>216528.68979999999</v>
      </c>
      <c r="L44" s="68">
        <f t="shared" si="11"/>
        <v>99.978155381944447</v>
      </c>
      <c r="M44" s="60">
        <f t="shared" si="3"/>
        <v>-47.310200000007171</v>
      </c>
      <c r="N44" s="125">
        <v>188352</v>
      </c>
      <c r="O44" s="125">
        <v>184519.02499999999</v>
      </c>
      <c r="P44" s="68">
        <f t="shared" si="8"/>
        <v>97.964993735134215</v>
      </c>
      <c r="Q44" s="68">
        <f t="shared" si="9"/>
        <v>-3832.9750000000058</v>
      </c>
    </row>
    <row r="45" spans="1:17">
      <c r="A45" s="69"/>
      <c r="B45" s="69"/>
      <c r="C45" s="69"/>
      <c r="D45" s="69" t="s">
        <v>70</v>
      </c>
      <c r="E45" s="47" t="s">
        <v>192</v>
      </c>
      <c r="F45" s="125">
        <v>2386474</v>
      </c>
      <c r="G45" s="125">
        <v>2374299.3029999998</v>
      </c>
      <c r="H45" s="68">
        <f t="shared" si="13"/>
        <v>99.489845814368806</v>
      </c>
      <c r="I45" s="68">
        <f t="shared" si="14"/>
        <v>-300.58000000007451</v>
      </c>
      <c r="J45" s="125">
        <v>2402179</v>
      </c>
      <c r="K45" s="125">
        <v>2394908.4484999999</v>
      </c>
      <c r="L45" s="68">
        <f t="shared" si="11"/>
        <v>99.697335148629634</v>
      </c>
      <c r="M45" s="60">
        <f t="shared" si="3"/>
        <v>-7270.5515000000596</v>
      </c>
      <c r="N45" s="125">
        <v>2509559</v>
      </c>
      <c r="O45" s="125">
        <v>2501704.4040000001</v>
      </c>
      <c r="P45" s="68">
        <f t="shared" si="8"/>
        <v>99.687012897485189</v>
      </c>
      <c r="Q45" s="68">
        <f t="shared" si="9"/>
        <v>-7854.5959999999031</v>
      </c>
    </row>
    <row r="46" spans="1:17">
      <c r="A46" s="69"/>
      <c r="B46" s="69"/>
      <c r="C46" s="69"/>
      <c r="D46" s="69" t="s">
        <v>399</v>
      </c>
      <c r="E46" s="47" t="s">
        <v>429</v>
      </c>
      <c r="F46" s="125">
        <v>1015526.4</v>
      </c>
      <c r="G46" s="125">
        <v>1015225.82</v>
      </c>
      <c r="H46" s="68">
        <f t="shared" si="13"/>
        <v>99.97040155726134</v>
      </c>
      <c r="I46" s="68">
        <f t="shared" si="14"/>
        <v>0</v>
      </c>
      <c r="J46" s="125">
        <v>595849.6</v>
      </c>
      <c r="K46" s="125">
        <v>545936.75679999997</v>
      </c>
      <c r="L46" s="68">
        <f t="shared" si="11"/>
        <v>91.623248014264007</v>
      </c>
      <c r="M46" s="60">
        <f t="shared" si="3"/>
        <v>-49912.843200000003</v>
      </c>
      <c r="N46" s="125">
        <v>344608.7</v>
      </c>
      <c r="O46" s="125">
        <v>344306.68699999998</v>
      </c>
      <c r="P46" s="68">
        <f t="shared" si="8"/>
        <v>99.9123605991375</v>
      </c>
      <c r="Q46" s="68">
        <f t="shared" si="9"/>
        <v>-302.01300000003539</v>
      </c>
    </row>
    <row r="47" spans="1:17">
      <c r="A47" s="69"/>
      <c r="B47" s="69"/>
      <c r="C47" s="69"/>
      <c r="D47" s="69" t="s">
        <v>540</v>
      </c>
      <c r="E47" s="47" t="s">
        <v>752</v>
      </c>
      <c r="F47" s="125">
        <v>0</v>
      </c>
      <c r="G47" s="125">
        <v>0</v>
      </c>
      <c r="H47" s="68"/>
      <c r="I47" s="60">
        <f t="shared" si="1"/>
        <v>0</v>
      </c>
      <c r="J47" s="125">
        <v>0</v>
      </c>
      <c r="K47" s="125">
        <v>0</v>
      </c>
      <c r="L47" s="68">
        <v>0</v>
      </c>
      <c r="M47" s="60">
        <f t="shared" si="3"/>
        <v>0</v>
      </c>
      <c r="N47" s="125">
        <v>6740.6</v>
      </c>
      <c r="O47" s="125">
        <v>6226.4040000000005</v>
      </c>
      <c r="P47" s="68">
        <f t="shared" si="8"/>
        <v>92.371658309349314</v>
      </c>
      <c r="Q47" s="68">
        <f t="shared" si="9"/>
        <v>-514.19599999999991</v>
      </c>
    </row>
    <row r="48" spans="1:17">
      <c r="A48" s="69"/>
      <c r="B48" s="69"/>
      <c r="C48" s="69"/>
      <c r="D48" s="69" t="s">
        <v>541</v>
      </c>
      <c r="E48" s="47" t="s">
        <v>753</v>
      </c>
      <c r="F48" s="125">
        <v>0</v>
      </c>
      <c r="G48" s="125">
        <v>0</v>
      </c>
      <c r="H48" s="68">
        <v>0</v>
      </c>
      <c r="I48" s="60">
        <f t="shared" si="1"/>
        <v>0</v>
      </c>
      <c r="J48" s="125">
        <v>0</v>
      </c>
      <c r="K48" s="125">
        <v>0</v>
      </c>
      <c r="L48" s="68">
        <v>0</v>
      </c>
      <c r="M48" s="60">
        <f t="shared" si="3"/>
        <v>0</v>
      </c>
      <c r="N48" s="125">
        <v>73825.2</v>
      </c>
      <c r="O48" s="125">
        <v>65393.709000000003</v>
      </c>
      <c r="P48" s="68">
        <f t="shared" si="8"/>
        <v>88.579115261455442</v>
      </c>
      <c r="Q48" s="68">
        <f t="shared" si="9"/>
        <v>-8431.4909999999945</v>
      </c>
    </row>
    <row r="49" spans="1:17" s="132" customFormat="1">
      <c r="A49" s="69"/>
      <c r="B49" s="69"/>
      <c r="C49" s="69"/>
      <c r="D49" s="69" t="s">
        <v>42</v>
      </c>
      <c r="E49" s="47" t="s">
        <v>338</v>
      </c>
      <c r="F49" s="125">
        <v>4036593</v>
      </c>
      <c r="G49" s="125">
        <v>4022692.9369999999</v>
      </c>
      <c r="H49" s="68">
        <f t="shared" ref="H49" si="15">G49/F49*100</f>
        <v>99.655648637353337</v>
      </c>
      <c r="I49" s="68">
        <f t="shared" si="1"/>
        <v>-13900.063000000082</v>
      </c>
      <c r="J49" s="125">
        <v>6978626.2999999998</v>
      </c>
      <c r="K49" s="125">
        <v>6947100.9715</v>
      </c>
      <c r="L49" s="68">
        <f t="shared" si="11"/>
        <v>99.548258824233073</v>
      </c>
      <c r="M49" s="60">
        <f t="shared" si="3"/>
        <v>-31525.328499999829</v>
      </c>
      <c r="N49" s="125">
        <v>18843868.300000001</v>
      </c>
      <c r="O49" s="125">
        <v>18819657.515999999</v>
      </c>
      <c r="P49" s="68">
        <f t="shared" si="8"/>
        <v>99.871519034125271</v>
      </c>
      <c r="Q49" s="68">
        <f t="shared" si="9"/>
        <v>-24210.784000001848</v>
      </c>
    </row>
    <row r="50" spans="1:17">
      <c r="A50" s="63"/>
      <c r="B50" s="63" t="s">
        <v>2</v>
      </c>
      <c r="C50" s="63"/>
      <c r="D50" s="63"/>
      <c r="E50" s="64" t="s">
        <v>339</v>
      </c>
      <c r="F50" s="65">
        <f>F51</f>
        <v>607072</v>
      </c>
      <c r="G50" s="65">
        <f>G51</f>
        <v>607061.22</v>
      </c>
      <c r="H50" s="65">
        <v>0</v>
      </c>
      <c r="I50" s="65">
        <f t="shared" si="1"/>
        <v>-10.78000000002794</v>
      </c>
      <c r="J50" s="65">
        <f>J51</f>
        <v>685022</v>
      </c>
      <c r="K50" s="65">
        <f>K51</f>
        <v>684970.62509999995</v>
      </c>
      <c r="L50" s="65">
        <f t="shared" si="11"/>
        <v>99.99250025546624</v>
      </c>
      <c r="M50" s="65">
        <f t="shared" si="3"/>
        <v>-51.374900000053458</v>
      </c>
      <c r="N50" s="65">
        <f>N51</f>
        <v>2082511</v>
      </c>
      <c r="O50" s="65">
        <f>O51</f>
        <v>2061560.0797999999</v>
      </c>
      <c r="P50" s="65">
        <f t="shared" si="8"/>
        <v>98.993958725788247</v>
      </c>
      <c r="Q50" s="65">
        <f t="shared" si="9"/>
        <v>-20950.920200000051</v>
      </c>
    </row>
    <row r="51" spans="1:17">
      <c r="A51" s="66"/>
      <c r="B51" s="66"/>
      <c r="C51" s="66" t="s">
        <v>19</v>
      </c>
      <c r="D51" s="66"/>
      <c r="E51" s="47" t="s">
        <v>340</v>
      </c>
      <c r="F51" s="68">
        <f>F52+F53</f>
        <v>607072</v>
      </c>
      <c r="G51" s="68">
        <f>G52+G53</f>
        <v>607061.22</v>
      </c>
      <c r="H51" s="68">
        <v>0</v>
      </c>
      <c r="I51" s="60">
        <f t="shared" si="1"/>
        <v>-10.78000000002794</v>
      </c>
      <c r="J51" s="68">
        <f>J52+J53</f>
        <v>685022</v>
      </c>
      <c r="K51" s="68">
        <f>K52+K53</f>
        <v>684970.62509999995</v>
      </c>
      <c r="L51" s="68">
        <f t="shared" si="11"/>
        <v>99.99250025546624</v>
      </c>
      <c r="M51" s="60">
        <f t="shared" si="3"/>
        <v>-51.374900000053458</v>
      </c>
      <c r="N51" s="68">
        <f>N52+N53</f>
        <v>2082511</v>
      </c>
      <c r="O51" s="68">
        <f>O52+O53</f>
        <v>2061560.0797999999</v>
      </c>
      <c r="P51" s="68">
        <f t="shared" si="8"/>
        <v>98.993958725788247</v>
      </c>
      <c r="Q51" s="68">
        <f t="shared" si="9"/>
        <v>-20950.920200000051</v>
      </c>
    </row>
    <row r="52" spans="1:17" ht="24">
      <c r="A52" s="66"/>
      <c r="B52" s="66"/>
      <c r="C52" s="66"/>
      <c r="D52" s="69" t="s">
        <v>8</v>
      </c>
      <c r="E52" s="47" t="s">
        <v>341</v>
      </c>
      <c r="F52" s="60">
        <v>699</v>
      </c>
      <c r="G52" s="60">
        <v>698.11199999999997</v>
      </c>
      <c r="H52" s="68">
        <v>0</v>
      </c>
      <c r="I52" s="68">
        <f t="shared" si="1"/>
        <v>-0.88800000000003365</v>
      </c>
      <c r="J52" s="60">
        <v>1473</v>
      </c>
      <c r="K52" s="60">
        <v>1422.0336</v>
      </c>
      <c r="L52" s="68">
        <f t="shared" si="11"/>
        <v>96.539959266802441</v>
      </c>
      <c r="M52" s="60">
        <f t="shared" si="3"/>
        <v>-50.966400000000021</v>
      </c>
      <c r="N52" s="60">
        <v>43130</v>
      </c>
      <c r="O52" s="60">
        <v>43034.724800000004</v>
      </c>
      <c r="P52" s="60">
        <f t="shared" si="8"/>
        <v>99.779097611871094</v>
      </c>
      <c r="Q52" s="68">
        <f t="shared" si="9"/>
        <v>-95.275199999996403</v>
      </c>
    </row>
    <row r="53" spans="1:17" s="71" customFormat="1" ht="14.25">
      <c r="A53" s="69"/>
      <c r="B53" s="69"/>
      <c r="C53" s="69"/>
      <c r="D53" s="69" t="s">
        <v>9</v>
      </c>
      <c r="E53" s="47" t="s">
        <v>342</v>
      </c>
      <c r="F53" s="60">
        <v>606373</v>
      </c>
      <c r="G53" s="60">
        <v>606363.10800000001</v>
      </c>
      <c r="H53" s="68">
        <v>0</v>
      </c>
      <c r="I53" s="68">
        <f t="shared" si="1"/>
        <v>-9.8919999999925494</v>
      </c>
      <c r="J53" s="60">
        <v>683549</v>
      </c>
      <c r="K53" s="60">
        <v>683548.59149999998</v>
      </c>
      <c r="L53" s="68">
        <f t="shared" si="11"/>
        <v>99.99994023837354</v>
      </c>
      <c r="M53" s="60">
        <f t="shared" si="3"/>
        <v>-0.40850000001955777</v>
      </c>
      <c r="N53" s="60">
        <v>2039381</v>
      </c>
      <c r="O53" s="60">
        <v>2018525.355</v>
      </c>
      <c r="P53" s="60">
        <f t="shared" si="8"/>
        <v>98.977354157952817</v>
      </c>
      <c r="Q53" s="68">
        <f t="shared" si="9"/>
        <v>-20855.645000000019</v>
      </c>
    </row>
    <row r="54" spans="1:17">
      <c r="A54" s="63"/>
      <c r="B54" s="63" t="s">
        <v>3</v>
      </c>
      <c r="C54" s="63"/>
      <c r="D54" s="63"/>
      <c r="E54" s="64" t="s">
        <v>343</v>
      </c>
      <c r="F54" s="123">
        <f>F55+F59+F63+F67+F70</f>
        <v>30586494.399999999</v>
      </c>
      <c r="G54" s="123">
        <f>G55+G59+G63+G67+G70</f>
        <v>30580721.267000001</v>
      </c>
      <c r="H54" s="74">
        <f t="shared" ref="H54:H59" si="16">G54/F54*100</f>
        <v>99.981125221725321</v>
      </c>
      <c r="I54" s="65">
        <f t="shared" si="1"/>
        <v>-5773.132999997586</v>
      </c>
      <c r="J54" s="123">
        <f>J55+J59+J63+J67+J70</f>
        <v>37782816.100000001</v>
      </c>
      <c r="K54" s="123">
        <f>K55+K59+K63+K67+K70</f>
        <v>37743793.147399999</v>
      </c>
      <c r="L54" s="74">
        <f t="shared" si="11"/>
        <v>99.896717723483818</v>
      </c>
      <c r="M54" s="65">
        <f t="shared" si="3"/>
        <v>-39022.952600002289</v>
      </c>
      <c r="N54" s="123">
        <f>N55+N59+N63+N67+N70+N72</f>
        <v>42656326.700000003</v>
      </c>
      <c r="O54" s="123">
        <f>O55+O59+O63+O67+O70+O72</f>
        <v>42594080.4441</v>
      </c>
      <c r="P54" s="74">
        <f t="shared" si="8"/>
        <v>99.854074973830308</v>
      </c>
      <c r="Q54" s="74">
        <f t="shared" si="9"/>
        <v>-62246.255900003016</v>
      </c>
    </row>
    <row r="55" spans="1:17">
      <c r="A55" s="69"/>
      <c r="B55" s="69"/>
      <c r="C55" s="69" t="s">
        <v>43</v>
      </c>
      <c r="D55" s="69"/>
      <c r="E55" s="47" t="s">
        <v>75</v>
      </c>
      <c r="F55" s="124">
        <f>SUM(F56:F58)</f>
        <v>21351061</v>
      </c>
      <c r="G55" s="124">
        <f>SUM(G56:G58)</f>
        <v>21348742.061000001</v>
      </c>
      <c r="H55" s="68">
        <f t="shared" si="16"/>
        <v>99.989138998759827</v>
      </c>
      <c r="I55" s="60">
        <f t="shared" si="1"/>
        <v>-2318.9389999993145</v>
      </c>
      <c r="J55" s="124">
        <f>SUM(J56:J58)</f>
        <v>27541447.100000001</v>
      </c>
      <c r="K55" s="124">
        <f>SUM(K56:K58)</f>
        <v>27528476.774900001</v>
      </c>
      <c r="L55" s="68">
        <f t="shared" si="11"/>
        <v>99.952906159749304</v>
      </c>
      <c r="M55" s="60">
        <f t="shared" si="3"/>
        <v>-12970.325100000948</v>
      </c>
      <c r="N55" s="124">
        <f>SUM(N56:N58)</f>
        <v>30762413</v>
      </c>
      <c r="O55" s="124">
        <f>SUM(O56:O58)</f>
        <v>30722717.129000001</v>
      </c>
      <c r="P55" s="68">
        <f t="shared" si="8"/>
        <v>99.870959826851035</v>
      </c>
      <c r="Q55" s="68">
        <f t="shared" si="9"/>
        <v>-39695.870999999344</v>
      </c>
    </row>
    <row r="56" spans="1:17" ht="24">
      <c r="A56" s="66"/>
      <c r="B56" s="66"/>
      <c r="C56" s="66"/>
      <c r="D56" s="69" t="s">
        <v>44</v>
      </c>
      <c r="E56" s="47" t="s">
        <v>344</v>
      </c>
      <c r="F56" s="125">
        <v>21351061</v>
      </c>
      <c r="G56" s="125">
        <v>21348742.061000001</v>
      </c>
      <c r="H56" s="68">
        <f t="shared" si="16"/>
        <v>99.989138998759827</v>
      </c>
      <c r="I56" s="68">
        <f t="shared" si="1"/>
        <v>-2318.9389999993145</v>
      </c>
      <c r="J56" s="125">
        <v>27541447.100000001</v>
      </c>
      <c r="K56" s="125">
        <v>27528476.774900001</v>
      </c>
      <c r="L56" s="68">
        <f t="shared" si="11"/>
        <v>99.952906159749304</v>
      </c>
      <c r="M56" s="60">
        <f t="shared" si="3"/>
        <v>-12970.325100000948</v>
      </c>
      <c r="N56" s="125">
        <v>8043287</v>
      </c>
      <c r="O56" s="125">
        <v>8008232.5539999995</v>
      </c>
      <c r="P56" s="68">
        <f t="shared" si="8"/>
        <v>99.564177605498841</v>
      </c>
      <c r="Q56" s="68">
        <f t="shared" si="9"/>
        <v>-35054.446000000462</v>
      </c>
    </row>
    <row r="57" spans="1:17" ht="24">
      <c r="A57" s="66"/>
      <c r="B57" s="66"/>
      <c r="C57" s="66"/>
      <c r="D57" s="69" t="s">
        <v>542</v>
      </c>
      <c r="E57" s="47" t="s">
        <v>754</v>
      </c>
      <c r="F57" s="125">
        <v>0</v>
      </c>
      <c r="G57" s="125">
        <v>0</v>
      </c>
      <c r="H57" s="68">
        <v>0</v>
      </c>
      <c r="I57" s="60">
        <v>0</v>
      </c>
      <c r="J57" s="125">
        <v>0</v>
      </c>
      <c r="K57" s="125">
        <v>0</v>
      </c>
      <c r="L57" s="68">
        <v>0</v>
      </c>
      <c r="M57" s="60">
        <v>0</v>
      </c>
      <c r="N57" s="125">
        <v>13682797</v>
      </c>
      <c r="O57" s="125">
        <v>13681864.204</v>
      </c>
      <c r="P57" s="68">
        <f t="shared" si="8"/>
        <v>99.993182709646277</v>
      </c>
      <c r="Q57" s="68">
        <f t="shared" si="9"/>
        <v>-932.79600000008941</v>
      </c>
    </row>
    <row r="58" spans="1:17">
      <c r="A58" s="66"/>
      <c r="B58" s="66"/>
      <c r="C58" s="66"/>
      <c r="D58" s="69" t="s">
        <v>543</v>
      </c>
      <c r="E58" s="47" t="s">
        <v>755</v>
      </c>
      <c r="F58" s="125">
        <v>0</v>
      </c>
      <c r="G58" s="125">
        <v>0</v>
      </c>
      <c r="H58" s="68">
        <v>0</v>
      </c>
      <c r="I58" s="60">
        <v>0</v>
      </c>
      <c r="J58" s="125">
        <v>0</v>
      </c>
      <c r="K58" s="125">
        <v>0</v>
      </c>
      <c r="L58" s="68">
        <v>0</v>
      </c>
      <c r="M58" s="60">
        <v>0</v>
      </c>
      <c r="N58" s="125">
        <v>9036329</v>
      </c>
      <c r="O58" s="125">
        <v>9032620.3709999993</v>
      </c>
      <c r="P58" s="68">
        <f t="shared" si="8"/>
        <v>99.958958676692717</v>
      </c>
      <c r="Q58" s="68">
        <f t="shared" si="9"/>
        <v>-3708.6290000006557</v>
      </c>
    </row>
    <row r="59" spans="1:17">
      <c r="A59" s="69"/>
      <c r="B59" s="69"/>
      <c r="C59" s="69" t="s">
        <v>45</v>
      </c>
      <c r="D59" s="69"/>
      <c r="E59" s="47" t="s">
        <v>345</v>
      </c>
      <c r="F59" s="124">
        <f>F60+F61+F62</f>
        <v>8602785.4000000004</v>
      </c>
      <c r="G59" s="124">
        <f>G60+G61+G62</f>
        <v>8599337.2060000002</v>
      </c>
      <c r="H59" s="68">
        <f t="shared" si="16"/>
        <v>99.959917702933751</v>
      </c>
      <c r="I59" s="60">
        <f t="shared" si="1"/>
        <v>-3448.1940000001341</v>
      </c>
      <c r="J59" s="124">
        <f>J60+J61+J62</f>
        <v>9862021</v>
      </c>
      <c r="K59" s="124">
        <f>K60+K61+K62</f>
        <v>9835973.8444999997</v>
      </c>
      <c r="L59" s="68">
        <f t="shared" si="11"/>
        <v>99.735884201625595</v>
      </c>
      <c r="M59" s="60">
        <f t="shared" si="3"/>
        <v>-26047.155500000343</v>
      </c>
      <c r="N59" s="124">
        <f>N60+N61+N62</f>
        <v>10713457.6</v>
      </c>
      <c r="O59" s="124">
        <f>O60+O61+O62</f>
        <v>10690914.541999999</v>
      </c>
      <c r="P59" s="68">
        <f t="shared" si="8"/>
        <v>99.789581861975165</v>
      </c>
      <c r="Q59" s="68">
        <f t="shared" si="9"/>
        <v>-22543.058000000194</v>
      </c>
    </row>
    <row r="60" spans="1:17" ht="36">
      <c r="A60" s="69"/>
      <c r="B60" s="69"/>
      <c r="C60" s="69"/>
      <c r="D60" s="69" t="s">
        <v>400</v>
      </c>
      <c r="E60" s="47" t="s">
        <v>430</v>
      </c>
      <c r="F60" s="125">
        <v>706500</v>
      </c>
      <c r="G60" s="125">
        <v>706500</v>
      </c>
      <c r="H60" s="68">
        <v>0</v>
      </c>
      <c r="I60" s="68">
        <f t="shared" si="1"/>
        <v>0</v>
      </c>
      <c r="J60" s="125">
        <v>975294</v>
      </c>
      <c r="K60" s="125">
        <v>973886.13459999999</v>
      </c>
      <c r="L60" s="68">
        <f t="shared" si="11"/>
        <v>99.855647076676362</v>
      </c>
      <c r="M60" s="60">
        <f t="shared" si="3"/>
        <v>-1407.8654000000097</v>
      </c>
      <c r="N60" s="125">
        <v>1093363</v>
      </c>
      <c r="O60" s="125">
        <v>1093363</v>
      </c>
      <c r="P60" s="68">
        <f t="shared" si="8"/>
        <v>100</v>
      </c>
      <c r="Q60" s="68">
        <f t="shared" si="9"/>
        <v>0</v>
      </c>
    </row>
    <row r="61" spans="1:17">
      <c r="A61" s="66"/>
      <c r="B61" s="66"/>
      <c r="C61" s="66"/>
      <c r="D61" s="66" t="s">
        <v>46</v>
      </c>
      <c r="E61" s="47" t="s">
        <v>346</v>
      </c>
      <c r="F61" s="125">
        <v>5931141.4000000004</v>
      </c>
      <c r="G61" s="125">
        <v>5928626.1050000004</v>
      </c>
      <c r="H61" s="68">
        <f t="shared" ref="H61:H68" si="17">G61/F61*100</f>
        <v>99.957591720878554</v>
      </c>
      <c r="I61" s="68">
        <f t="shared" si="1"/>
        <v>-2515.2949999999255</v>
      </c>
      <c r="J61" s="125">
        <v>6168199</v>
      </c>
      <c r="K61" s="125">
        <v>6145136.1278999997</v>
      </c>
      <c r="L61" s="68">
        <f t="shared" si="11"/>
        <v>99.62610038846023</v>
      </c>
      <c r="M61" s="60">
        <f t="shared" si="3"/>
        <v>-23062.87210000027</v>
      </c>
      <c r="N61" s="125">
        <v>6907289.5999999996</v>
      </c>
      <c r="O61" s="125">
        <v>6884787.1200000001</v>
      </c>
      <c r="P61" s="68">
        <f t="shared" si="8"/>
        <v>99.674221274868799</v>
      </c>
      <c r="Q61" s="68">
        <f t="shared" si="9"/>
        <v>-22502.479999999516</v>
      </c>
    </row>
    <row r="62" spans="1:17">
      <c r="A62" s="66"/>
      <c r="B62" s="66"/>
      <c r="C62" s="66"/>
      <c r="D62" s="66" t="s">
        <v>186</v>
      </c>
      <c r="E62" s="47" t="s">
        <v>187</v>
      </c>
      <c r="F62" s="125">
        <v>1965144</v>
      </c>
      <c r="G62" s="125">
        <v>1964211.101</v>
      </c>
      <c r="H62" s="68">
        <f t="shared" si="17"/>
        <v>99.952527702804474</v>
      </c>
      <c r="I62" s="68">
        <f t="shared" si="1"/>
        <v>-932.89899999997579</v>
      </c>
      <c r="J62" s="125">
        <v>2718528</v>
      </c>
      <c r="K62" s="125">
        <v>2716951.5819999999</v>
      </c>
      <c r="L62" s="68">
        <f t="shared" si="11"/>
        <v>99.942012074181321</v>
      </c>
      <c r="M62" s="60">
        <f t="shared" si="3"/>
        <v>-1576.4180000000633</v>
      </c>
      <c r="N62" s="125">
        <v>2712805</v>
      </c>
      <c r="O62" s="125">
        <v>2712764.4219999998</v>
      </c>
      <c r="P62" s="68">
        <f t="shared" si="8"/>
        <v>99.998504205057117</v>
      </c>
      <c r="Q62" s="68">
        <f t="shared" si="9"/>
        <v>-40.578000000212342</v>
      </c>
    </row>
    <row r="63" spans="1:17" ht="24">
      <c r="A63" s="69"/>
      <c r="B63" s="69"/>
      <c r="C63" s="69" t="s">
        <v>47</v>
      </c>
      <c r="D63" s="69"/>
      <c r="E63" s="47" t="s">
        <v>347</v>
      </c>
      <c r="F63" s="124">
        <f>SUM(F65:F66)</f>
        <v>111142</v>
      </c>
      <c r="G63" s="124">
        <f>SUM(G65:G66)</f>
        <v>111140</v>
      </c>
      <c r="H63" s="68">
        <f t="shared" si="17"/>
        <v>99.998200500260921</v>
      </c>
      <c r="I63" s="60">
        <f t="shared" si="1"/>
        <v>-2</v>
      </c>
      <c r="J63" s="124">
        <f>SUM(J64:J66)</f>
        <v>145884</v>
      </c>
      <c r="K63" s="124">
        <f>SUM(K64:K66)</f>
        <v>145881.46679999999</v>
      </c>
      <c r="L63" s="68">
        <f t="shared" si="11"/>
        <v>99.998263551863118</v>
      </c>
      <c r="M63" s="124">
        <f t="shared" ref="M63:O63" si="18">SUM(M64:M66)</f>
        <v>-2.5331999999980326</v>
      </c>
      <c r="N63" s="124">
        <f t="shared" si="18"/>
        <v>654319</v>
      </c>
      <c r="O63" s="124">
        <f t="shared" si="18"/>
        <v>654313.13589999999</v>
      </c>
      <c r="P63" s="68">
        <f t="shared" si="8"/>
        <v>99.999103785768114</v>
      </c>
      <c r="Q63" s="68">
        <f t="shared" si="9"/>
        <v>-5.8641000000061467</v>
      </c>
    </row>
    <row r="64" spans="1:17" ht="26.25" customHeight="1">
      <c r="A64" s="69"/>
      <c r="B64" s="69"/>
      <c r="C64" s="69"/>
      <c r="D64" s="69" t="s">
        <v>756</v>
      </c>
      <c r="E64" s="47" t="s">
        <v>757</v>
      </c>
      <c r="F64" s="125">
        <v>0</v>
      </c>
      <c r="G64" s="125">
        <v>0</v>
      </c>
      <c r="H64" s="68">
        <v>0</v>
      </c>
      <c r="I64" s="68">
        <v>0</v>
      </c>
      <c r="J64" s="125">
        <v>25186</v>
      </c>
      <c r="K64" s="125">
        <v>25186</v>
      </c>
      <c r="L64" s="60">
        <f t="shared" si="11"/>
        <v>100</v>
      </c>
      <c r="M64" s="60">
        <f t="shared" si="3"/>
        <v>0</v>
      </c>
      <c r="N64" s="124">
        <v>0</v>
      </c>
      <c r="O64" s="124">
        <v>0</v>
      </c>
      <c r="P64" s="68">
        <v>0</v>
      </c>
      <c r="Q64" s="68">
        <f t="shared" si="9"/>
        <v>0</v>
      </c>
    </row>
    <row r="65" spans="1:17">
      <c r="A65" s="69"/>
      <c r="B65" s="69"/>
      <c r="C65" s="69"/>
      <c r="D65" s="69" t="s">
        <v>71</v>
      </c>
      <c r="E65" s="47" t="s">
        <v>348</v>
      </c>
      <c r="F65" s="125">
        <v>90742</v>
      </c>
      <c r="G65" s="125">
        <v>90740</v>
      </c>
      <c r="H65" s="68">
        <f t="shared" ref="H65:H66" si="19">G65/F65*100</f>
        <v>99.997795948954177</v>
      </c>
      <c r="I65" s="68">
        <f t="shared" ref="I65:I66" si="20">G65-F65</f>
        <v>-2</v>
      </c>
      <c r="J65" s="125">
        <v>48698</v>
      </c>
      <c r="K65" s="125">
        <v>48695.466800000002</v>
      </c>
      <c r="L65" s="60">
        <f t="shared" si="11"/>
        <v>99.99479814366093</v>
      </c>
      <c r="M65" s="60">
        <f t="shared" si="3"/>
        <v>-2.5331999999980326</v>
      </c>
      <c r="N65" s="125">
        <v>654319</v>
      </c>
      <c r="O65" s="125">
        <v>654313.13589999999</v>
      </c>
      <c r="P65" s="68">
        <f t="shared" si="8"/>
        <v>99.999103785768114</v>
      </c>
      <c r="Q65" s="68">
        <f t="shared" si="9"/>
        <v>-5.8641000000061467</v>
      </c>
    </row>
    <row r="66" spans="1:17" ht="27" customHeight="1">
      <c r="A66" s="69"/>
      <c r="B66" s="69"/>
      <c r="C66" s="69"/>
      <c r="D66" s="69" t="s">
        <v>758</v>
      </c>
      <c r="E66" s="47" t="s">
        <v>774</v>
      </c>
      <c r="F66" s="125">
        <v>20400</v>
      </c>
      <c r="G66" s="125">
        <v>20400</v>
      </c>
      <c r="H66" s="68">
        <f t="shared" si="19"/>
        <v>100</v>
      </c>
      <c r="I66" s="68">
        <f t="shared" si="20"/>
        <v>0</v>
      </c>
      <c r="J66" s="125">
        <v>72000</v>
      </c>
      <c r="K66" s="125">
        <v>72000</v>
      </c>
      <c r="L66" s="60">
        <f t="shared" si="11"/>
        <v>100</v>
      </c>
      <c r="M66" s="60">
        <f t="shared" si="3"/>
        <v>0</v>
      </c>
      <c r="N66" s="125">
        <v>0</v>
      </c>
      <c r="O66" s="125">
        <v>0</v>
      </c>
      <c r="P66" s="68">
        <v>0</v>
      </c>
      <c r="Q66" s="68">
        <f t="shared" si="9"/>
        <v>0</v>
      </c>
    </row>
    <row r="67" spans="1:17">
      <c r="A67" s="69"/>
      <c r="B67" s="69"/>
      <c r="C67" s="69" t="s">
        <v>48</v>
      </c>
      <c r="D67" s="69"/>
      <c r="E67" s="47" t="s">
        <v>349</v>
      </c>
      <c r="F67" s="68">
        <f>SUM(F68)</f>
        <v>521506</v>
      </c>
      <c r="G67" s="68">
        <f>SUM(G68)</f>
        <v>521502</v>
      </c>
      <c r="H67" s="68">
        <f t="shared" si="17"/>
        <v>99.999232990607965</v>
      </c>
      <c r="I67" s="60">
        <f t="shared" si="1"/>
        <v>-4</v>
      </c>
      <c r="J67" s="68">
        <f>SUM(J68)</f>
        <v>233464</v>
      </c>
      <c r="K67" s="68">
        <f>SUM(K68)</f>
        <v>233461.0612</v>
      </c>
      <c r="L67" s="68">
        <f t="shared" si="11"/>
        <v>99.998741219202955</v>
      </c>
      <c r="M67" s="60">
        <f t="shared" si="3"/>
        <v>-2.938800000003539</v>
      </c>
      <c r="N67" s="68">
        <f>SUM(N68:N69)</f>
        <v>485426</v>
      </c>
      <c r="O67" s="68">
        <f>SUM(O68:O69)</f>
        <v>485424.82420000003</v>
      </c>
      <c r="P67" s="68">
        <f t="shared" si="8"/>
        <v>99.999757779764593</v>
      </c>
      <c r="Q67" s="68">
        <f t="shared" si="9"/>
        <v>-1.1757999999681488</v>
      </c>
    </row>
    <row r="68" spans="1:17" s="131" customFormat="1" ht="24">
      <c r="A68" s="69"/>
      <c r="B68" s="69"/>
      <c r="C68" s="69"/>
      <c r="D68" s="69" t="s">
        <v>49</v>
      </c>
      <c r="E68" s="47" t="s">
        <v>350</v>
      </c>
      <c r="F68" s="60">
        <v>521506</v>
      </c>
      <c r="G68" s="60">
        <v>521502</v>
      </c>
      <c r="H68" s="68">
        <f t="shared" si="17"/>
        <v>99.999232990607965</v>
      </c>
      <c r="I68" s="68">
        <f t="shared" si="1"/>
        <v>-4</v>
      </c>
      <c r="J68" s="60">
        <v>233464</v>
      </c>
      <c r="K68" s="60">
        <v>233461.0612</v>
      </c>
      <c r="L68" s="60">
        <f t="shared" si="11"/>
        <v>99.998741219202955</v>
      </c>
      <c r="M68" s="60">
        <f t="shared" si="3"/>
        <v>-2.938800000003539</v>
      </c>
      <c r="N68" s="60">
        <v>35426</v>
      </c>
      <c r="O68" s="60">
        <v>35424.824200000003</v>
      </c>
      <c r="P68" s="68">
        <f t="shared" si="8"/>
        <v>99.996680968779998</v>
      </c>
      <c r="Q68" s="68">
        <f t="shared" si="9"/>
        <v>-1.1757999999972526</v>
      </c>
    </row>
    <row r="69" spans="1:17" s="131" customFormat="1">
      <c r="A69" s="69"/>
      <c r="B69" s="69"/>
      <c r="C69" s="69"/>
      <c r="D69" s="69" t="s">
        <v>775</v>
      </c>
      <c r="E69" s="47" t="s">
        <v>776</v>
      </c>
      <c r="F69" s="60">
        <v>0</v>
      </c>
      <c r="G69" s="60">
        <v>0</v>
      </c>
      <c r="H69" s="68">
        <v>0</v>
      </c>
      <c r="I69" s="60">
        <f t="shared" si="1"/>
        <v>0</v>
      </c>
      <c r="J69" s="60">
        <v>0</v>
      </c>
      <c r="K69" s="60">
        <v>0</v>
      </c>
      <c r="L69" s="60">
        <v>0</v>
      </c>
      <c r="M69" s="60">
        <f t="shared" si="3"/>
        <v>0</v>
      </c>
      <c r="N69" s="60">
        <v>450000</v>
      </c>
      <c r="O69" s="60">
        <v>450000</v>
      </c>
      <c r="P69" s="68">
        <f t="shared" si="8"/>
        <v>100</v>
      </c>
      <c r="Q69" s="68">
        <f t="shared" si="9"/>
        <v>0</v>
      </c>
    </row>
    <row r="70" spans="1:17" s="131" customFormat="1">
      <c r="A70" s="69"/>
      <c r="B70" s="69"/>
      <c r="C70" s="69" t="s">
        <v>748</v>
      </c>
      <c r="D70" s="69"/>
      <c r="E70" s="47" t="s">
        <v>750</v>
      </c>
      <c r="F70" s="68">
        <v>0</v>
      </c>
      <c r="G70" s="68">
        <v>0</v>
      </c>
      <c r="H70" s="68">
        <v>0</v>
      </c>
      <c r="I70" s="68">
        <f t="shared" si="1"/>
        <v>0</v>
      </c>
      <c r="J70" s="68">
        <v>0</v>
      </c>
      <c r="K70" s="68">
        <v>0</v>
      </c>
      <c r="L70" s="68">
        <v>0</v>
      </c>
      <c r="M70" s="60">
        <f t="shared" si="3"/>
        <v>0</v>
      </c>
      <c r="N70" s="68">
        <f>N71</f>
        <v>36229</v>
      </c>
      <c r="O70" s="68">
        <f>O71</f>
        <v>36228.713000000003</v>
      </c>
      <c r="P70" s="68">
        <f t="shared" si="8"/>
        <v>99.999207816942231</v>
      </c>
      <c r="Q70" s="68">
        <f t="shared" si="9"/>
        <v>-0.28699999999662396</v>
      </c>
    </row>
    <row r="71" spans="1:17" s="131" customFormat="1">
      <c r="A71" s="69"/>
      <c r="B71" s="69"/>
      <c r="C71" s="69"/>
      <c r="D71" s="69" t="s">
        <v>749</v>
      </c>
      <c r="E71" s="47" t="s">
        <v>750</v>
      </c>
      <c r="F71" s="60">
        <v>0</v>
      </c>
      <c r="G71" s="60">
        <v>0</v>
      </c>
      <c r="H71" s="68">
        <v>0</v>
      </c>
      <c r="I71" s="60">
        <f t="shared" ref="I71:I118" si="21">G71-F71</f>
        <v>0</v>
      </c>
      <c r="J71" s="60">
        <v>0</v>
      </c>
      <c r="K71" s="60">
        <v>0</v>
      </c>
      <c r="L71" s="60">
        <v>0</v>
      </c>
      <c r="M71" s="60">
        <f t="shared" si="3"/>
        <v>0</v>
      </c>
      <c r="N71" s="60">
        <v>36229</v>
      </c>
      <c r="O71" s="60">
        <v>36228.713000000003</v>
      </c>
      <c r="P71" s="68">
        <f t="shared" si="8"/>
        <v>99.999207816942231</v>
      </c>
      <c r="Q71" s="68">
        <f t="shared" si="9"/>
        <v>-0.28699999999662396</v>
      </c>
    </row>
    <row r="72" spans="1:17" s="131" customFormat="1">
      <c r="A72" s="69"/>
      <c r="B72" s="69"/>
      <c r="C72" s="69" t="s">
        <v>787</v>
      </c>
      <c r="D72" s="69"/>
      <c r="E72" s="47" t="s">
        <v>789</v>
      </c>
      <c r="F72" s="68">
        <v>0</v>
      </c>
      <c r="G72" s="68">
        <v>0</v>
      </c>
      <c r="H72" s="68">
        <v>0</v>
      </c>
      <c r="I72" s="68">
        <v>0</v>
      </c>
      <c r="J72" s="68">
        <v>0</v>
      </c>
      <c r="K72" s="68">
        <v>0</v>
      </c>
      <c r="L72" s="68">
        <v>0</v>
      </c>
      <c r="M72" s="68">
        <f t="shared" si="3"/>
        <v>0</v>
      </c>
      <c r="N72" s="68">
        <f>N73</f>
        <v>4482.1000000000004</v>
      </c>
      <c r="O72" s="68">
        <f>O73</f>
        <v>4482.1000000000004</v>
      </c>
      <c r="P72" s="68">
        <f t="shared" si="8"/>
        <v>100</v>
      </c>
      <c r="Q72" s="68">
        <f t="shared" si="9"/>
        <v>0</v>
      </c>
    </row>
    <row r="73" spans="1:17" s="131" customFormat="1">
      <c r="A73" s="69"/>
      <c r="B73" s="69"/>
      <c r="C73" s="69"/>
      <c r="D73" s="69" t="s">
        <v>788</v>
      </c>
      <c r="E73" s="47" t="s">
        <v>790</v>
      </c>
      <c r="F73" s="60">
        <v>0</v>
      </c>
      <c r="G73" s="60">
        <v>0</v>
      </c>
      <c r="H73" s="68">
        <v>0</v>
      </c>
      <c r="I73" s="60">
        <v>0</v>
      </c>
      <c r="J73" s="60">
        <v>0</v>
      </c>
      <c r="K73" s="60">
        <v>0</v>
      </c>
      <c r="L73" s="60">
        <v>0</v>
      </c>
      <c r="M73" s="60">
        <f t="shared" si="3"/>
        <v>0</v>
      </c>
      <c r="N73" s="60">
        <v>4482.1000000000004</v>
      </c>
      <c r="O73" s="60">
        <v>4482.1000000000004</v>
      </c>
      <c r="P73" s="68">
        <f t="shared" si="8"/>
        <v>100</v>
      </c>
      <c r="Q73" s="68">
        <f t="shared" si="9"/>
        <v>0</v>
      </c>
    </row>
    <row r="74" spans="1:17">
      <c r="A74" s="63" t="s">
        <v>2</v>
      </c>
      <c r="B74" s="63"/>
      <c r="C74" s="63"/>
      <c r="D74" s="63"/>
      <c r="E74" s="64" t="s">
        <v>351</v>
      </c>
      <c r="F74" s="123">
        <f>SUM(F75)</f>
        <v>58158675.799999997</v>
      </c>
      <c r="G74" s="123">
        <f>SUM(G75)</f>
        <v>54699593.634000003</v>
      </c>
      <c r="H74" s="74">
        <f t="shared" ref="H74:H76" si="22">G74/F74*100</f>
        <v>94.052336786526368</v>
      </c>
      <c r="I74" s="65">
        <f t="shared" si="21"/>
        <v>-3459082.1659999937</v>
      </c>
      <c r="J74" s="123">
        <f>SUM(J75)</f>
        <v>78718653.200000003</v>
      </c>
      <c r="K74" s="123">
        <f>SUM(K75)</f>
        <v>69115075.378699988</v>
      </c>
      <c r="L74" s="74">
        <f t="shared" ref="L74:L76" si="23">K74/J74*100</f>
        <v>87.80012432771143</v>
      </c>
      <c r="M74" s="65">
        <f t="shared" si="3"/>
        <v>-9603577.8213000149</v>
      </c>
      <c r="N74" s="123">
        <f>SUM(N75)</f>
        <v>68595227.699999988</v>
      </c>
      <c r="O74" s="123">
        <f>SUM(O75)</f>
        <v>67730811.562000006</v>
      </c>
      <c r="P74" s="74">
        <f t="shared" si="8"/>
        <v>98.739830499899355</v>
      </c>
      <c r="Q74" s="74">
        <f t="shared" ref="Q74:Q118" si="24">O74-N74</f>
        <v>-864416.13799998164</v>
      </c>
    </row>
    <row r="75" spans="1:17" s="71" customFormat="1" ht="14.25">
      <c r="A75" s="72"/>
      <c r="B75" s="72" t="s">
        <v>4</v>
      </c>
      <c r="C75" s="72"/>
      <c r="D75" s="72"/>
      <c r="E75" s="73" t="s">
        <v>77</v>
      </c>
      <c r="F75" s="123">
        <f>F76+F85+F90+F93</f>
        <v>58158675.799999997</v>
      </c>
      <c r="G75" s="123">
        <f>G76+G85+G90+G93</f>
        <v>54699593.634000003</v>
      </c>
      <c r="H75" s="74">
        <f t="shared" si="22"/>
        <v>94.052336786526368</v>
      </c>
      <c r="I75" s="65">
        <f t="shared" si="21"/>
        <v>-3459082.1659999937</v>
      </c>
      <c r="J75" s="123">
        <f>J76+J85+J90+J93</f>
        <v>78718653.200000003</v>
      </c>
      <c r="K75" s="123">
        <f>K76+K85+K90+K93</f>
        <v>69115075.378699988</v>
      </c>
      <c r="L75" s="74">
        <f t="shared" si="23"/>
        <v>87.80012432771143</v>
      </c>
      <c r="M75" s="65">
        <f t="shared" si="3"/>
        <v>-9603577.8213000149</v>
      </c>
      <c r="N75" s="123">
        <f>N76+N85+N90+N93</f>
        <v>68595227.699999988</v>
      </c>
      <c r="O75" s="123">
        <f>O76+O85+O90+O93</f>
        <v>67730811.562000006</v>
      </c>
      <c r="P75" s="74">
        <f t="shared" si="8"/>
        <v>98.739830499899355</v>
      </c>
      <c r="Q75" s="74">
        <f t="shared" si="24"/>
        <v>-864416.13799998164</v>
      </c>
    </row>
    <row r="76" spans="1:17" s="71" customFormat="1" ht="24">
      <c r="A76" s="69"/>
      <c r="B76" s="69"/>
      <c r="C76" s="69" t="s">
        <v>10</v>
      </c>
      <c r="D76" s="69"/>
      <c r="E76" s="47" t="s">
        <v>352</v>
      </c>
      <c r="F76" s="68">
        <f>SUM(F77:F84)</f>
        <v>11066783.699999999</v>
      </c>
      <c r="G76" s="125">
        <f>SUM(G77:G84)</f>
        <v>10654713.292000001</v>
      </c>
      <c r="H76" s="68">
        <f t="shared" si="22"/>
        <v>96.276511593878908</v>
      </c>
      <c r="I76" s="60">
        <f t="shared" si="21"/>
        <v>-412070.40799999796</v>
      </c>
      <c r="J76" s="68">
        <f>SUM(J77:J84)</f>
        <v>13086402.6</v>
      </c>
      <c r="K76" s="125">
        <f>SUM(K77:K84)</f>
        <v>11260238.141800001</v>
      </c>
      <c r="L76" s="68">
        <f t="shared" si="23"/>
        <v>86.045328773546998</v>
      </c>
      <c r="M76" s="60">
        <f t="shared" si="3"/>
        <v>-1826164.4581999984</v>
      </c>
      <c r="N76" s="68">
        <f>SUM(N77:N84)</f>
        <v>16072793.299999999</v>
      </c>
      <c r="O76" s="125">
        <f>SUM(O77:O84)</f>
        <v>15912393.491</v>
      </c>
      <c r="P76" s="68">
        <f t="shared" si="8"/>
        <v>99.002041487088633</v>
      </c>
      <c r="Q76" s="68">
        <f t="shared" si="24"/>
        <v>-160399.80899999849</v>
      </c>
    </row>
    <row r="77" spans="1:17" s="131" customFormat="1">
      <c r="A77" s="69"/>
      <c r="B77" s="69"/>
      <c r="C77" s="69"/>
      <c r="D77" s="69" t="s">
        <v>431</v>
      </c>
      <c r="E77" s="47" t="s">
        <v>422</v>
      </c>
      <c r="F77" s="125">
        <v>0</v>
      </c>
      <c r="G77" s="125">
        <v>0</v>
      </c>
      <c r="H77" s="68">
        <v>0</v>
      </c>
      <c r="I77" s="68">
        <f t="shared" si="21"/>
        <v>0</v>
      </c>
      <c r="J77" s="125">
        <v>0</v>
      </c>
      <c r="K77" s="125">
        <v>0</v>
      </c>
      <c r="L77" s="68">
        <v>0</v>
      </c>
      <c r="M77" s="60">
        <f t="shared" si="3"/>
        <v>0</v>
      </c>
      <c r="N77" s="125">
        <v>0</v>
      </c>
      <c r="O77" s="125">
        <v>0</v>
      </c>
      <c r="P77" s="68">
        <v>0</v>
      </c>
      <c r="Q77" s="68">
        <f t="shared" si="24"/>
        <v>0</v>
      </c>
    </row>
    <row r="78" spans="1:17" ht="24">
      <c r="A78" s="69"/>
      <c r="B78" s="69"/>
      <c r="C78" s="69"/>
      <c r="D78" s="69" t="s">
        <v>50</v>
      </c>
      <c r="E78" s="47" t="s">
        <v>353</v>
      </c>
      <c r="F78" s="125">
        <v>3782907</v>
      </c>
      <c r="G78" s="125">
        <v>3446129.2689999999</v>
      </c>
      <c r="H78" s="68">
        <v>0</v>
      </c>
      <c r="I78" s="68">
        <f t="shared" si="21"/>
        <v>-336777.73100000015</v>
      </c>
      <c r="J78" s="125">
        <v>6651746</v>
      </c>
      <c r="K78" s="125">
        <v>5010458.6370000001</v>
      </c>
      <c r="L78" s="68">
        <f t="shared" ref="L78:L92" si="25">K78/J78*100</f>
        <v>75.325465479289193</v>
      </c>
      <c r="M78" s="60">
        <f t="shared" si="3"/>
        <v>-1641287.3629999999</v>
      </c>
      <c r="N78" s="125">
        <v>9059839</v>
      </c>
      <c r="O78" s="125">
        <v>8994600.2180000003</v>
      </c>
      <c r="P78" s="68">
        <f t="shared" si="8"/>
        <v>99.279912347228247</v>
      </c>
      <c r="Q78" s="68">
        <f t="shared" si="24"/>
        <v>-65238.781999999657</v>
      </c>
    </row>
    <row r="79" spans="1:17">
      <c r="A79" s="69"/>
      <c r="B79" s="69"/>
      <c r="C79" s="69"/>
      <c r="D79" s="69" t="s">
        <v>51</v>
      </c>
      <c r="E79" s="47" t="s">
        <v>354</v>
      </c>
      <c r="F79" s="125">
        <v>2714786.8</v>
      </c>
      <c r="G79" s="125">
        <v>2681483.3369999998</v>
      </c>
      <c r="H79" s="68">
        <f t="shared" ref="H79:H83" si="26">G79/F79*100</f>
        <v>98.773256780237773</v>
      </c>
      <c r="I79" s="68">
        <f t="shared" si="21"/>
        <v>-33303.462999999989</v>
      </c>
      <c r="J79" s="125">
        <v>3034838.7</v>
      </c>
      <c r="K79" s="125">
        <v>2961610.1173</v>
      </c>
      <c r="L79" s="68">
        <f t="shared" si="25"/>
        <v>97.587068376978308</v>
      </c>
      <c r="M79" s="60">
        <f t="shared" si="3"/>
        <v>-73228.582700000145</v>
      </c>
      <c r="N79" s="125">
        <v>1766704</v>
      </c>
      <c r="O79" s="125">
        <v>1766697.4029999999</v>
      </c>
      <c r="P79" s="68">
        <f t="shared" si="8"/>
        <v>99.999626592796531</v>
      </c>
      <c r="Q79" s="68">
        <f t="shared" si="24"/>
        <v>-6.5970000000670552</v>
      </c>
    </row>
    <row r="80" spans="1:17" s="131" customFormat="1" ht="24">
      <c r="A80" s="66"/>
      <c r="B80" s="66"/>
      <c r="C80" s="66"/>
      <c r="D80" s="66" t="s">
        <v>52</v>
      </c>
      <c r="E80" s="67" t="s">
        <v>355</v>
      </c>
      <c r="F80" s="36">
        <v>3155703.1</v>
      </c>
      <c r="G80" s="36">
        <v>3131907.1260000002</v>
      </c>
      <c r="H80" s="68">
        <f t="shared" si="26"/>
        <v>99.245937490127005</v>
      </c>
      <c r="I80" s="68">
        <f t="shared" si="21"/>
        <v>-23795.973999999929</v>
      </c>
      <c r="J80" s="36">
        <v>2393915.9</v>
      </c>
      <c r="K80" s="36">
        <v>2303469.1364000002</v>
      </c>
      <c r="L80" s="68">
        <f t="shared" si="25"/>
        <v>96.221806973252498</v>
      </c>
      <c r="M80" s="60">
        <f t="shared" si="3"/>
        <v>-90446.763599999715</v>
      </c>
      <c r="N80" s="36">
        <v>3136173.6</v>
      </c>
      <c r="O80" s="36">
        <v>3087768.1430000002</v>
      </c>
      <c r="P80" s="68">
        <f t="shared" si="8"/>
        <v>98.456544082891327</v>
      </c>
      <c r="Q80" s="68">
        <f t="shared" si="24"/>
        <v>-48405.456999999937</v>
      </c>
    </row>
    <row r="81" spans="1:17">
      <c r="A81" s="69"/>
      <c r="B81" s="69"/>
      <c r="C81" s="69"/>
      <c r="D81" s="69" t="s">
        <v>53</v>
      </c>
      <c r="E81" s="47" t="s">
        <v>356</v>
      </c>
      <c r="F81" s="60">
        <v>66770</v>
      </c>
      <c r="G81" s="60">
        <v>52109.828000000001</v>
      </c>
      <c r="H81" s="68">
        <v>0</v>
      </c>
      <c r="I81" s="68">
        <f t="shared" si="21"/>
        <v>-14660.171999999999</v>
      </c>
      <c r="J81" s="60">
        <v>4933</v>
      </c>
      <c r="K81" s="60">
        <v>1173</v>
      </c>
      <c r="L81" s="68">
        <f t="shared" si="25"/>
        <v>23.77863369146564</v>
      </c>
      <c r="M81" s="60">
        <f t="shared" si="3"/>
        <v>-3760</v>
      </c>
      <c r="N81" s="60">
        <v>880</v>
      </c>
      <c r="O81" s="60">
        <v>860.91399999999999</v>
      </c>
      <c r="P81" s="68">
        <f t="shared" ref="P81:P88" si="27">O81/N81*100</f>
        <v>97.831136363636361</v>
      </c>
      <c r="Q81" s="68">
        <f t="shared" si="24"/>
        <v>-19.086000000000013</v>
      </c>
    </row>
    <row r="82" spans="1:17">
      <c r="A82" s="69"/>
      <c r="B82" s="69"/>
      <c r="C82" s="69"/>
      <c r="D82" s="69" t="s">
        <v>432</v>
      </c>
      <c r="E82" s="47" t="s">
        <v>433</v>
      </c>
      <c r="F82" s="60">
        <v>10123.6</v>
      </c>
      <c r="G82" s="60">
        <v>9952.7829999999994</v>
      </c>
      <c r="H82" s="68">
        <f t="shared" si="26"/>
        <v>98.312685210794569</v>
      </c>
      <c r="I82" s="68">
        <f t="shared" si="21"/>
        <v>-170.81700000000092</v>
      </c>
      <c r="J82" s="60">
        <v>34032</v>
      </c>
      <c r="K82" s="60">
        <v>33630.29</v>
      </c>
      <c r="L82" s="68">
        <f t="shared" si="25"/>
        <v>98.81961095439587</v>
      </c>
      <c r="M82" s="60">
        <f t="shared" si="3"/>
        <v>-401.70999999999913</v>
      </c>
      <c r="N82" s="60">
        <v>2758</v>
      </c>
      <c r="O82" s="60">
        <v>2755.9</v>
      </c>
      <c r="P82" s="68">
        <f t="shared" si="27"/>
        <v>99.923857868020306</v>
      </c>
      <c r="Q82" s="68">
        <f t="shared" si="24"/>
        <v>-2.0999999999999091</v>
      </c>
    </row>
    <row r="83" spans="1:17" s="131" customFormat="1">
      <c r="A83" s="69"/>
      <c r="B83" s="69"/>
      <c r="C83" s="69"/>
      <c r="D83" s="69" t="s">
        <v>54</v>
      </c>
      <c r="E83" s="47" t="s">
        <v>357</v>
      </c>
      <c r="F83" s="60">
        <v>954862</v>
      </c>
      <c r="G83" s="60">
        <v>953910.33200000005</v>
      </c>
      <c r="H83" s="68">
        <f t="shared" si="26"/>
        <v>99.900334498597715</v>
      </c>
      <c r="I83" s="68">
        <f t="shared" si="21"/>
        <v>-951.66799999994691</v>
      </c>
      <c r="J83" s="60">
        <v>607712</v>
      </c>
      <c r="K83" s="60">
        <v>606835.93279999995</v>
      </c>
      <c r="L83" s="68">
        <f t="shared" si="25"/>
        <v>99.855841714496336</v>
      </c>
      <c r="M83" s="60">
        <f t="shared" si="3"/>
        <v>-876.06720000004862</v>
      </c>
      <c r="N83" s="60">
        <v>1975752</v>
      </c>
      <c r="O83" s="60">
        <v>1929237.068</v>
      </c>
      <c r="P83" s="68">
        <f t="shared" si="27"/>
        <v>97.645709987893213</v>
      </c>
      <c r="Q83" s="68">
        <f t="shared" si="24"/>
        <v>-46514.93200000003</v>
      </c>
    </row>
    <row r="84" spans="1:17">
      <c r="A84" s="69"/>
      <c r="B84" s="69"/>
      <c r="C84" s="69"/>
      <c r="D84" s="69" t="s">
        <v>55</v>
      </c>
      <c r="E84" s="47" t="s">
        <v>358</v>
      </c>
      <c r="F84" s="60">
        <v>381631.2</v>
      </c>
      <c r="G84" s="60">
        <v>379220.61700000003</v>
      </c>
      <c r="H84" s="68">
        <v>0</v>
      </c>
      <c r="I84" s="68">
        <f t="shared" si="21"/>
        <v>-2410.5829999999842</v>
      </c>
      <c r="J84" s="60">
        <v>359225</v>
      </c>
      <c r="K84" s="60">
        <v>343061.02830000001</v>
      </c>
      <c r="L84" s="68">
        <f t="shared" si="25"/>
        <v>95.500321052265292</v>
      </c>
      <c r="M84" s="60">
        <f t="shared" ref="M84:M118" si="28">K84-J84</f>
        <v>-16163.971699999995</v>
      </c>
      <c r="N84" s="60">
        <v>130686.7</v>
      </c>
      <c r="O84" s="60">
        <v>130473.845</v>
      </c>
      <c r="P84" s="68">
        <f t="shared" si="27"/>
        <v>99.837125736589883</v>
      </c>
      <c r="Q84" s="68">
        <f t="shared" si="24"/>
        <v>-212.85499999999593</v>
      </c>
    </row>
    <row r="85" spans="1:17">
      <c r="A85" s="69"/>
      <c r="B85" s="69"/>
      <c r="C85" s="69" t="s">
        <v>56</v>
      </c>
      <c r="D85" s="69"/>
      <c r="E85" s="47" t="s">
        <v>359</v>
      </c>
      <c r="F85" s="124">
        <f>SUM(F86:F88)</f>
        <v>9472035.0999999996</v>
      </c>
      <c r="G85" s="124">
        <f>SUM(G86:G88)</f>
        <v>9441613.8110000007</v>
      </c>
      <c r="H85" s="68">
        <f t="shared" ref="H85:H86" si="29">G85/F85*100</f>
        <v>99.678830487019638</v>
      </c>
      <c r="I85" s="60">
        <f t="shared" si="21"/>
        <v>-30421.288999998942</v>
      </c>
      <c r="J85" s="124">
        <f>SUM(J86:J89)</f>
        <v>14459508.5</v>
      </c>
      <c r="K85" s="124">
        <f>SUM(K86:K89)</f>
        <v>14327996.0132</v>
      </c>
      <c r="L85" s="68">
        <f t="shared" si="25"/>
        <v>99.090477475081542</v>
      </c>
      <c r="M85" s="60">
        <f t="shared" si="28"/>
        <v>-131512.48680000007</v>
      </c>
      <c r="N85" s="124">
        <f>SUM(N86:N88)</f>
        <v>6999486</v>
      </c>
      <c r="O85" s="124">
        <f>SUM(O86:O88)</f>
        <v>6674051.4859999996</v>
      </c>
      <c r="P85" s="68">
        <f t="shared" si="27"/>
        <v>95.350594115053582</v>
      </c>
      <c r="Q85" s="68">
        <f t="shared" si="24"/>
        <v>-325434.51400000043</v>
      </c>
    </row>
    <row r="86" spans="1:17" ht="24">
      <c r="A86" s="69"/>
      <c r="B86" s="69"/>
      <c r="C86" s="69"/>
      <c r="D86" s="69" t="s">
        <v>57</v>
      </c>
      <c r="E86" s="47" t="s">
        <v>360</v>
      </c>
      <c r="F86" s="36">
        <v>6310385</v>
      </c>
      <c r="G86" s="36">
        <v>6302310.7520000003</v>
      </c>
      <c r="H86" s="68">
        <f t="shared" si="29"/>
        <v>99.872048250621788</v>
      </c>
      <c r="I86" s="68">
        <f t="shared" si="21"/>
        <v>-8074.2479999996722</v>
      </c>
      <c r="J86" s="36">
        <v>8446717</v>
      </c>
      <c r="K86" s="36">
        <v>8355211.7593999999</v>
      </c>
      <c r="L86" s="68">
        <f t="shared" si="25"/>
        <v>98.916676850899591</v>
      </c>
      <c r="M86" s="60">
        <f t="shared" si="28"/>
        <v>-91505.240600000136</v>
      </c>
      <c r="N86" s="36">
        <v>3235675</v>
      </c>
      <c r="O86" s="36">
        <v>2910265.094</v>
      </c>
      <c r="P86" s="68">
        <f t="shared" si="27"/>
        <v>89.943059608891502</v>
      </c>
      <c r="Q86" s="68">
        <f t="shared" si="24"/>
        <v>-325409.90599999996</v>
      </c>
    </row>
    <row r="87" spans="1:17">
      <c r="A87" s="69"/>
      <c r="B87" s="69"/>
      <c r="C87" s="69"/>
      <c r="D87" s="69" t="s">
        <v>58</v>
      </c>
      <c r="E87" s="47" t="s">
        <v>361</v>
      </c>
      <c r="F87" s="125">
        <v>2124243.1</v>
      </c>
      <c r="G87" s="125">
        <v>2103743.59</v>
      </c>
      <c r="H87" s="68">
        <v>0</v>
      </c>
      <c r="I87" s="68">
        <f t="shared" si="21"/>
        <v>-20499.510000000242</v>
      </c>
      <c r="J87" s="125">
        <v>5389575</v>
      </c>
      <c r="K87" s="125">
        <v>5349899.1902999999</v>
      </c>
      <c r="L87" s="68">
        <f t="shared" si="25"/>
        <v>99.263841588622483</v>
      </c>
      <c r="M87" s="60">
        <f t="shared" si="28"/>
        <v>-39675.8097000001</v>
      </c>
      <c r="N87" s="125">
        <v>3744385</v>
      </c>
      <c r="O87" s="125">
        <v>3744383.199</v>
      </c>
      <c r="P87" s="68">
        <f t="shared" si="27"/>
        <v>99.999951901313565</v>
      </c>
      <c r="Q87" s="68">
        <f t="shared" si="24"/>
        <v>-1.8009999999776483</v>
      </c>
    </row>
    <row r="88" spans="1:17" s="131" customFormat="1" ht="24">
      <c r="A88" s="66"/>
      <c r="B88" s="66"/>
      <c r="C88" s="66"/>
      <c r="D88" s="69" t="s">
        <v>59</v>
      </c>
      <c r="E88" s="47" t="s">
        <v>362</v>
      </c>
      <c r="F88" s="125">
        <v>1037407</v>
      </c>
      <c r="G88" s="125">
        <v>1035559.469</v>
      </c>
      <c r="H88" s="68">
        <v>0</v>
      </c>
      <c r="I88" s="68">
        <f t="shared" si="21"/>
        <v>-1847.530999999959</v>
      </c>
      <c r="J88" s="125">
        <v>620450</v>
      </c>
      <c r="K88" s="125">
        <v>620450</v>
      </c>
      <c r="L88" s="68">
        <f t="shared" si="25"/>
        <v>100</v>
      </c>
      <c r="M88" s="60">
        <f t="shared" si="28"/>
        <v>0</v>
      </c>
      <c r="N88" s="125">
        <v>19426</v>
      </c>
      <c r="O88" s="125">
        <v>19403.192999999999</v>
      </c>
      <c r="P88" s="68">
        <f t="shared" si="27"/>
        <v>99.882595490579632</v>
      </c>
      <c r="Q88" s="68">
        <f t="shared" si="24"/>
        <v>-22.807000000000698</v>
      </c>
    </row>
    <row r="89" spans="1:17" s="131" customFormat="1">
      <c r="A89" s="66"/>
      <c r="B89" s="66"/>
      <c r="C89" s="66"/>
      <c r="D89" s="69" t="s">
        <v>778</v>
      </c>
      <c r="E89" s="47" t="s">
        <v>779</v>
      </c>
      <c r="F89" s="125">
        <v>0</v>
      </c>
      <c r="G89" s="125">
        <v>0</v>
      </c>
      <c r="H89" s="68">
        <v>0</v>
      </c>
      <c r="I89" s="68">
        <f t="shared" si="21"/>
        <v>0</v>
      </c>
      <c r="J89" s="125">
        <v>2766.5</v>
      </c>
      <c r="K89" s="125">
        <v>2435.0635000000002</v>
      </c>
      <c r="L89" s="68">
        <f t="shared" si="25"/>
        <v>88.019645761792887</v>
      </c>
      <c r="M89" s="60">
        <f t="shared" si="28"/>
        <v>-331.4364999999998</v>
      </c>
      <c r="N89" s="125">
        <v>0</v>
      </c>
      <c r="O89" s="125">
        <v>0</v>
      </c>
      <c r="P89" s="68">
        <v>0</v>
      </c>
      <c r="Q89" s="68">
        <f t="shared" si="24"/>
        <v>0</v>
      </c>
    </row>
    <row r="90" spans="1:17">
      <c r="A90" s="69"/>
      <c r="B90" s="69"/>
      <c r="C90" s="66" t="s">
        <v>60</v>
      </c>
      <c r="D90" s="69"/>
      <c r="E90" s="47" t="s">
        <v>363</v>
      </c>
      <c r="F90" s="68">
        <f>F91+F92</f>
        <v>37619857</v>
      </c>
      <c r="G90" s="68">
        <f>SUM(G91:G92)</f>
        <v>34603266.531000003</v>
      </c>
      <c r="H90" s="68">
        <f t="shared" ref="H90:H91" si="30">G90/F90*100</f>
        <v>91.981387730952832</v>
      </c>
      <c r="I90" s="60">
        <f t="shared" si="21"/>
        <v>-3016590.4689999968</v>
      </c>
      <c r="J90" s="68">
        <f>J91+J92</f>
        <v>51172742.100000001</v>
      </c>
      <c r="K90" s="68">
        <f>SUM(K91:K92)</f>
        <v>43526841.223699994</v>
      </c>
      <c r="L90" s="68">
        <f t="shared" si="25"/>
        <v>85.058645359752944</v>
      </c>
      <c r="M90" s="60">
        <f t="shared" si="28"/>
        <v>-7645900.8763000071</v>
      </c>
      <c r="N90" s="68">
        <f>N91+N92</f>
        <v>45522948.399999999</v>
      </c>
      <c r="O90" s="68">
        <f>SUM(O91:O92)</f>
        <v>45144366.585000001</v>
      </c>
      <c r="P90" s="68">
        <f t="shared" ref="P90:P110" si="31">O90/N90*100</f>
        <v>99.168371495463163</v>
      </c>
      <c r="Q90" s="68">
        <f t="shared" si="24"/>
        <v>-378581.81499999762</v>
      </c>
    </row>
    <row r="91" spans="1:17">
      <c r="A91" s="69"/>
      <c r="B91" s="69"/>
      <c r="C91" s="69"/>
      <c r="D91" s="69" t="s">
        <v>61</v>
      </c>
      <c r="E91" s="47" t="s">
        <v>364</v>
      </c>
      <c r="F91" s="36">
        <v>29820241.199999999</v>
      </c>
      <c r="G91" s="36">
        <v>27370204.464000002</v>
      </c>
      <c r="H91" s="68">
        <f t="shared" si="30"/>
        <v>91.783980821724555</v>
      </c>
      <c r="I91" s="68">
        <f t="shared" si="21"/>
        <v>-2450036.7359999977</v>
      </c>
      <c r="J91" s="36">
        <v>45077248.100000001</v>
      </c>
      <c r="K91" s="36">
        <v>38412273.406099997</v>
      </c>
      <c r="L91" s="68">
        <f t="shared" si="25"/>
        <v>85.214326573098859</v>
      </c>
      <c r="M91" s="60">
        <f t="shared" si="28"/>
        <v>-6664974.693900004</v>
      </c>
      <c r="N91" s="36">
        <v>40936452</v>
      </c>
      <c r="O91" s="36">
        <v>40557870.263999999</v>
      </c>
      <c r="P91" s="68">
        <f t="shared" si="31"/>
        <v>99.075196511900927</v>
      </c>
      <c r="Q91" s="68">
        <f t="shared" si="24"/>
        <v>-378581.73600000143</v>
      </c>
    </row>
    <row r="92" spans="1:17">
      <c r="A92" s="69"/>
      <c r="B92" s="69"/>
      <c r="C92" s="69"/>
      <c r="D92" s="69" t="s">
        <v>62</v>
      </c>
      <c r="E92" s="47" t="s">
        <v>78</v>
      </c>
      <c r="F92" s="60">
        <v>7799615.7999999998</v>
      </c>
      <c r="G92" s="60">
        <v>7233062.0669999998</v>
      </c>
      <c r="H92" s="68">
        <v>0</v>
      </c>
      <c r="I92" s="68">
        <f t="shared" si="21"/>
        <v>-566553.73300000001</v>
      </c>
      <c r="J92" s="60">
        <v>6095494</v>
      </c>
      <c r="K92" s="60">
        <v>5114567.8175999997</v>
      </c>
      <c r="L92" s="68">
        <f t="shared" si="25"/>
        <v>83.907355459623119</v>
      </c>
      <c r="M92" s="60">
        <f t="shared" si="28"/>
        <v>-980926.18240000028</v>
      </c>
      <c r="N92" s="60">
        <v>4586496.4000000004</v>
      </c>
      <c r="O92" s="60">
        <v>4586496.3210000005</v>
      </c>
      <c r="P92" s="68">
        <f t="shared" si="31"/>
        <v>99.999998277552336</v>
      </c>
      <c r="Q92" s="68">
        <f t="shared" si="24"/>
        <v>-7.8999999910593033E-2</v>
      </c>
    </row>
    <row r="93" spans="1:17">
      <c r="A93" s="66"/>
      <c r="B93" s="66"/>
      <c r="C93" s="66" t="s">
        <v>63</v>
      </c>
      <c r="D93" s="66"/>
      <c r="E93" s="67" t="s">
        <v>365</v>
      </c>
      <c r="F93" s="68">
        <v>0</v>
      </c>
      <c r="G93" s="68">
        <v>0</v>
      </c>
      <c r="H93" s="68">
        <v>0</v>
      </c>
      <c r="I93" s="60">
        <f t="shared" si="21"/>
        <v>0</v>
      </c>
      <c r="J93" s="68">
        <v>0</v>
      </c>
      <c r="K93" s="68">
        <v>0</v>
      </c>
      <c r="L93" s="68">
        <v>0</v>
      </c>
      <c r="M93" s="60">
        <f t="shared" si="28"/>
        <v>0</v>
      </c>
      <c r="N93" s="68">
        <v>0</v>
      </c>
      <c r="O93" s="68">
        <v>0</v>
      </c>
      <c r="P93" s="68">
        <v>0</v>
      </c>
      <c r="Q93" s="68">
        <f t="shared" si="24"/>
        <v>0</v>
      </c>
    </row>
    <row r="94" spans="1:17" ht="24">
      <c r="A94" s="69"/>
      <c r="B94" s="69"/>
      <c r="C94" s="69"/>
      <c r="D94" s="69" t="s">
        <v>64</v>
      </c>
      <c r="E94" s="47" t="s">
        <v>366</v>
      </c>
      <c r="F94" s="68">
        <v>0</v>
      </c>
      <c r="G94" s="68">
        <v>0</v>
      </c>
      <c r="H94" s="68">
        <v>0</v>
      </c>
      <c r="I94" s="60">
        <f t="shared" si="21"/>
        <v>0</v>
      </c>
      <c r="J94" s="68">
        <v>0</v>
      </c>
      <c r="K94" s="68">
        <v>0</v>
      </c>
      <c r="L94" s="68">
        <v>0</v>
      </c>
      <c r="M94" s="60">
        <f t="shared" si="28"/>
        <v>0</v>
      </c>
      <c r="N94" s="68">
        <v>0</v>
      </c>
      <c r="O94" s="68">
        <v>0</v>
      </c>
      <c r="P94" s="68">
        <v>0</v>
      </c>
      <c r="Q94" s="68">
        <f t="shared" si="24"/>
        <v>0</v>
      </c>
    </row>
    <row r="95" spans="1:17" s="71" customFormat="1" ht="14.25">
      <c r="A95" s="63" t="s">
        <v>3</v>
      </c>
      <c r="B95" s="63"/>
      <c r="C95" s="63"/>
      <c r="D95" s="63"/>
      <c r="E95" s="64" t="s">
        <v>79</v>
      </c>
      <c r="F95" s="122">
        <f t="shared" ref="F95:G96" si="32">F96</f>
        <v>4907712</v>
      </c>
      <c r="G95" s="122">
        <f t="shared" si="32"/>
        <v>4281763.2240000004</v>
      </c>
      <c r="H95" s="74">
        <f t="shared" ref="H95:H97" si="33">G95/F95*100</f>
        <v>87.245609033292908</v>
      </c>
      <c r="I95" s="60">
        <f t="shared" si="21"/>
        <v>-625948.77599999961</v>
      </c>
      <c r="J95" s="122">
        <f t="shared" ref="J95:K96" si="34">J96</f>
        <v>1067481</v>
      </c>
      <c r="K95" s="122">
        <f t="shared" si="34"/>
        <v>1062188.496</v>
      </c>
      <c r="L95" s="68">
        <f t="shared" ref="L95:L98" si="35">K95/J95*100</f>
        <v>99.504206257535259</v>
      </c>
      <c r="M95" s="60">
        <f t="shared" si="28"/>
        <v>-5292.5039999999572</v>
      </c>
      <c r="N95" s="122">
        <f t="shared" ref="N95:O96" si="36">N96</f>
        <v>8162200</v>
      </c>
      <c r="O95" s="122">
        <f t="shared" si="36"/>
        <v>8162200</v>
      </c>
      <c r="P95" s="65">
        <f t="shared" si="31"/>
        <v>100</v>
      </c>
      <c r="Q95" s="74">
        <f t="shared" si="24"/>
        <v>0</v>
      </c>
    </row>
    <row r="96" spans="1:17" s="71" customFormat="1" ht="14.25">
      <c r="A96" s="63"/>
      <c r="B96" s="63" t="s">
        <v>5</v>
      </c>
      <c r="C96" s="63"/>
      <c r="D96" s="63"/>
      <c r="E96" s="64" t="s">
        <v>79</v>
      </c>
      <c r="F96" s="123">
        <f t="shared" si="32"/>
        <v>4907712</v>
      </c>
      <c r="G96" s="123">
        <f t="shared" si="32"/>
        <v>4281763.2240000004</v>
      </c>
      <c r="H96" s="74">
        <f t="shared" si="33"/>
        <v>87.245609033292908</v>
      </c>
      <c r="I96" s="60">
        <f t="shared" si="21"/>
        <v>-625948.77599999961</v>
      </c>
      <c r="J96" s="123">
        <f t="shared" si="34"/>
        <v>1067481</v>
      </c>
      <c r="K96" s="123">
        <f t="shared" si="34"/>
        <v>1062188.496</v>
      </c>
      <c r="L96" s="68">
        <f t="shared" si="35"/>
        <v>99.504206257535259</v>
      </c>
      <c r="M96" s="60">
        <f t="shared" si="28"/>
        <v>-5292.5039999999572</v>
      </c>
      <c r="N96" s="123">
        <f t="shared" si="36"/>
        <v>8162200</v>
      </c>
      <c r="O96" s="123">
        <f t="shared" si="36"/>
        <v>8162200</v>
      </c>
      <c r="P96" s="65">
        <f t="shared" si="31"/>
        <v>100</v>
      </c>
      <c r="Q96" s="74">
        <f t="shared" si="24"/>
        <v>0</v>
      </c>
    </row>
    <row r="97" spans="1:17" s="131" customFormat="1">
      <c r="A97" s="66"/>
      <c r="B97" s="66"/>
      <c r="C97" s="66" t="s">
        <v>65</v>
      </c>
      <c r="D97" s="66"/>
      <c r="E97" s="67" t="s">
        <v>80</v>
      </c>
      <c r="F97" s="124">
        <f>SUM(F98:F100)</f>
        <v>4907712</v>
      </c>
      <c r="G97" s="124">
        <f>SUM(G98:G100)</f>
        <v>4281763.2240000004</v>
      </c>
      <c r="H97" s="68">
        <f t="shared" si="33"/>
        <v>87.245609033292908</v>
      </c>
      <c r="I97" s="60">
        <f t="shared" si="21"/>
        <v>-625948.77599999961</v>
      </c>
      <c r="J97" s="124">
        <f>SUM(J98:J100)</f>
        <v>1067481</v>
      </c>
      <c r="K97" s="124">
        <f>SUM(K98:K100)</f>
        <v>1062188.496</v>
      </c>
      <c r="L97" s="68">
        <f t="shared" si="35"/>
        <v>99.504206257535259</v>
      </c>
      <c r="M97" s="60">
        <f t="shared" si="28"/>
        <v>-5292.5039999999572</v>
      </c>
      <c r="N97" s="124">
        <f>SUM(N98:N100)</f>
        <v>8162200</v>
      </c>
      <c r="O97" s="124">
        <f>SUM(O98:O100)</f>
        <v>8162200</v>
      </c>
      <c r="P97" s="68">
        <f t="shared" si="31"/>
        <v>100</v>
      </c>
      <c r="Q97" s="68">
        <f t="shared" si="24"/>
        <v>0</v>
      </c>
    </row>
    <row r="98" spans="1:17">
      <c r="A98" s="69"/>
      <c r="B98" s="69"/>
      <c r="C98" s="69"/>
      <c r="D98" s="69" t="s">
        <v>66</v>
      </c>
      <c r="E98" s="47" t="s">
        <v>367</v>
      </c>
      <c r="F98" s="125">
        <v>3584888</v>
      </c>
      <c r="G98" s="125">
        <v>3584888</v>
      </c>
      <c r="H98" s="68">
        <v>0</v>
      </c>
      <c r="I98" s="68">
        <f t="shared" si="21"/>
        <v>0</v>
      </c>
      <c r="J98" s="125">
        <v>1000000</v>
      </c>
      <c r="K98" s="125">
        <v>1000000</v>
      </c>
      <c r="L98" s="68">
        <f t="shared" si="35"/>
        <v>100</v>
      </c>
      <c r="M98" s="60">
        <f t="shared" si="28"/>
        <v>0</v>
      </c>
      <c r="N98" s="125">
        <v>8162200</v>
      </c>
      <c r="O98" s="125">
        <v>8162200</v>
      </c>
      <c r="P98" s="60">
        <f t="shared" si="31"/>
        <v>100</v>
      </c>
      <c r="Q98" s="68">
        <f t="shared" si="24"/>
        <v>0</v>
      </c>
    </row>
    <row r="99" spans="1:17">
      <c r="A99" s="69"/>
      <c r="B99" s="69"/>
      <c r="C99" s="69"/>
      <c r="D99" s="69" t="s">
        <v>759</v>
      </c>
      <c r="E99" s="47" t="s">
        <v>777</v>
      </c>
      <c r="F99" s="125">
        <v>0</v>
      </c>
      <c r="G99" s="125">
        <v>0</v>
      </c>
      <c r="H99" s="68">
        <v>0</v>
      </c>
      <c r="I99" s="68">
        <f t="shared" si="21"/>
        <v>0</v>
      </c>
      <c r="J99" s="125">
        <v>0</v>
      </c>
      <c r="K99" s="125">
        <v>0</v>
      </c>
      <c r="L99" s="68">
        <v>0</v>
      </c>
      <c r="M99" s="60">
        <v>0</v>
      </c>
      <c r="N99" s="125">
        <v>0</v>
      </c>
      <c r="O99" s="125">
        <v>0</v>
      </c>
      <c r="P99" s="68">
        <v>0</v>
      </c>
      <c r="Q99" s="68">
        <v>0</v>
      </c>
    </row>
    <row r="100" spans="1:17" s="131" customFormat="1">
      <c r="A100" s="66"/>
      <c r="B100" s="66"/>
      <c r="C100" s="66"/>
      <c r="D100" s="69" t="s">
        <v>67</v>
      </c>
      <c r="E100" s="47" t="s">
        <v>375</v>
      </c>
      <c r="F100" s="36">
        <v>1322824</v>
      </c>
      <c r="G100" s="36">
        <v>696875.22400000005</v>
      </c>
      <c r="H100" s="60">
        <f t="shared" ref="H100:H107" si="37">G100/F100*100</f>
        <v>52.680872436544846</v>
      </c>
      <c r="I100" s="68">
        <f t="shared" si="21"/>
        <v>-625948.77599999995</v>
      </c>
      <c r="J100" s="36">
        <v>67481</v>
      </c>
      <c r="K100" s="36">
        <v>62188.495999999999</v>
      </c>
      <c r="L100" s="68">
        <f t="shared" ref="L100:L108" si="38">K100/J100*100</f>
        <v>92.157045686934097</v>
      </c>
      <c r="M100" s="60">
        <f t="shared" si="28"/>
        <v>-5292.5040000000008</v>
      </c>
      <c r="N100" s="36">
        <v>0</v>
      </c>
      <c r="O100" s="36">
        <v>0</v>
      </c>
      <c r="P100" s="68">
        <v>0</v>
      </c>
      <c r="Q100" s="68">
        <f t="shared" si="24"/>
        <v>0</v>
      </c>
    </row>
    <row r="101" spans="1:17">
      <c r="A101" s="63" t="s">
        <v>4</v>
      </c>
      <c r="B101" s="63"/>
      <c r="C101" s="63"/>
      <c r="D101" s="63"/>
      <c r="E101" s="64" t="s">
        <v>368</v>
      </c>
      <c r="F101" s="123">
        <f t="shared" ref="F101:G102" si="39">F102</f>
        <v>2879555</v>
      </c>
      <c r="G101" s="123">
        <f t="shared" si="39"/>
        <v>2879554.3220000002</v>
      </c>
      <c r="H101" s="74">
        <f t="shared" si="37"/>
        <v>99.999976454695258</v>
      </c>
      <c r="I101" s="65">
        <f t="shared" si="21"/>
        <v>-0.67799999983981252</v>
      </c>
      <c r="J101" s="123">
        <f t="shared" ref="J101:K103" si="40">J102</f>
        <v>2016958</v>
      </c>
      <c r="K101" s="123">
        <f t="shared" si="40"/>
        <v>1662649</v>
      </c>
      <c r="L101" s="74">
        <v>0</v>
      </c>
      <c r="M101" s="65">
        <f t="shared" si="28"/>
        <v>-354309</v>
      </c>
      <c r="N101" s="123">
        <f t="shared" ref="N101:O102" si="41">N102</f>
        <v>842631</v>
      </c>
      <c r="O101" s="123">
        <f t="shared" si="41"/>
        <v>842631</v>
      </c>
      <c r="P101" s="65">
        <f t="shared" si="31"/>
        <v>100</v>
      </c>
      <c r="Q101" s="74">
        <f t="shared" si="24"/>
        <v>0</v>
      </c>
    </row>
    <row r="102" spans="1:17">
      <c r="A102" s="63"/>
      <c r="B102" s="63" t="s">
        <v>6</v>
      </c>
      <c r="C102" s="63"/>
      <c r="D102" s="63"/>
      <c r="E102" s="64" t="s">
        <v>368</v>
      </c>
      <c r="F102" s="123">
        <f t="shared" si="39"/>
        <v>2879555</v>
      </c>
      <c r="G102" s="123">
        <f t="shared" si="39"/>
        <v>2879554.3220000002</v>
      </c>
      <c r="H102" s="74">
        <f t="shared" si="37"/>
        <v>99.999976454695258</v>
      </c>
      <c r="I102" s="65">
        <f t="shared" si="21"/>
        <v>-0.67799999983981252</v>
      </c>
      <c r="J102" s="123">
        <f t="shared" si="40"/>
        <v>2016958</v>
      </c>
      <c r="K102" s="123">
        <f t="shared" si="40"/>
        <v>1662649</v>
      </c>
      <c r="L102" s="74">
        <f t="shared" si="38"/>
        <v>82.433496384158715</v>
      </c>
      <c r="M102" s="65">
        <f t="shared" si="28"/>
        <v>-354309</v>
      </c>
      <c r="N102" s="123">
        <f t="shared" si="41"/>
        <v>842631</v>
      </c>
      <c r="O102" s="123">
        <f t="shared" si="41"/>
        <v>842631</v>
      </c>
      <c r="P102" s="65">
        <f t="shared" si="31"/>
        <v>100</v>
      </c>
      <c r="Q102" s="74">
        <f t="shared" si="24"/>
        <v>0</v>
      </c>
    </row>
    <row r="103" spans="1:17" s="71" customFormat="1" ht="14.25">
      <c r="A103" s="69"/>
      <c r="B103" s="69"/>
      <c r="C103" s="66" t="s">
        <v>68</v>
      </c>
      <c r="D103" s="69"/>
      <c r="E103" s="47" t="s">
        <v>368</v>
      </c>
      <c r="F103" s="124">
        <f>F104</f>
        <v>2879555</v>
      </c>
      <c r="G103" s="124">
        <f>G104</f>
        <v>2879554.3220000002</v>
      </c>
      <c r="H103" s="68">
        <f t="shared" si="37"/>
        <v>99.999976454695258</v>
      </c>
      <c r="I103" s="124">
        <f t="shared" ref="I103" si="42">I104</f>
        <v>-0.67799999983981252</v>
      </c>
      <c r="J103" s="124">
        <f t="shared" si="40"/>
        <v>2016958</v>
      </c>
      <c r="K103" s="124">
        <f t="shared" si="40"/>
        <v>1662649</v>
      </c>
      <c r="L103" s="68">
        <f t="shared" si="38"/>
        <v>82.433496384158715</v>
      </c>
      <c r="M103" s="68">
        <f t="shared" si="28"/>
        <v>-354309</v>
      </c>
      <c r="N103" s="124">
        <f>N104</f>
        <v>842631</v>
      </c>
      <c r="O103" s="124">
        <f>O104</f>
        <v>842631</v>
      </c>
      <c r="P103" s="68">
        <f t="shared" si="31"/>
        <v>100</v>
      </c>
      <c r="Q103" s="68">
        <f t="shared" si="24"/>
        <v>0</v>
      </c>
    </row>
    <row r="104" spans="1:17" s="71" customFormat="1" ht="24">
      <c r="A104" s="69"/>
      <c r="B104" s="69"/>
      <c r="C104" s="69"/>
      <c r="D104" s="69" t="s">
        <v>69</v>
      </c>
      <c r="E104" s="47" t="s">
        <v>369</v>
      </c>
      <c r="F104" s="125">
        <v>2879555</v>
      </c>
      <c r="G104" s="125">
        <v>2879554.3220000002</v>
      </c>
      <c r="H104" s="68">
        <f t="shared" si="37"/>
        <v>99.999976454695258</v>
      </c>
      <c r="I104" s="68">
        <f t="shared" ref="I104" si="43">G104-F104</f>
        <v>-0.67799999983981252</v>
      </c>
      <c r="J104" s="125">
        <v>2016958</v>
      </c>
      <c r="K104" s="125">
        <v>1662649</v>
      </c>
      <c r="L104" s="60">
        <f t="shared" si="38"/>
        <v>82.433496384158715</v>
      </c>
      <c r="M104" s="60">
        <f t="shared" si="28"/>
        <v>-354309</v>
      </c>
      <c r="N104" s="125">
        <v>842631</v>
      </c>
      <c r="O104" s="125">
        <v>842631</v>
      </c>
      <c r="P104" s="60">
        <f t="shared" si="31"/>
        <v>100</v>
      </c>
      <c r="Q104" s="68">
        <v>0</v>
      </c>
    </row>
    <row r="105" spans="1:17" s="131" customFormat="1">
      <c r="A105" s="63" t="s">
        <v>5</v>
      </c>
      <c r="B105" s="63"/>
      <c r="C105" s="63"/>
      <c r="D105" s="63"/>
      <c r="E105" s="64" t="s">
        <v>370</v>
      </c>
      <c r="F105" s="123">
        <f>F106</f>
        <v>10811748</v>
      </c>
      <c r="G105" s="123">
        <f>G106</f>
        <v>10811745.158</v>
      </c>
      <c r="H105" s="65">
        <f t="shared" si="37"/>
        <v>99.999973713778758</v>
      </c>
      <c r="I105" s="60">
        <f t="shared" si="21"/>
        <v>-2.8420000001788139</v>
      </c>
      <c r="J105" s="123">
        <f>J106</f>
        <v>1392756</v>
      </c>
      <c r="K105" s="123">
        <f>K106</f>
        <v>1392751.7723000001</v>
      </c>
      <c r="L105" s="65">
        <f t="shared" si="38"/>
        <v>99.999696450778174</v>
      </c>
      <c r="M105" s="60">
        <f t="shared" si="28"/>
        <v>-4.2276999999303371</v>
      </c>
      <c r="N105" s="123">
        <f>N106</f>
        <v>2995034</v>
      </c>
      <c r="O105" s="123">
        <f>O106</f>
        <v>2995032.2349999999</v>
      </c>
      <c r="P105" s="68">
        <f t="shared" si="31"/>
        <v>99.999941069116403</v>
      </c>
      <c r="Q105" s="74">
        <f t="shared" si="24"/>
        <v>-1.7650000001303852</v>
      </c>
    </row>
    <row r="106" spans="1:17">
      <c r="A106" s="63"/>
      <c r="B106" s="63" t="s">
        <v>7</v>
      </c>
      <c r="C106" s="63"/>
      <c r="D106" s="63"/>
      <c r="E106" s="64" t="s">
        <v>370</v>
      </c>
      <c r="F106" s="123">
        <f>F107</f>
        <v>10811748</v>
      </c>
      <c r="G106" s="123">
        <f>G107</f>
        <v>10811745.158</v>
      </c>
      <c r="H106" s="65">
        <f t="shared" si="37"/>
        <v>99.999973713778758</v>
      </c>
      <c r="I106" s="60">
        <f t="shared" si="21"/>
        <v>-2.8420000001788139</v>
      </c>
      <c r="J106" s="123">
        <f>J107</f>
        <v>1392756</v>
      </c>
      <c r="K106" s="123">
        <f>K107</f>
        <v>1392751.7723000001</v>
      </c>
      <c r="L106" s="65">
        <f t="shared" si="38"/>
        <v>99.999696450778174</v>
      </c>
      <c r="M106" s="60">
        <f t="shared" si="28"/>
        <v>-4.2276999999303371</v>
      </c>
      <c r="N106" s="123">
        <f>N107</f>
        <v>2995034</v>
      </c>
      <c r="O106" s="123">
        <f>O107</f>
        <v>2995032.2349999999</v>
      </c>
      <c r="P106" s="68">
        <f t="shared" si="31"/>
        <v>99.999941069116403</v>
      </c>
      <c r="Q106" s="74">
        <f t="shared" si="24"/>
        <v>-1.7650000001303852</v>
      </c>
    </row>
    <row r="107" spans="1:17" s="71" customFormat="1" ht="14.25">
      <c r="A107" s="66"/>
      <c r="B107" s="66"/>
      <c r="C107" s="66" t="s">
        <v>81</v>
      </c>
      <c r="D107" s="66"/>
      <c r="E107" s="67" t="s">
        <v>371</v>
      </c>
      <c r="F107" s="124">
        <f>SUM(F108:F110)</f>
        <v>10811748</v>
      </c>
      <c r="G107" s="124">
        <f>SUM(G108:G110)</f>
        <v>10811745.158</v>
      </c>
      <c r="H107" s="68">
        <f t="shared" si="37"/>
        <v>99.999973713778758</v>
      </c>
      <c r="I107" s="68">
        <f t="shared" si="21"/>
        <v>-2.8420000001788139</v>
      </c>
      <c r="J107" s="124">
        <f>SUM(J108:J110)</f>
        <v>1392756</v>
      </c>
      <c r="K107" s="124">
        <f>SUM(K108:K110)</f>
        <v>1392751.7723000001</v>
      </c>
      <c r="L107" s="68">
        <f t="shared" si="38"/>
        <v>99.999696450778174</v>
      </c>
      <c r="M107" s="68">
        <f t="shared" si="28"/>
        <v>-4.2276999999303371</v>
      </c>
      <c r="N107" s="124">
        <f>SUM(N108:N110)</f>
        <v>2995034</v>
      </c>
      <c r="O107" s="124">
        <f>SUM(O108:O110)</f>
        <v>2995032.2349999999</v>
      </c>
      <c r="P107" s="68">
        <f t="shared" si="31"/>
        <v>99.999941069116403</v>
      </c>
      <c r="Q107" s="68">
        <f t="shared" si="24"/>
        <v>-1.7650000001303852</v>
      </c>
    </row>
    <row r="108" spans="1:17" s="71" customFormat="1" ht="14.25">
      <c r="A108" s="69"/>
      <c r="B108" s="69"/>
      <c r="C108" s="69"/>
      <c r="D108" s="69" t="s">
        <v>82</v>
      </c>
      <c r="E108" s="47" t="s">
        <v>372</v>
      </c>
      <c r="F108" s="125">
        <v>1038094</v>
      </c>
      <c r="G108" s="125">
        <v>1038091.1580000001</v>
      </c>
      <c r="H108" s="68">
        <v>0</v>
      </c>
      <c r="I108" s="68">
        <f t="shared" si="21"/>
        <v>-2.8419999999459833</v>
      </c>
      <c r="J108" s="125">
        <v>1392671</v>
      </c>
      <c r="K108" s="125">
        <v>1392667.7773</v>
      </c>
      <c r="L108" s="68">
        <f t="shared" si="38"/>
        <v>99.999768595741557</v>
      </c>
      <c r="M108" s="60">
        <f t="shared" si="28"/>
        <v>-3.2227000000420958</v>
      </c>
      <c r="N108" s="125">
        <v>2850787</v>
      </c>
      <c r="O108" s="125">
        <v>2850786.7349999999</v>
      </c>
      <c r="P108" s="68">
        <f t="shared" si="31"/>
        <v>99.999990704321291</v>
      </c>
      <c r="Q108" s="68">
        <f t="shared" si="24"/>
        <v>-0.26500000013038516</v>
      </c>
    </row>
    <row r="109" spans="1:17" ht="24">
      <c r="A109" s="69"/>
      <c r="B109" s="69"/>
      <c r="C109" s="69"/>
      <c r="D109" s="69" t="s">
        <v>83</v>
      </c>
      <c r="E109" s="47" t="s">
        <v>373</v>
      </c>
      <c r="F109" s="125">
        <v>9773417</v>
      </c>
      <c r="G109" s="125">
        <v>9773417</v>
      </c>
      <c r="H109" s="68">
        <f t="shared" ref="H109" si="44">G109/F109*100</f>
        <v>100</v>
      </c>
      <c r="I109" s="68">
        <f t="shared" si="21"/>
        <v>0</v>
      </c>
      <c r="J109" s="125">
        <v>0</v>
      </c>
      <c r="K109" s="125">
        <v>0</v>
      </c>
      <c r="L109" s="68">
        <v>0</v>
      </c>
      <c r="M109" s="60">
        <f t="shared" si="28"/>
        <v>0</v>
      </c>
      <c r="N109" s="125">
        <v>100000</v>
      </c>
      <c r="O109" s="125">
        <v>100000</v>
      </c>
      <c r="P109" s="68">
        <f t="shared" si="31"/>
        <v>100</v>
      </c>
      <c r="Q109" s="68">
        <f t="shared" si="24"/>
        <v>0</v>
      </c>
    </row>
    <row r="110" spans="1:17">
      <c r="A110" s="69"/>
      <c r="B110" s="69"/>
      <c r="C110" s="69"/>
      <c r="D110" s="69" t="s">
        <v>293</v>
      </c>
      <c r="E110" s="47" t="s">
        <v>374</v>
      </c>
      <c r="F110" s="125">
        <v>237</v>
      </c>
      <c r="G110" s="125">
        <v>237</v>
      </c>
      <c r="H110" s="68">
        <v>0</v>
      </c>
      <c r="I110" s="68">
        <f t="shared" si="21"/>
        <v>0</v>
      </c>
      <c r="J110" s="125">
        <v>85</v>
      </c>
      <c r="K110" s="125">
        <v>83.995000000000005</v>
      </c>
      <c r="L110" s="68">
        <f>K110/J110*100</f>
        <v>98.817647058823539</v>
      </c>
      <c r="M110" s="60">
        <f t="shared" si="28"/>
        <v>-1.0049999999999955</v>
      </c>
      <c r="N110" s="125">
        <v>44247</v>
      </c>
      <c r="O110" s="125">
        <v>44245.5</v>
      </c>
      <c r="P110" s="68">
        <f t="shared" si="31"/>
        <v>99.996609939656921</v>
      </c>
      <c r="Q110" s="68">
        <f t="shared" si="24"/>
        <v>-1.5</v>
      </c>
    </row>
    <row r="111" spans="1:17" ht="24">
      <c r="A111" s="63" t="s">
        <v>6</v>
      </c>
      <c r="B111" s="63"/>
      <c r="C111" s="63"/>
      <c r="D111" s="63"/>
      <c r="E111" s="64" t="s">
        <v>376</v>
      </c>
      <c r="F111" s="122">
        <f t="shared" ref="F111:G112" si="45">F112</f>
        <v>424684</v>
      </c>
      <c r="G111" s="122">
        <f t="shared" si="45"/>
        <v>424682.40899999999</v>
      </c>
      <c r="H111" s="74">
        <f t="shared" ref="H111:H113" si="46">G111/F111*100</f>
        <v>99.9996253685093</v>
      </c>
      <c r="I111" s="65">
        <f t="shared" si="21"/>
        <v>-1.5910000000149012</v>
      </c>
      <c r="J111" s="122">
        <f t="shared" ref="J111:K112" si="47">J112</f>
        <v>245786</v>
      </c>
      <c r="K111" s="122">
        <f t="shared" si="47"/>
        <v>125528.37</v>
      </c>
      <c r="L111" s="74">
        <f t="shared" ref="L111:L116" si="48">K111/J111*100</f>
        <v>51.072221363299775</v>
      </c>
      <c r="M111" s="65">
        <f t="shared" si="28"/>
        <v>-120257.63</v>
      </c>
      <c r="N111" s="122">
        <f t="shared" ref="N111:O112" si="49">N112</f>
        <v>117820</v>
      </c>
      <c r="O111" s="122">
        <f t="shared" si="49"/>
        <v>117812.656</v>
      </c>
      <c r="P111" s="74">
        <v>0</v>
      </c>
      <c r="Q111" s="74">
        <f t="shared" si="24"/>
        <v>-7.3439999999973224</v>
      </c>
    </row>
    <row r="112" spans="1:17" ht="24">
      <c r="A112" s="63"/>
      <c r="B112" s="63" t="s">
        <v>72</v>
      </c>
      <c r="C112" s="63"/>
      <c r="D112" s="63"/>
      <c r="E112" s="64" t="s">
        <v>376</v>
      </c>
      <c r="F112" s="122">
        <f t="shared" si="45"/>
        <v>424684</v>
      </c>
      <c r="G112" s="122">
        <f t="shared" si="45"/>
        <v>424682.40899999999</v>
      </c>
      <c r="H112" s="74">
        <f t="shared" si="46"/>
        <v>99.9996253685093</v>
      </c>
      <c r="I112" s="65">
        <f t="shared" si="21"/>
        <v>-1.5910000000149012</v>
      </c>
      <c r="J112" s="122">
        <f t="shared" si="47"/>
        <v>245786</v>
      </c>
      <c r="K112" s="122">
        <f t="shared" si="47"/>
        <v>125528.37</v>
      </c>
      <c r="L112" s="74">
        <f t="shared" si="48"/>
        <v>51.072221363299775</v>
      </c>
      <c r="M112" s="65">
        <f t="shared" si="28"/>
        <v>-120257.63</v>
      </c>
      <c r="N112" s="122">
        <f t="shared" si="49"/>
        <v>117820</v>
      </c>
      <c r="O112" s="122">
        <f t="shared" si="49"/>
        <v>117812.656</v>
      </c>
      <c r="P112" s="74">
        <v>0</v>
      </c>
      <c r="Q112" s="74">
        <f t="shared" si="24"/>
        <v>-7.3439999999973224</v>
      </c>
    </row>
    <row r="113" spans="1:17" s="71" customFormat="1" ht="24">
      <c r="A113" s="69"/>
      <c r="B113" s="69"/>
      <c r="C113" s="66" t="s">
        <v>73</v>
      </c>
      <c r="D113" s="69"/>
      <c r="E113" s="47" t="s">
        <v>376</v>
      </c>
      <c r="F113" s="144">
        <f>SUM(F114:F118)</f>
        <v>424684</v>
      </c>
      <c r="G113" s="144">
        <f>SUM(G114:G118)</f>
        <v>424682.40899999999</v>
      </c>
      <c r="H113" s="68">
        <f t="shared" si="46"/>
        <v>99.9996253685093</v>
      </c>
      <c r="I113" s="60">
        <f t="shared" si="21"/>
        <v>-1.5910000000149012</v>
      </c>
      <c r="J113" s="144">
        <f>SUM(J114:J118)</f>
        <v>245786</v>
      </c>
      <c r="K113" s="144">
        <f>SUM(K114:K118)</f>
        <v>125528.37</v>
      </c>
      <c r="L113" s="68">
        <f t="shared" si="48"/>
        <v>51.072221363299775</v>
      </c>
      <c r="M113" s="60">
        <f t="shared" si="28"/>
        <v>-120257.63</v>
      </c>
      <c r="N113" s="144">
        <f>SUM(N114:N118)</f>
        <v>117820</v>
      </c>
      <c r="O113" s="144">
        <f>SUM(O114:O118)</f>
        <v>117812.656</v>
      </c>
      <c r="P113" s="68">
        <v>0</v>
      </c>
      <c r="Q113" s="68">
        <f t="shared" si="24"/>
        <v>-7.3439999999973224</v>
      </c>
    </row>
    <row r="114" spans="1:17" s="71" customFormat="1" ht="24">
      <c r="A114" s="69"/>
      <c r="B114" s="69"/>
      <c r="C114" s="69"/>
      <c r="D114" s="69" t="s">
        <v>74</v>
      </c>
      <c r="E114" s="47" t="s">
        <v>191</v>
      </c>
      <c r="F114" s="125">
        <v>0</v>
      </c>
      <c r="G114" s="125">
        <v>0</v>
      </c>
      <c r="H114" s="68">
        <v>0</v>
      </c>
      <c r="I114" s="68">
        <f t="shared" si="21"/>
        <v>0</v>
      </c>
      <c r="J114" s="125">
        <v>0</v>
      </c>
      <c r="K114" s="125">
        <v>0</v>
      </c>
      <c r="L114" s="68">
        <v>0</v>
      </c>
      <c r="M114" s="60">
        <f t="shared" si="28"/>
        <v>0</v>
      </c>
      <c r="N114" s="125">
        <v>0</v>
      </c>
      <c r="O114" s="125">
        <v>0</v>
      </c>
      <c r="P114" s="68">
        <v>0</v>
      </c>
      <c r="Q114" s="68">
        <v>0</v>
      </c>
    </row>
    <row r="115" spans="1:17" ht="24">
      <c r="A115" s="70"/>
      <c r="B115" s="70"/>
      <c r="C115" s="70"/>
      <c r="D115" s="69" t="s">
        <v>184</v>
      </c>
      <c r="E115" s="47" t="s">
        <v>377</v>
      </c>
      <c r="F115" s="60">
        <v>392777</v>
      </c>
      <c r="G115" s="125">
        <v>392776.89899999998</v>
      </c>
      <c r="H115" s="68">
        <f t="shared" ref="H115:H116" si="50">G115/F115*100</f>
        <v>99.999974285663356</v>
      </c>
      <c r="I115" s="68">
        <f t="shared" si="21"/>
        <v>-0.10100000002421439</v>
      </c>
      <c r="J115" s="60">
        <v>188930</v>
      </c>
      <c r="K115" s="125">
        <v>107953.37</v>
      </c>
      <c r="L115" s="68">
        <f t="shared" si="48"/>
        <v>57.139347906632089</v>
      </c>
      <c r="M115" s="60">
        <f t="shared" si="28"/>
        <v>-80976.63</v>
      </c>
      <c r="N115" s="60">
        <v>110212</v>
      </c>
      <c r="O115" s="125">
        <v>110207.289</v>
      </c>
      <c r="P115" s="68">
        <f t="shared" ref="P115:P116" si="51">O115/N115*100</f>
        <v>99.995725510833665</v>
      </c>
      <c r="Q115" s="68">
        <f t="shared" si="24"/>
        <v>-4.7109999999956926</v>
      </c>
    </row>
    <row r="116" spans="1:17" ht="36">
      <c r="A116" s="70"/>
      <c r="B116" s="70"/>
      <c r="C116" s="70"/>
      <c r="D116" s="69" t="s">
        <v>294</v>
      </c>
      <c r="E116" s="47" t="s">
        <v>378</v>
      </c>
      <c r="F116" s="125">
        <v>31907</v>
      </c>
      <c r="G116" s="125">
        <v>31905.51</v>
      </c>
      <c r="H116" s="68">
        <f t="shared" si="50"/>
        <v>99.995330178330761</v>
      </c>
      <c r="I116" s="68">
        <f t="shared" si="21"/>
        <v>-1.4900000000016007</v>
      </c>
      <c r="J116" s="125">
        <v>56856</v>
      </c>
      <c r="K116" s="125">
        <v>17575</v>
      </c>
      <c r="L116" s="68">
        <f t="shared" si="48"/>
        <v>30.911425355283523</v>
      </c>
      <c r="M116" s="60">
        <f t="shared" si="28"/>
        <v>-39281</v>
      </c>
      <c r="N116" s="125">
        <v>7608</v>
      </c>
      <c r="O116" s="125">
        <v>7605.3670000000002</v>
      </c>
      <c r="P116" s="68">
        <f t="shared" si="51"/>
        <v>99.965391692954782</v>
      </c>
      <c r="Q116" s="68">
        <f t="shared" si="24"/>
        <v>-2.6329999999998108</v>
      </c>
    </row>
    <row r="117" spans="1:17" ht="24">
      <c r="A117" s="70"/>
      <c r="B117" s="70"/>
      <c r="C117" s="70"/>
      <c r="D117" s="69" t="s">
        <v>295</v>
      </c>
      <c r="E117" s="47" t="s">
        <v>379</v>
      </c>
      <c r="F117" s="125">
        <v>0</v>
      </c>
      <c r="G117" s="125">
        <v>0</v>
      </c>
      <c r="H117" s="68">
        <v>0</v>
      </c>
      <c r="I117" s="60">
        <f t="shared" si="21"/>
        <v>0</v>
      </c>
      <c r="J117" s="125">
        <v>0</v>
      </c>
      <c r="K117" s="125">
        <v>0</v>
      </c>
      <c r="L117" s="68">
        <v>0</v>
      </c>
      <c r="M117" s="60">
        <f t="shared" si="28"/>
        <v>0</v>
      </c>
      <c r="N117" s="125">
        <v>0</v>
      </c>
      <c r="O117" s="125">
        <v>0</v>
      </c>
      <c r="P117" s="68">
        <v>0</v>
      </c>
      <c r="Q117" s="68">
        <f t="shared" si="24"/>
        <v>0</v>
      </c>
    </row>
    <row r="118" spans="1:17" ht="24">
      <c r="A118" s="70"/>
      <c r="B118" s="70"/>
      <c r="C118" s="70"/>
      <c r="D118" s="69" t="s">
        <v>193</v>
      </c>
      <c r="E118" s="47" t="s">
        <v>380</v>
      </c>
      <c r="F118" s="125">
        <v>0</v>
      </c>
      <c r="G118" s="125">
        <v>0</v>
      </c>
      <c r="H118" s="68">
        <v>0</v>
      </c>
      <c r="I118" s="60">
        <f t="shared" si="21"/>
        <v>0</v>
      </c>
      <c r="J118" s="125">
        <v>0</v>
      </c>
      <c r="K118" s="125">
        <v>0</v>
      </c>
      <c r="L118" s="68">
        <v>0</v>
      </c>
      <c r="M118" s="60">
        <f t="shared" si="28"/>
        <v>0</v>
      </c>
      <c r="N118" s="125">
        <v>0</v>
      </c>
      <c r="O118" s="125">
        <v>0</v>
      </c>
      <c r="P118" s="68">
        <v>0</v>
      </c>
      <c r="Q118" s="68">
        <f t="shared" si="24"/>
        <v>0</v>
      </c>
    </row>
    <row r="119" spans="1:17">
      <c r="F119" s="197"/>
      <c r="G119" s="197"/>
      <c r="H119" s="198"/>
      <c r="I119" s="199"/>
      <c r="J119" s="197"/>
      <c r="K119" s="197"/>
      <c r="L119" s="198"/>
      <c r="M119" s="199"/>
      <c r="N119" s="197"/>
      <c r="O119" s="197"/>
      <c r="P119" s="198"/>
      <c r="Q119" s="198"/>
    </row>
  </sheetData>
  <mergeCells count="5">
    <mergeCell ref="A4:D4"/>
    <mergeCell ref="A5:D5"/>
    <mergeCell ref="A2:Q2"/>
    <mergeCell ref="A1:Q1"/>
    <mergeCell ref="A3:Q3"/>
  </mergeCells>
  <pageMargins left="0.31" right="0.24" top="0.63" bottom="0.5" header="0.41" footer="0.31"/>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1</vt:lpstr>
      <vt:lpstr>2</vt:lpstr>
      <vt:lpstr>3</vt:lpstr>
      <vt:lpstr>4</vt:lpstr>
      <vt:lpstr>5</vt:lpstr>
      <vt:lpstr>6</vt:lpstr>
      <vt:lpstr>8</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Алмагуль Кожбанова</dc:creator>
  <cp:lastModifiedBy>User</cp:lastModifiedBy>
  <cp:lastPrinted>2021-04-13T04:13:31Z</cp:lastPrinted>
  <dcterms:created xsi:type="dcterms:W3CDTF">2018-01-18T10:37:51Z</dcterms:created>
  <dcterms:modified xsi:type="dcterms:W3CDTF">2026-08-10T10:06:10Z</dcterms:modified>
</cp:coreProperties>
</file>