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Z:\01 МОНИТОРИНГ\ГРАЖДАНСКИЙ БЮДЖЕТ области Жетісу 2026 год\"/>
    </mc:Choice>
  </mc:AlternateContent>
  <bookViews>
    <workbookView xWindow="-120" yWindow="-120" windowWidth="29040" windowHeight="15720" tabRatio="838" activeTab="4"/>
  </bookViews>
  <sheets>
    <sheet name="1" sheetId="23" r:id="rId1"/>
    <sheet name="2" sheetId="25" r:id="rId2"/>
    <sheet name="3" sheetId="21" r:id="rId3"/>
    <sheet name="4" sheetId="20" r:id="rId4"/>
    <sheet name="5" sheetId="19" r:id="rId5"/>
    <sheet name="6" sheetId="18" r:id="rId6"/>
    <sheet name="8" sheetId="15" r:id="rId7"/>
  </sheets>
  <definedNames>
    <definedName name="_xlnm.Print_Area" localSheetId="0">'1'!$A$1:$O$28</definedName>
  </definedNames>
  <calcPr calcId="162913"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43" i="25" l="1"/>
  <c r="N43" i="25"/>
  <c r="P78" i="25"/>
  <c r="Q78" i="25"/>
  <c r="P79" i="25"/>
  <c r="Q79" i="25"/>
  <c r="O15" i="25"/>
  <c r="N15" i="25"/>
  <c r="P21" i="25"/>
  <c r="Q21" i="25"/>
  <c r="Q23" i="20" l="1"/>
  <c r="O23" i="20"/>
  <c r="N23" i="20"/>
  <c r="M23" i="20"/>
  <c r="J23" i="20"/>
  <c r="I23" i="20"/>
  <c r="Q22" i="20"/>
  <c r="N22" i="20"/>
  <c r="M22" i="20"/>
  <c r="J22" i="20"/>
  <c r="I22" i="20"/>
  <c r="Q21" i="20"/>
  <c r="N21" i="20"/>
  <c r="M21" i="20"/>
  <c r="J21" i="20"/>
  <c r="I21" i="20"/>
  <c r="L20" i="20"/>
  <c r="K20" i="20"/>
  <c r="J20" i="20"/>
  <c r="I20" i="20"/>
  <c r="Q19" i="20"/>
  <c r="P19" i="20"/>
  <c r="N19" i="20"/>
  <c r="M19" i="20"/>
  <c r="J19" i="20"/>
  <c r="I19" i="20"/>
  <c r="Q18" i="20"/>
  <c r="P18" i="20"/>
  <c r="N18" i="20"/>
  <c r="M18" i="20"/>
  <c r="J18" i="20"/>
  <c r="I18" i="20"/>
  <c r="L17" i="20"/>
  <c r="Q17" i="20" s="1"/>
  <c r="K17" i="20"/>
  <c r="J17" i="20"/>
  <c r="I17" i="20"/>
  <c r="Q16" i="20"/>
  <c r="P16" i="20"/>
  <c r="N16" i="20"/>
  <c r="M16" i="20"/>
  <c r="J16" i="20"/>
  <c r="I16" i="20"/>
  <c r="Q15" i="20"/>
  <c r="P15" i="20"/>
  <c r="N15" i="20"/>
  <c r="M15" i="20"/>
  <c r="J15" i="20"/>
  <c r="I15" i="20"/>
  <c r="L14" i="20"/>
  <c r="L7" i="20" s="1"/>
  <c r="K14" i="20"/>
  <c r="K7" i="20" s="1"/>
  <c r="J14" i="20"/>
  <c r="I14" i="20"/>
  <c r="Q13" i="20"/>
  <c r="P13" i="20"/>
  <c r="N13" i="20"/>
  <c r="M13" i="20"/>
  <c r="J13" i="20"/>
  <c r="I13" i="20"/>
  <c r="Q12" i="20"/>
  <c r="P12" i="20"/>
  <c r="N12" i="20"/>
  <c r="M12" i="20"/>
  <c r="J12" i="20"/>
  <c r="I12" i="20"/>
  <c r="Q11" i="20"/>
  <c r="P11" i="20"/>
  <c r="N11" i="20"/>
  <c r="M11" i="20"/>
  <c r="J11" i="20"/>
  <c r="I11" i="20"/>
  <c r="Q10" i="20"/>
  <c r="P10" i="20"/>
  <c r="N10" i="20"/>
  <c r="M10" i="20"/>
  <c r="J10" i="20"/>
  <c r="I10" i="20"/>
  <c r="Q9" i="20"/>
  <c r="P9" i="20"/>
  <c r="N9" i="20"/>
  <c r="M9" i="20"/>
  <c r="J9" i="20"/>
  <c r="I9" i="20"/>
  <c r="Q8" i="20"/>
  <c r="P8" i="20"/>
  <c r="N8" i="20"/>
  <c r="M8" i="20"/>
  <c r="J8" i="20"/>
  <c r="I8" i="20"/>
  <c r="J7" i="20"/>
  <c r="H7" i="20"/>
  <c r="I7" i="20" s="1"/>
  <c r="G7" i="20"/>
  <c r="D7" i="20"/>
  <c r="F7" i="20" s="1"/>
  <c r="C7" i="20"/>
  <c r="O29" i="23"/>
  <c r="N29" i="23"/>
  <c r="M29" i="23"/>
  <c r="L29" i="23"/>
  <c r="I29" i="23"/>
  <c r="H29" i="23"/>
  <c r="E29" i="23"/>
  <c r="D29" i="23"/>
  <c r="O28" i="23"/>
  <c r="M28" i="23"/>
  <c r="L28" i="23"/>
  <c r="I28" i="23"/>
  <c r="H28" i="23"/>
  <c r="E28" i="23"/>
  <c r="D28" i="23"/>
  <c r="O27" i="23"/>
  <c r="M27" i="23"/>
  <c r="L27" i="23"/>
  <c r="I27" i="23"/>
  <c r="H27" i="23"/>
  <c r="E27" i="23"/>
  <c r="D27" i="23"/>
  <c r="O26" i="23"/>
  <c r="M26" i="23"/>
  <c r="L26" i="23"/>
  <c r="I26" i="23"/>
  <c r="H26" i="23"/>
  <c r="E26" i="23"/>
  <c r="D26" i="23"/>
  <c r="O25" i="23"/>
  <c r="N25" i="23"/>
  <c r="M25" i="23"/>
  <c r="L25" i="23"/>
  <c r="I25" i="23"/>
  <c r="H25" i="23"/>
  <c r="E25" i="23"/>
  <c r="D25" i="23"/>
  <c r="O24" i="23"/>
  <c r="N24" i="23"/>
  <c r="M24" i="23"/>
  <c r="L24" i="23"/>
  <c r="I24" i="23"/>
  <c r="H24" i="23"/>
  <c r="E24" i="23"/>
  <c r="D24" i="23"/>
  <c r="O23" i="23"/>
  <c r="M23" i="23"/>
  <c r="I23" i="23"/>
  <c r="E23" i="23"/>
  <c r="O22" i="23"/>
  <c r="M22" i="23"/>
  <c r="L22" i="23"/>
  <c r="I22" i="23"/>
  <c r="H22" i="23"/>
  <c r="E22" i="23"/>
  <c r="D22" i="23"/>
  <c r="O21" i="23"/>
  <c r="M21" i="23"/>
  <c r="L21" i="23"/>
  <c r="I21" i="23"/>
  <c r="H21" i="23"/>
  <c r="E21" i="23"/>
  <c r="D21" i="23"/>
  <c r="O20" i="23"/>
  <c r="N20" i="23"/>
  <c r="M20" i="23"/>
  <c r="L20" i="23"/>
  <c r="I20" i="23"/>
  <c r="H20" i="23"/>
  <c r="E20" i="23"/>
  <c r="D20" i="23"/>
  <c r="O19" i="23"/>
  <c r="M19" i="23"/>
  <c r="I19" i="23"/>
  <c r="H19" i="23"/>
  <c r="E19" i="23"/>
  <c r="D19" i="23"/>
  <c r="O18" i="23"/>
  <c r="N18" i="23"/>
  <c r="M18" i="23"/>
  <c r="L18" i="23"/>
  <c r="I18" i="23"/>
  <c r="H18" i="23"/>
  <c r="E18" i="23"/>
  <c r="D18" i="23"/>
  <c r="O17" i="23"/>
  <c r="N17" i="23"/>
  <c r="M17" i="23"/>
  <c r="L17" i="23"/>
  <c r="I17" i="23"/>
  <c r="H17" i="23"/>
  <c r="E17" i="23"/>
  <c r="D17" i="23"/>
  <c r="K16" i="23"/>
  <c r="L16" i="23" s="1"/>
  <c r="J16" i="23"/>
  <c r="M16" i="23" s="1"/>
  <c r="I16" i="23"/>
  <c r="G16" i="23"/>
  <c r="H16" i="23" s="1"/>
  <c r="F16" i="23"/>
  <c r="C16" i="23"/>
  <c r="E16" i="23" s="1"/>
  <c r="B16" i="23"/>
  <c r="O15" i="23"/>
  <c r="N15" i="23"/>
  <c r="M15" i="23"/>
  <c r="L15" i="23"/>
  <c r="I15" i="23"/>
  <c r="H15" i="23"/>
  <c r="E15" i="23"/>
  <c r="D15" i="23"/>
  <c r="O14" i="23"/>
  <c r="M14" i="23"/>
  <c r="L14" i="23"/>
  <c r="I14" i="23"/>
  <c r="O13" i="23"/>
  <c r="N13" i="23"/>
  <c r="M13" i="23"/>
  <c r="L13" i="23"/>
  <c r="H13" i="23"/>
  <c r="E13" i="23"/>
  <c r="D13" i="23"/>
  <c r="O12" i="23"/>
  <c r="N12" i="23"/>
  <c r="M12" i="23"/>
  <c r="L12" i="23"/>
  <c r="H12" i="23"/>
  <c r="E12" i="23"/>
  <c r="D12" i="23"/>
  <c r="O11" i="23"/>
  <c r="N11" i="23"/>
  <c r="M11" i="23"/>
  <c r="L11" i="23"/>
  <c r="H11" i="23"/>
  <c r="E11" i="23"/>
  <c r="D11" i="23"/>
  <c r="O10" i="23"/>
  <c r="N10" i="23"/>
  <c r="L10" i="23"/>
  <c r="K10" i="23"/>
  <c r="J10" i="23"/>
  <c r="M10" i="23" s="1"/>
  <c r="I10" i="23"/>
  <c r="H10" i="23"/>
  <c r="G10" i="23"/>
  <c r="F10" i="23"/>
  <c r="C10" i="23"/>
  <c r="E10" i="23" s="1"/>
  <c r="B10" i="23"/>
  <c r="N9" i="23"/>
  <c r="K9" i="23"/>
  <c r="M9" i="23" s="1"/>
  <c r="J9" i="23"/>
  <c r="J8" i="23" s="1"/>
  <c r="G9" i="23"/>
  <c r="I9" i="23" s="1"/>
  <c r="F9" i="23"/>
  <c r="C9" i="23"/>
  <c r="C8" i="23" s="1"/>
  <c r="B9" i="23"/>
  <c r="B8" i="23" s="1"/>
  <c r="G8" i="23"/>
  <c r="H8" i="23" s="1"/>
  <c r="F8" i="23"/>
  <c r="O18" i="20" l="1"/>
  <c r="O10" i="20"/>
  <c r="O21" i="20"/>
  <c r="O8" i="20"/>
  <c r="O12" i="20"/>
  <c r="O13" i="20"/>
  <c r="O9" i="20"/>
  <c r="P7" i="20"/>
  <c r="O7" i="20"/>
  <c r="N7" i="20"/>
  <c r="O16" i="20"/>
  <c r="O11" i="20"/>
  <c r="O19" i="20"/>
  <c r="O15" i="20"/>
  <c r="M7" i="20"/>
  <c r="Q7" i="20"/>
  <c r="O22" i="20"/>
  <c r="O20" i="20"/>
  <c r="N20" i="20"/>
  <c r="P20" i="20"/>
  <c r="O17" i="20"/>
  <c r="P17" i="20"/>
  <c r="Q20" i="20"/>
  <c r="M17" i="20"/>
  <c r="N17" i="20"/>
  <c r="P14" i="20"/>
  <c r="M20" i="20"/>
  <c r="E7" i="20"/>
  <c r="N14" i="20"/>
  <c r="Q14" i="20"/>
  <c r="M14" i="20"/>
  <c r="O14" i="20"/>
  <c r="N8" i="23"/>
  <c r="E8" i="23"/>
  <c r="D8" i="23"/>
  <c r="O9" i="23"/>
  <c r="N16" i="23"/>
  <c r="E9" i="23"/>
  <c r="D9" i="23"/>
  <c r="D16" i="23"/>
  <c r="D10" i="23"/>
  <c r="I8" i="23"/>
  <c r="H9" i="23"/>
  <c r="O16" i="23"/>
  <c r="K8" i="23"/>
  <c r="L9" i="23"/>
  <c r="O8" i="23" l="1"/>
  <c r="M8" i="23"/>
  <c r="L8" i="23"/>
  <c r="P73" i="25" l="1"/>
  <c r="Q73" i="25"/>
  <c r="Q50" i="25"/>
  <c r="P50" i="25"/>
  <c r="O97" i="25" l="1"/>
  <c r="N97" i="25"/>
  <c r="O32" i="25"/>
  <c r="N32" i="25"/>
  <c r="O22" i="25"/>
  <c r="N22" i="25"/>
  <c r="P24" i="25"/>
  <c r="Q24" i="25"/>
  <c r="E26" i="21" l="1"/>
  <c r="P99" i="25" l="1"/>
  <c r="Q99" i="25"/>
  <c r="P100" i="25"/>
  <c r="Q100" i="25"/>
  <c r="P101" i="25"/>
  <c r="Q101" i="25"/>
  <c r="P81" i="25"/>
  <c r="Q81" i="25"/>
  <c r="P67" i="25" l="1"/>
  <c r="Q67" i="25"/>
  <c r="L60" i="25"/>
  <c r="M60" i="25"/>
  <c r="P60" i="25"/>
  <c r="Q60" i="25"/>
  <c r="E9" i="21" l="1"/>
  <c r="E10" i="21"/>
  <c r="E11" i="21"/>
  <c r="E12" i="21"/>
  <c r="E13" i="21"/>
  <c r="E14" i="21"/>
  <c r="E15" i="21"/>
  <c r="E16" i="21"/>
  <c r="E17" i="21"/>
  <c r="E18" i="21"/>
  <c r="E19" i="21"/>
  <c r="E20" i="21"/>
  <c r="E21" i="21"/>
  <c r="E22" i="21"/>
  <c r="E23" i="21"/>
  <c r="E24" i="21"/>
  <c r="E25" i="21"/>
  <c r="E27" i="21"/>
  <c r="E28" i="21"/>
  <c r="E29" i="21"/>
  <c r="E30" i="21"/>
  <c r="E31" i="21"/>
  <c r="E32" i="21"/>
  <c r="E33" i="21"/>
  <c r="E34" i="21"/>
  <c r="E35" i="21"/>
  <c r="E36" i="21"/>
  <c r="E8" i="21"/>
  <c r="P98" i="25" l="1"/>
  <c r="Q98" i="25"/>
  <c r="P104" i="25"/>
  <c r="Q104" i="25"/>
  <c r="P105" i="25"/>
  <c r="Q105" i="25"/>
  <c r="N89" i="25"/>
  <c r="O89" i="25"/>
  <c r="P92" i="25"/>
  <c r="Q92" i="25"/>
  <c r="P93" i="25"/>
  <c r="Q93" i="25"/>
  <c r="P94" i="25"/>
  <c r="Q94" i="25"/>
  <c r="P69" i="25"/>
  <c r="Q69" i="25"/>
  <c r="P62" i="25"/>
  <c r="Q62" i="25"/>
  <c r="P51" i="25"/>
  <c r="Q51" i="25"/>
  <c r="P18" i="25"/>
  <c r="Q18" i="25"/>
  <c r="P19" i="25"/>
  <c r="Q19" i="25"/>
  <c r="Q119" i="25" l="1"/>
  <c r="P119" i="25"/>
  <c r="M119" i="25"/>
  <c r="L119" i="25"/>
  <c r="I119" i="25"/>
  <c r="H119" i="25"/>
  <c r="Q117" i="25"/>
  <c r="P117" i="25"/>
  <c r="M117" i="25"/>
  <c r="L117" i="25"/>
  <c r="I117" i="25"/>
  <c r="H117" i="25"/>
  <c r="Q116" i="25"/>
  <c r="P116" i="25"/>
  <c r="M116" i="25"/>
  <c r="L116" i="25"/>
  <c r="I116" i="25"/>
  <c r="H116" i="25"/>
  <c r="Q115" i="25"/>
  <c r="P115" i="25"/>
  <c r="M115" i="25"/>
  <c r="L115" i="25"/>
  <c r="I115" i="25"/>
  <c r="H115" i="25"/>
  <c r="Q114" i="25"/>
  <c r="P114" i="25"/>
  <c r="O113" i="25"/>
  <c r="N113" i="25"/>
  <c r="Q112" i="25"/>
  <c r="P112" i="25"/>
  <c r="Q111" i="25"/>
  <c r="P111" i="25"/>
  <c r="Q110" i="25"/>
  <c r="P110" i="25"/>
  <c r="O109" i="25"/>
  <c r="N109" i="25"/>
  <c r="N108" i="25" s="1"/>
  <c r="M108" i="25"/>
  <c r="L108" i="25"/>
  <c r="I108" i="25"/>
  <c r="H108" i="25"/>
  <c r="M107" i="25"/>
  <c r="L107" i="25"/>
  <c r="I107" i="25"/>
  <c r="H107" i="25"/>
  <c r="Q106" i="25"/>
  <c r="P106" i="25"/>
  <c r="M106" i="25"/>
  <c r="L106" i="25"/>
  <c r="I106" i="25"/>
  <c r="H106" i="25"/>
  <c r="M105" i="25"/>
  <c r="L105" i="25"/>
  <c r="M104" i="25"/>
  <c r="L104" i="25"/>
  <c r="O103" i="25"/>
  <c r="N103" i="25"/>
  <c r="N102" i="25" s="1"/>
  <c r="K103" i="25"/>
  <c r="K102" i="25" s="1"/>
  <c r="J103" i="25"/>
  <c r="J102" i="25" s="1"/>
  <c r="G103" i="25"/>
  <c r="G102" i="25" s="1"/>
  <c r="F103" i="25"/>
  <c r="F102" i="25" s="1"/>
  <c r="M100" i="25"/>
  <c r="L100" i="25"/>
  <c r="M98" i="25"/>
  <c r="L98" i="25"/>
  <c r="O96" i="25"/>
  <c r="O95" i="25" s="1"/>
  <c r="N96" i="25"/>
  <c r="N95" i="25" s="1"/>
  <c r="K97" i="25"/>
  <c r="K96" i="25" s="1"/>
  <c r="J97" i="25"/>
  <c r="J96" i="25" s="1"/>
  <c r="G97" i="25"/>
  <c r="H97" i="25" s="1"/>
  <c r="F97" i="25"/>
  <c r="F96" i="25" s="1"/>
  <c r="Q91" i="25"/>
  <c r="P91" i="25"/>
  <c r="Q90" i="25"/>
  <c r="P90" i="25"/>
  <c r="N88" i="25"/>
  <c r="L89" i="25"/>
  <c r="K89" i="25"/>
  <c r="K88" i="25" s="1"/>
  <c r="J89" i="25"/>
  <c r="G89" i="25"/>
  <c r="F89" i="25"/>
  <c r="F88" i="25" s="1"/>
  <c r="J88" i="25"/>
  <c r="Q87" i="25"/>
  <c r="P87" i="25"/>
  <c r="I87" i="25"/>
  <c r="H87" i="25"/>
  <c r="Q86" i="25"/>
  <c r="P86" i="25"/>
  <c r="M86" i="25"/>
  <c r="L86" i="25"/>
  <c r="I86" i="25"/>
  <c r="H86" i="25"/>
  <c r="Q85" i="25"/>
  <c r="P85" i="25"/>
  <c r="M85" i="25"/>
  <c r="L85" i="25"/>
  <c r="I85" i="25"/>
  <c r="H85" i="25"/>
  <c r="O84" i="25"/>
  <c r="N84" i="25"/>
  <c r="K84" i="25"/>
  <c r="M84" i="25" s="1"/>
  <c r="J84" i="25"/>
  <c r="G84" i="25"/>
  <c r="I84" i="25" s="1"/>
  <c r="F84" i="25"/>
  <c r="Q83" i="25"/>
  <c r="P83" i="25"/>
  <c r="M83" i="25"/>
  <c r="L83" i="25"/>
  <c r="I83" i="25"/>
  <c r="H83" i="25"/>
  <c r="Q82" i="25"/>
  <c r="P82" i="25"/>
  <c r="M82" i="25"/>
  <c r="L82" i="25"/>
  <c r="I82" i="25"/>
  <c r="H82" i="25"/>
  <c r="O80" i="25"/>
  <c r="O31" i="25" s="1"/>
  <c r="N80" i="25"/>
  <c r="N31" i="25" s="1"/>
  <c r="K80" i="25"/>
  <c r="J80" i="25"/>
  <c r="I80" i="25"/>
  <c r="G80" i="25"/>
  <c r="H80" i="25" s="1"/>
  <c r="F80" i="25"/>
  <c r="Q77" i="25"/>
  <c r="P77" i="25"/>
  <c r="M77" i="25"/>
  <c r="L77" i="25"/>
  <c r="Q76" i="25"/>
  <c r="P76" i="25"/>
  <c r="M76" i="25"/>
  <c r="L76" i="25"/>
  <c r="Q75" i="25"/>
  <c r="P75" i="25"/>
  <c r="M75" i="25"/>
  <c r="L75" i="25"/>
  <c r="Q74" i="25"/>
  <c r="P74" i="25"/>
  <c r="M74" i="25"/>
  <c r="L74" i="25"/>
  <c r="Q72" i="25"/>
  <c r="P72" i="25"/>
  <c r="M72" i="25"/>
  <c r="L72" i="25"/>
  <c r="Q71" i="25"/>
  <c r="P71" i="25"/>
  <c r="M71" i="25"/>
  <c r="L71" i="25"/>
  <c r="Q70" i="25"/>
  <c r="P70" i="25"/>
  <c r="M70" i="25"/>
  <c r="L70" i="25"/>
  <c r="Q68" i="25"/>
  <c r="P68" i="25"/>
  <c r="M68" i="25"/>
  <c r="L68" i="25"/>
  <c r="Q66" i="25"/>
  <c r="P66" i="25"/>
  <c r="M66" i="25"/>
  <c r="L66" i="25"/>
  <c r="Q65" i="25"/>
  <c r="P65" i="25"/>
  <c r="M65" i="25"/>
  <c r="L65" i="25"/>
  <c r="Q64" i="25"/>
  <c r="P64" i="25"/>
  <c r="M64" i="25"/>
  <c r="L64" i="25"/>
  <c r="Q63" i="25"/>
  <c r="P63" i="25"/>
  <c r="M63" i="25"/>
  <c r="L63" i="25"/>
  <c r="Q61" i="25"/>
  <c r="P61" i="25"/>
  <c r="M61" i="25"/>
  <c r="L61" i="25"/>
  <c r="Q59" i="25"/>
  <c r="P59" i="25"/>
  <c r="M59" i="25"/>
  <c r="L59" i="25"/>
  <c r="Q58" i="25"/>
  <c r="P58" i="25"/>
  <c r="M58" i="25"/>
  <c r="L58" i="25"/>
  <c r="Q57" i="25"/>
  <c r="P57" i="25"/>
  <c r="M57" i="25"/>
  <c r="L57" i="25"/>
  <c r="Q56" i="25"/>
  <c r="P56" i="25"/>
  <c r="M56" i="25"/>
  <c r="L56" i="25"/>
  <c r="Q55" i="25"/>
  <c r="P55" i="25"/>
  <c r="M55" i="25"/>
  <c r="L55" i="25"/>
  <c r="Q54" i="25"/>
  <c r="P54" i="25"/>
  <c r="M54" i="25"/>
  <c r="L54" i="25"/>
  <c r="Q53" i="25"/>
  <c r="P53" i="25"/>
  <c r="M53" i="25"/>
  <c r="L53" i="25"/>
  <c r="Q52" i="25"/>
  <c r="P52" i="25"/>
  <c r="M52" i="25"/>
  <c r="L52" i="25"/>
  <c r="I52" i="25"/>
  <c r="H52" i="25"/>
  <c r="Q49" i="25"/>
  <c r="P49" i="25"/>
  <c r="M49" i="25"/>
  <c r="L49" i="25"/>
  <c r="I49" i="25"/>
  <c r="H49" i="25"/>
  <c r="Q48" i="25"/>
  <c r="P48" i="25"/>
  <c r="M48" i="25"/>
  <c r="L48" i="25"/>
  <c r="I48" i="25"/>
  <c r="H48" i="25"/>
  <c r="Q47" i="25"/>
  <c r="P47" i="25"/>
  <c r="I47" i="25"/>
  <c r="H47" i="25"/>
  <c r="Q46" i="25"/>
  <c r="P46" i="25"/>
  <c r="M46" i="25"/>
  <c r="L46" i="25"/>
  <c r="I46" i="25"/>
  <c r="H46" i="25"/>
  <c r="M45" i="25"/>
  <c r="L45" i="25"/>
  <c r="Q44" i="25"/>
  <c r="P44" i="25"/>
  <c r="M44" i="25"/>
  <c r="L44" i="25"/>
  <c r="K43" i="25"/>
  <c r="M43" i="25" s="1"/>
  <c r="J43" i="25"/>
  <c r="G43" i="25"/>
  <c r="I43" i="25" s="1"/>
  <c r="F43" i="25"/>
  <c r="Q42" i="25"/>
  <c r="P42" i="25"/>
  <c r="M42" i="25"/>
  <c r="L42" i="25"/>
  <c r="I42" i="25"/>
  <c r="H42" i="25"/>
  <c r="Q41" i="25"/>
  <c r="P41" i="25"/>
  <c r="M41" i="25"/>
  <c r="L41" i="25"/>
  <c r="I41" i="25"/>
  <c r="H41" i="25"/>
  <c r="Q39" i="25"/>
  <c r="P39" i="25"/>
  <c r="M39" i="25"/>
  <c r="L39" i="25"/>
  <c r="I39" i="25"/>
  <c r="H39" i="25"/>
  <c r="Q38" i="25"/>
  <c r="P38" i="25"/>
  <c r="M38" i="25"/>
  <c r="L38" i="25"/>
  <c r="I38" i="25"/>
  <c r="H38" i="25"/>
  <c r="Q36" i="25"/>
  <c r="P36" i="25"/>
  <c r="M36" i="25"/>
  <c r="L36" i="25"/>
  <c r="I36" i="25"/>
  <c r="H36" i="25"/>
  <c r="Q35" i="25"/>
  <c r="P35" i="25"/>
  <c r="M35" i="25"/>
  <c r="L35" i="25"/>
  <c r="I35" i="25"/>
  <c r="H35" i="25"/>
  <c r="Q34" i="25"/>
  <c r="P34" i="25"/>
  <c r="Q33" i="25"/>
  <c r="P33" i="25"/>
  <c r="K32" i="25"/>
  <c r="J32" i="25"/>
  <c r="J31" i="25" s="1"/>
  <c r="G32" i="25"/>
  <c r="I32" i="25" s="1"/>
  <c r="F32" i="25"/>
  <c r="F31" i="25" s="1"/>
  <c r="Q30" i="25"/>
  <c r="P30" i="25"/>
  <c r="O29" i="25"/>
  <c r="O28" i="25" s="1"/>
  <c r="N29" i="25"/>
  <c r="N28" i="25" s="1"/>
  <c r="M29" i="25"/>
  <c r="L29" i="25"/>
  <c r="I29" i="25"/>
  <c r="H29" i="25"/>
  <c r="M28" i="25"/>
  <c r="L28" i="25"/>
  <c r="I28" i="25"/>
  <c r="H28" i="25"/>
  <c r="Q27" i="25"/>
  <c r="P27" i="25"/>
  <c r="O26" i="25"/>
  <c r="N26" i="25"/>
  <c r="Q25" i="25"/>
  <c r="P25" i="25"/>
  <c r="M25" i="25"/>
  <c r="L25" i="25"/>
  <c r="I25" i="25"/>
  <c r="H25" i="25"/>
  <c r="Q23" i="25"/>
  <c r="P23" i="25"/>
  <c r="K22" i="25"/>
  <c r="J22" i="25"/>
  <c r="L22" i="25" s="1"/>
  <c r="Q20" i="25"/>
  <c r="P20" i="25"/>
  <c r="M20" i="25"/>
  <c r="L20" i="25"/>
  <c r="I20" i="25"/>
  <c r="H20" i="25"/>
  <c r="Q17" i="25"/>
  <c r="P17" i="25"/>
  <c r="M17" i="25"/>
  <c r="L17" i="25"/>
  <c r="I17" i="25"/>
  <c r="H17" i="25"/>
  <c r="Q16" i="25"/>
  <c r="P16" i="25"/>
  <c r="M16" i="25"/>
  <c r="L16" i="25"/>
  <c r="I16" i="25"/>
  <c r="H16" i="25"/>
  <c r="K15" i="25"/>
  <c r="M15" i="25" s="1"/>
  <c r="J15" i="25"/>
  <c r="K14" i="25"/>
  <c r="J14" i="25"/>
  <c r="M14" i="25" s="1"/>
  <c r="G14" i="25"/>
  <c r="I14" i="25" s="1"/>
  <c r="F14" i="25"/>
  <c r="Q13" i="25"/>
  <c r="P13" i="25"/>
  <c r="M13" i="25"/>
  <c r="L13" i="25"/>
  <c r="I13" i="25"/>
  <c r="H13" i="25"/>
  <c r="O12" i="25"/>
  <c r="N12" i="25"/>
  <c r="P12" i="25" s="1"/>
  <c r="K12" i="25"/>
  <c r="J12" i="25"/>
  <c r="G12" i="25"/>
  <c r="F12" i="25"/>
  <c r="F7" i="25" s="1"/>
  <c r="Q11" i="25"/>
  <c r="P11" i="25"/>
  <c r="M11" i="25"/>
  <c r="L11" i="25"/>
  <c r="I11" i="25"/>
  <c r="H11" i="25"/>
  <c r="Q10" i="25"/>
  <c r="P10" i="25"/>
  <c r="M10" i="25"/>
  <c r="L10" i="25"/>
  <c r="I10" i="25"/>
  <c r="H10" i="25"/>
  <c r="O8" i="25"/>
  <c r="N8" i="25"/>
  <c r="P8" i="25" s="1"/>
  <c r="K8" i="25"/>
  <c r="M8" i="25" s="1"/>
  <c r="J8" i="25"/>
  <c r="G8" i="25"/>
  <c r="H8" i="25" s="1"/>
  <c r="F8" i="25"/>
  <c r="B8" i="18"/>
  <c r="C8" i="18"/>
  <c r="O102" i="25" l="1"/>
  <c r="P103" i="25"/>
  <c r="Q103" i="25"/>
  <c r="P84" i="25"/>
  <c r="P15" i="25"/>
  <c r="Q80" i="25"/>
  <c r="M88" i="25"/>
  <c r="L88" i="25"/>
  <c r="Q109" i="25"/>
  <c r="M89" i="25"/>
  <c r="F6" i="25"/>
  <c r="P32" i="25"/>
  <c r="Q89" i="25"/>
  <c r="J7" i="25"/>
  <c r="J6" i="25" s="1"/>
  <c r="P97" i="25"/>
  <c r="L14" i="25"/>
  <c r="Q97" i="25"/>
  <c r="H84" i="25"/>
  <c r="L15" i="25"/>
  <c r="G7" i="25"/>
  <c r="F95" i="25"/>
  <c r="I7" i="25"/>
  <c r="Q28" i="25"/>
  <c r="P28" i="25"/>
  <c r="G31" i="25"/>
  <c r="I31" i="25" s="1"/>
  <c r="N107" i="25"/>
  <c r="M32" i="25"/>
  <c r="H12" i="25"/>
  <c r="G96" i="25"/>
  <c r="G95" i="25" s="1"/>
  <c r="Q8" i="25"/>
  <c r="M22" i="25"/>
  <c r="Q22" i="25"/>
  <c r="O88" i="25"/>
  <c r="Q96" i="25"/>
  <c r="H14" i="25"/>
  <c r="Q84" i="25"/>
  <c r="M12" i="25"/>
  <c r="K7" i="25"/>
  <c r="Q12" i="25"/>
  <c r="Q29" i="25"/>
  <c r="H89" i="25"/>
  <c r="I97" i="25"/>
  <c r="Q113" i="25"/>
  <c r="Q43" i="25"/>
  <c r="M80" i="25"/>
  <c r="P89" i="25"/>
  <c r="P96" i="25"/>
  <c r="Q32" i="25"/>
  <c r="Q15" i="25"/>
  <c r="P80" i="25"/>
  <c r="P29" i="25"/>
  <c r="J95" i="25"/>
  <c r="P26" i="25"/>
  <c r="N14" i="25"/>
  <c r="N7" i="25" s="1"/>
  <c r="N6" i="25" s="1"/>
  <c r="M96" i="25"/>
  <c r="L96" i="25"/>
  <c r="K95" i="25"/>
  <c r="H7" i="25"/>
  <c r="P22" i="25"/>
  <c r="I12" i="25"/>
  <c r="Q26" i="25"/>
  <c r="G88" i="25"/>
  <c r="L43" i="25"/>
  <c r="O14" i="25"/>
  <c r="O108" i="25"/>
  <c r="P113" i="25"/>
  <c r="H32" i="25"/>
  <c r="P43" i="25"/>
  <c r="I8" i="25"/>
  <c r="L80" i="25"/>
  <c r="L84" i="25"/>
  <c r="L97" i="25"/>
  <c r="I89" i="25"/>
  <c r="M97" i="25"/>
  <c r="L7" i="25"/>
  <c r="L8" i="25"/>
  <c r="L12" i="25"/>
  <c r="L32" i="25"/>
  <c r="H43" i="25"/>
  <c r="P109" i="25"/>
  <c r="K31" i="25"/>
  <c r="Q102" i="25" l="1"/>
  <c r="P102" i="25"/>
  <c r="H31" i="25"/>
  <c r="M7" i="25"/>
  <c r="Q88" i="25"/>
  <c r="P88" i="25"/>
  <c r="Q31" i="25"/>
  <c r="P31" i="25"/>
  <c r="M31" i="25"/>
  <c r="L31" i="25"/>
  <c r="K6" i="25"/>
  <c r="I88" i="25"/>
  <c r="H88" i="25"/>
  <c r="G6" i="25"/>
  <c r="Q14" i="25"/>
  <c r="P14" i="25"/>
  <c r="O7" i="25"/>
  <c r="O6" i="25" s="1"/>
  <c r="O107" i="25"/>
  <c r="Q108" i="25"/>
  <c r="P108" i="25"/>
  <c r="D6" i="21"/>
  <c r="C6" i="21"/>
  <c r="I6" i="25" l="1"/>
  <c r="H6" i="25"/>
  <c r="Q7" i="25"/>
  <c r="P7" i="25"/>
  <c r="Q107" i="25"/>
  <c r="P107" i="25"/>
  <c r="M6" i="25"/>
  <c r="L6" i="25"/>
  <c r="Q6" i="25" l="1"/>
  <c r="P6" i="25"/>
  <c r="G8" i="18" l="1"/>
  <c r="F8" i="18"/>
  <c r="E8" i="18"/>
  <c r="D8" i="18"/>
  <c r="E6" i="21" l="1"/>
</calcChain>
</file>

<file path=xl/sharedStrings.xml><?xml version="1.0" encoding="utf-8"?>
<sst xmlns="http://schemas.openxmlformats.org/spreadsheetml/2006/main" count="1230" uniqueCount="833">
  <si>
    <t xml:space="preserve">1 </t>
  </si>
  <si>
    <t>1</t>
  </si>
  <si>
    <t>2</t>
  </si>
  <si>
    <t>3</t>
  </si>
  <si>
    <t>4</t>
  </si>
  <si>
    <t>5</t>
  </si>
  <si>
    <t>6</t>
  </si>
  <si>
    <t>7</t>
  </si>
  <si>
    <t>212</t>
  </si>
  <si>
    <t>213</t>
  </si>
  <si>
    <t>410</t>
  </si>
  <si>
    <t>111</t>
  </si>
  <si>
    <t>131</t>
  </si>
  <si>
    <t>150</t>
  </si>
  <si>
    <t>152</t>
  </si>
  <si>
    <t>159</t>
  </si>
  <si>
    <t>153</t>
  </si>
  <si>
    <t>130</t>
  </si>
  <si>
    <t>155</t>
  </si>
  <si>
    <t>210</t>
  </si>
  <si>
    <t>Таблица 8</t>
  </si>
  <si>
    <t>КБК</t>
  </si>
  <si>
    <t>110</t>
  </si>
  <si>
    <t>112</t>
  </si>
  <si>
    <t>113</t>
  </si>
  <si>
    <t>120</t>
  </si>
  <si>
    <t>121</t>
  </si>
  <si>
    <t>122</t>
  </si>
  <si>
    <t>123</t>
  </si>
  <si>
    <t>124</t>
  </si>
  <si>
    <t>135</t>
  </si>
  <si>
    <t>136</t>
  </si>
  <si>
    <t>140</t>
  </si>
  <si>
    <t>141</t>
  </si>
  <si>
    <t>142</t>
  </si>
  <si>
    <t>144</t>
  </si>
  <si>
    <t>149</t>
  </si>
  <si>
    <t>151</t>
  </si>
  <si>
    <t>154</t>
  </si>
  <si>
    <t>160</t>
  </si>
  <si>
    <t>161</t>
  </si>
  <si>
    <t>162</t>
  </si>
  <si>
    <t>169</t>
  </si>
  <si>
    <t>310</t>
  </si>
  <si>
    <t>311</t>
  </si>
  <si>
    <t>320</t>
  </si>
  <si>
    <t>322</t>
  </si>
  <si>
    <t>330</t>
  </si>
  <si>
    <t>350</t>
  </si>
  <si>
    <t>352</t>
  </si>
  <si>
    <t>412</t>
  </si>
  <si>
    <t>413</t>
  </si>
  <si>
    <t>414</t>
  </si>
  <si>
    <t>416</t>
  </si>
  <si>
    <t>418</t>
  </si>
  <si>
    <t>419</t>
  </si>
  <si>
    <t>420</t>
  </si>
  <si>
    <t>421</t>
  </si>
  <si>
    <t>422</t>
  </si>
  <si>
    <t>423</t>
  </si>
  <si>
    <t>430</t>
  </si>
  <si>
    <t>431</t>
  </si>
  <si>
    <t>432</t>
  </si>
  <si>
    <t>440</t>
  </si>
  <si>
    <t>441</t>
  </si>
  <si>
    <t>510</t>
  </si>
  <si>
    <t>513</t>
  </si>
  <si>
    <t>519</t>
  </si>
  <si>
    <t>610</t>
  </si>
  <si>
    <t>612</t>
  </si>
  <si>
    <t>163</t>
  </si>
  <si>
    <t>338</t>
  </si>
  <si>
    <t>8</t>
  </si>
  <si>
    <t>810</t>
  </si>
  <si>
    <t>811</t>
  </si>
  <si>
    <t>Бюджеттік субсидиялар</t>
  </si>
  <si>
    <t>Субвенциялар</t>
  </si>
  <si>
    <t>Негізгі капиталды сатып алу</t>
  </si>
  <si>
    <t>Жолдар салу</t>
  </si>
  <si>
    <t>Бюджеттік кредиттер</t>
  </si>
  <si>
    <t>Ішкі бюджеттік кредиттер</t>
  </si>
  <si>
    <t>710</t>
  </si>
  <si>
    <t>711</t>
  </si>
  <si>
    <t>712</t>
  </si>
  <si>
    <t xml:space="preserve">мың теңге </t>
  </si>
  <si>
    <t>Атаулары</t>
  </si>
  <si>
    <t>Жиыны</t>
  </si>
  <si>
    <t>Атқарылуы</t>
  </si>
  <si>
    <t>Таблица 6</t>
  </si>
  <si>
    <t xml:space="preserve">мың тенге </t>
  </si>
  <si>
    <t>Таблица 5</t>
  </si>
  <si>
    <t>ББӘ</t>
  </si>
  <si>
    <t>Облыс мәслихатының аппараты</t>
  </si>
  <si>
    <t>Облыс әкімінің аппараты</t>
  </si>
  <si>
    <t>251</t>
  </si>
  <si>
    <t>252</t>
  </si>
  <si>
    <t>253</t>
  </si>
  <si>
    <t>254</t>
  </si>
  <si>
    <t>255</t>
  </si>
  <si>
    <t>256</t>
  </si>
  <si>
    <t>Облыстың жұмыспен қамтуды үйлестіру және әлеуметтік бағдарламалар басқармасы</t>
  </si>
  <si>
    <t>257</t>
  </si>
  <si>
    <t>Облыстың қаржы басқармасы</t>
  </si>
  <si>
    <t>258</t>
  </si>
  <si>
    <t>Облыстың экономика және бюджеттік жоспарлау басқармасы</t>
  </si>
  <si>
    <t>261</t>
  </si>
  <si>
    <t>Облыстың білім басқармасы</t>
  </si>
  <si>
    <t>266</t>
  </si>
  <si>
    <t>Облыстың кәсіпкерлік және индустриалдық-инновациялық даму басқармасы</t>
  </si>
  <si>
    <t>268</t>
  </si>
  <si>
    <t>271</t>
  </si>
  <si>
    <t>272</t>
  </si>
  <si>
    <t>Облыстың сәулет және қала құрылысы басқармасы</t>
  </si>
  <si>
    <t>273</t>
  </si>
  <si>
    <t>279</t>
  </si>
  <si>
    <t>282</t>
  </si>
  <si>
    <t>Облыстың тексеру комиссиясы</t>
  </si>
  <si>
    <t>285</t>
  </si>
  <si>
    <t>Облыстың дене шынықтыру және спорт басқармасы</t>
  </si>
  <si>
    <t>287</t>
  </si>
  <si>
    <t>719</t>
  </si>
  <si>
    <t>Облыстың ветеринария басқармасы</t>
  </si>
  <si>
    <t>724</t>
  </si>
  <si>
    <t>Облыстың мемлекеттік сәулет-құрылыс бақылауы басқармасы</t>
  </si>
  <si>
    <t>Таблица 4</t>
  </si>
  <si>
    <t>ФШТ</t>
  </si>
  <si>
    <t xml:space="preserve">орындалуы, %  </t>
  </si>
  <si>
    <t>Есепті мерзімге жоспардан ауытқуы</t>
  </si>
  <si>
    <t>Шығыстардың жалпы көлеміндегі шығыстар үлесі</t>
  </si>
  <si>
    <t>01</t>
  </si>
  <si>
    <t>Жалпы сипаттағы мемлекеттiк қызметтер</t>
  </si>
  <si>
    <t>02</t>
  </si>
  <si>
    <t>Қорғаныс</t>
  </si>
  <si>
    <t>03</t>
  </si>
  <si>
    <t>Қоғамдық тәртіп, қауіпсіздік, құқықтық, сот, қылмыстық-атқару қызметі</t>
  </si>
  <si>
    <t>04</t>
  </si>
  <si>
    <t>Бiлiм беру</t>
  </si>
  <si>
    <t>05</t>
  </si>
  <si>
    <t>Денсаулық сақтау</t>
  </si>
  <si>
    <t>06</t>
  </si>
  <si>
    <t>Әлеуметтiк көмек және әлеуметтiк қамсыздандыру</t>
  </si>
  <si>
    <t>07</t>
  </si>
  <si>
    <t>Тұрғын үй-коммуналдық шаруашылық</t>
  </si>
  <si>
    <t>08</t>
  </si>
  <si>
    <t>Мәдениет, спорт, туризм және ақпараттық кеңістiк</t>
  </si>
  <si>
    <t>09</t>
  </si>
  <si>
    <t>Отын-энергетика кешенi және жер қойнауын пайдалану</t>
  </si>
  <si>
    <t>10</t>
  </si>
  <si>
    <t>Ауыл, су, орман, балық шаруашылығы, ерекше қорғалатын табиғи аумақтар, қоршаған ортаны және жануарлар дүниесін қорғау, жер қатынастары</t>
  </si>
  <si>
    <t>11</t>
  </si>
  <si>
    <t>Өнеркәсіп, сәулет, қала құрылысы және құрылыс қызметі</t>
  </si>
  <si>
    <t>12</t>
  </si>
  <si>
    <t>Көлiк және коммуникация</t>
  </si>
  <si>
    <t>13</t>
  </si>
  <si>
    <t>Басқалар</t>
  </si>
  <si>
    <t>14</t>
  </si>
  <si>
    <t>Борышқа  қызмет көрсету</t>
  </si>
  <si>
    <t>15</t>
  </si>
  <si>
    <t>Трансферттер</t>
  </si>
  <si>
    <t>Таблица 3</t>
  </si>
  <si>
    <t xml:space="preserve">Атқарылуы, %
</t>
  </si>
  <si>
    <t>БЮДЖЕТТІК КРЕДИТТЕРДІ ӨТЕУ</t>
  </si>
  <si>
    <t>1-қосымша</t>
  </si>
  <si>
    <t>(мың теңге)</t>
  </si>
  <si>
    <t xml:space="preserve">Атауы </t>
  </si>
  <si>
    <t>Жоспар</t>
  </si>
  <si>
    <t>Кассалық атқарылуы</t>
  </si>
  <si>
    <t>жоспардың атқарылуы,                %-бен</t>
  </si>
  <si>
    <t>Кассалық атқарылудың есепті мерзімге арналған жоспардан ауытқуы</t>
  </si>
  <si>
    <t xml:space="preserve"> ТҮСІМДЕР</t>
  </si>
  <si>
    <t>I. КІРІСТЕР</t>
  </si>
  <si>
    <t>Кірістер (меншікті кірістер)</t>
  </si>
  <si>
    <t xml:space="preserve"> ШЫҒЫСТАР</t>
  </si>
  <si>
    <t>II. ШЫҒЫНДАР</t>
  </si>
  <si>
    <t>III. ТАЗА БЮДЖЕТТІК КРЕДИТ БЕРУ</t>
  </si>
  <si>
    <t>БЮДЖЕТТІК КРЕДИТТЕР</t>
  </si>
  <si>
    <t>IV. ҚАРЖЫЛЫҚ АКТИВТЕРМЕН БОЛАТЫН ОПЕРАЦИЯЛАР БОЙЫНША САЛЬДО</t>
  </si>
  <si>
    <t>ҚАРЖЫЛЫҚ АКТИВТЕРДІ САТЫП АЛУ</t>
  </si>
  <si>
    <t>МЕМЛЕКЕТТІҢ ҚАРЖЫЛЫҚ АКТИВТЕРІН САТУДАН ТҮСКЕН ТҮСІМДЕР</t>
  </si>
  <si>
    <t>V. БЮДЖЕТТІҢ ТАПШЫЛЫҒЫ (ПРОФИЦИТІ)</t>
  </si>
  <si>
    <t>VI. БЮДЖЕТТІҢ ТАПШЫЛЫҒЫН ҚАРЖЫЛАНДЫРУ (ПРОФИЦИТТІ ПАЙДАЛАНУ)</t>
  </si>
  <si>
    <t>ҚАРЫЗДАРДЫҢ ТҮСІМІ</t>
  </si>
  <si>
    <t>ҚАРЫЗДАРДЫ ӨТЕУ</t>
  </si>
  <si>
    <t xml:space="preserve"> атқарылуы</t>
  </si>
  <si>
    <t>812</t>
  </si>
  <si>
    <t>718</t>
  </si>
  <si>
    <t>324</t>
  </si>
  <si>
    <t>Стипендиялар</t>
  </si>
  <si>
    <t xml:space="preserve">Атқарылуы, %-бен
</t>
  </si>
  <si>
    <t xml:space="preserve"> Атқарылуы</t>
  </si>
  <si>
    <t>Атқарылуы, %-бен</t>
  </si>
  <si>
    <t>Мемлекеттік-жекешелік єріптестік жобалар бойынша мемлекеттік міндеттемелерді орындау</t>
  </si>
  <si>
    <t>Жалпыѓа бiрдей мiндеттi орта бiлiм ќорыныњ шыѓындары</t>
  </si>
  <si>
    <t>815</t>
  </si>
  <si>
    <t>132</t>
  </si>
  <si>
    <t>156</t>
  </si>
  <si>
    <t>743</t>
  </si>
  <si>
    <t>001</t>
  </si>
  <si>
    <t>003</t>
  </si>
  <si>
    <t>007</t>
  </si>
  <si>
    <t>009</t>
  </si>
  <si>
    <t>010</t>
  </si>
  <si>
    <t>011</t>
  </si>
  <si>
    <t>006</t>
  </si>
  <si>
    <t>008</t>
  </si>
  <si>
    <t>016</t>
  </si>
  <si>
    <t>018</t>
  </si>
  <si>
    <t>027</t>
  </si>
  <si>
    <t>029</t>
  </si>
  <si>
    <t>033</t>
  </si>
  <si>
    <t>041</t>
  </si>
  <si>
    <t>043</t>
  </si>
  <si>
    <t>050</t>
  </si>
  <si>
    <t>057</t>
  </si>
  <si>
    <t>109</t>
  </si>
  <si>
    <t>004</t>
  </si>
  <si>
    <t>005</t>
  </si>
  <si>
    <t>013</t>
  </si>
  <si>
    <t>034</t>
  </si>
  <si>
    <t>045</t>
  </si>
  <si>
    <t>047</t>
  </si>
  <si>
    <t>053</t>
  </si>
  <si>
    <t>055</t>
  </si>
  <si>
    <t>056</t>
  </si>
  <si>
    <t>002</t>
  </si>
  <si>
    <t>014</t>
  </si>
  <si>
    <t>015</t>
  </si>
  <si>
    <t>044</t>
  </si>
  <si>
    <t>067</t>
  </si>
  <si>
    <t>024</t>
  </si>
  <si>
    <t>012</t>
  </si>
  <si>
    <t>082</t>
  </si>
  <si>
    <t>083</t>
  </si>
  <si>
    <t>084</t>
  </si>
  <si>
    <t>086</t>
  </si>
  <si>
    <t>087</t>
  </si>
  <si>
    <t>092</t>
  </si>
  <si>
    <t>200</t>
  </si>
  <si>
    <t>201</t>
  </si>
  <si>
    <t>203</t>
  </si>
  <si>
    <t>075</t>
  </si>
  <si>
    <t>069</t>
  </si>
  <si>
    <t>020</t>
  </si>
  <si>
    <t>036</t>
  </si>
  <si>
    <t>038</t>
  </si>
  <si>
    <t>114</t>
  </si>
  <si>
    <t>032</t>
  </si>
  <si>
    <t>071</t>
  </si>
  <si>
    <t>096</t>
  </si>
  <si>
    <t>030</t>
  </si>
  <si>
    <t>Таблица 2</t>
  </si>
  <si>
    <t>Облыстық бюджеттің түсімдері</t>
  </si>
  <si>
    <t xml:space="preserve">Бюджеттік бағдарламаныҢ кодтары  </t>
  </si>
  <si>
    <t>%, орындалуы</t>
  </si>
  <si>
    <t>Табыс салығы</t>
  </si>
  <si>
    <t>16</t>
  </si>
  <si>
    <t>33</t>
  </si>
  <si>
    <t>Мемлекеттік меншіктен түсетін кірістер</t>
  </si>
  <si>
    <t>Мемлекеттік мекемелерге бекітілген мемлекеттік мүлікті сату</t>
  </si>
  <si>
    <t>ТРАНСФЕРТТЕРДІҢ ТҮСІМДЕРІ</t>
  </si>
  <si>
    <t>Бюджеттік кредиттерді өтеу</t>
  </si>
  <si>
    <t>116</t>
  </si>
  <si>
    <t>714</t>
  </si>
  <si>
    <t>813</t>
  </si>
  <si>
    <t>814</t>
  </si>
  <si>
    <t>Ақсу ауданы</t>
  </si>
  <si>
    <t>Алакөл ауданы</t>
  </si>
  <si>
    <t>Ескелді ауданы</t>
  </si>
  <si>
    <t>Қаратал ауданы</t>
  </si>
  <si>
    <t>Кербұлақ ауданы</t>
  </si>
  <si>
    <t>Көксу ауданы</t>
  </si>
  <si>
    <t>Панфилов ауданы</t>
  </si>
  <si>
    <t>Сарканд ауданы</t>
  </si>
  <si>
    <t>Талдықорған қаласы</t>
  </si>
  <si>
    <t>Текелі қаласы</t>
  </si>
  <si>
    <t>Ағымдағы шығындар</t>
  </si>
  <si>
    <t>Тауарлар мен қызметтерге арналған шығындар</t>
  </si>
  <si>
    <t>Жалақы</t>
  </si>
  <si>
    <t>Еңбекке ақы төлеу</t>
  </si>
  <si>
    <t>Қосымша ақшалай төлемдер</t>
  </si>
  <si>
    <t>Өтемақы төлемдері</t>
  </si>
  <si>
    <t>Жұмыс берушілердің жарналары</t>
  </si>
  <si>
    <t>Әлеуметтік салық</t>
  </si>
  <si>
    <t>Әлеуметтік сақтандырудың мемлекеттік қорына әлеуметтік аударымдар</t>
  </si>
  <si>
    <t>Мiндеттi сақтандыру жарналары</t>
  </si>
  <si>
    <t>Міндетті әлеуметтік медициналық сақтандыруға аударымдар</t>
  </si>
  <si>
    <t>Қазақстан Республикасының заңнамалық актілеріне сәйкес азаматтардың жекелеген санаттарына жалақы төлеу және жарналар аудару</t>
  </si>
  <si>
    <t>Техникалық персоналдың еңбегіне ақы төлеу</t>
  </si>
  <si>
    <t>Техникалық персонал бойынша жұмыс берушілердің жарналары</t>
  </si>
  <si>
    <t>Техникалық персоналдың ел iшiндегi iссапарлары мен қызметтiк сапарлары</t>
  </si>
  <si>
    <t>Патронат тєрбиешілердің еңбегіне ақы төлеу</t>
  </si>
  <si>
    <t>Қорлар сатып алу</t>
  </si>
  <si>
    <t>Азық-түлiк өнiмдерiн сатып алу</t>
  </si>
  <si>
    <t>Дәрілік заттар және медициналық мақсаттағы өзге де бұйымдарды сатып алу</t>
  </si>
  <si>
    <t>Отын, жанар-жағар май материалдарын  сатып алу</t>
  </si>
  <si>
    <t>Өзге де қорларды сатып алу</t>
  </si>
  <si>
    <t>Қызметтер мен жұмыстарды сатып алу</t>
  </si>
  <si>
    <t>Коммуналдық қызметтерге ақы төлеу</t>
  </si>
  <si>
    <t>Байланыс қызметтерiне ақы төлеу</t>
  </si>
  <si>
    <t>Көлiктiк қызмет көрсетулерге ақы төлеу</t>
  </si>
  <si>
    <t>Үй-жайды жалға алу төлемдерi</t>
  </si>
  <si>
    <t>Мемлекеттiк әлеуметтiк тапсырыс шеңберiнде көрсетілетін қызметтерге ақы төлеу</t>
  </si>
  <si>
    <t>Консалтингтік  қызметтер мен зерттеулерге ақы төлеу</t>
  </si>
  <si>
    <t>Өзге де қызметтер мен жұмыстарға ақы төлеу</t>
  </si>
  <si>
    <t>Ел iшiндегi iссапарлар мен қызметтiк сапарлар</t>
  </si>
  <si>
    <t>Елден тыс жерлерге iссапарлар мен қызметтiк сапарлар</t>
  </si>
  <si>
    <t>Жалпыға бiрдей мiндеттi орта бiлiм қорының шығындары</t>
  </si>
  <si>
    <t>Өзге де ағымдағы шығындар</t>
  </si>
  <si>
    <t>Сыйақылар төлеу</t>
  </si>
  <si>
    <t>Ішкі қарыздар бойынша сыйақы төлемдері</t>
  </si>
  <si>
    <t>Жоғары тұрған бюджеттен жергiлiктi атқарушы органдар алған қарыздар бойынша сыйақы төлемдері</t>
  </si>
  <si>
    <t>Ішкі қарыздары бойынша сыйақыларды төлеу</t>
  </si>
  <si>
    <t>Ағымдағы трансферттер</t>
  </si>
  <si>
    <t>Жеке және заңды тұлғаларға, оның ішінде шаруа (фермерлік) қожалықтарына берілетін субсидиялар</t>
  </si>
  <si>
    <t>Жеке тұлғаларға берілетін трансферттер</t>
  </si>
  <si>
    <t>Жеке тұлғаларға берiлетiн трансферттер</t>
  </si>
  <si>
    <t>Мемлекеттiк басқарудың басқа деңгейлерiне берiлетiн ағымдағы трансферттер</t>
  </si>
  <si>
    <t>Нысаналы трансферттерді қайтару</t>
  </si>
  <si>
    <t>Өзге де ағымдағы трансферттер</t>
  </si>
  <si>
    <t>Қазақстан Республикасының Ұлттық қорынан тартылған қаражаттың бір бөлігін қайтару</t>
  </si>
  <si>
    <t>Күрделі шығындар</t>
  </si>
  <si>
    <t>Негiзгi құралдарды, материалдық емес және биологиялық активтерді сатып алу</t>
  </si>
  <si>
    <t>Үй-жайлар, ғимараттар мен құрылыстарды, беру қондырғыларын сатып алу</t>
  </si>
  <si>
    <t>Көлік құралдарын сатып алу</t>
  </si>
  <si>
    <t>Машиналар, жабдықтар, өндірістік және шаруашылық мүккамал құралдарын сатып алу</t>
  </si>
  <si>
    <t>Матери алдық емес активтерді сатып алу</t>
  </si>
  <si>
    <t>Мемлекеттік кәсіпорындарды материалдық-техникалық жарақтандыру</t>
  </si>
  <si>
    <t>Өзге де негізгі құралдарды сатып алу</t>
  </si>
  <si>
    <t>Негізгі қаражатты күрделі жөндеу</t>
  </si>
  <si>
    <t>Жайларды, ғимараттарды, құрылыстарды беру қондырғыларын күрделі жөндеу</t>
  </si>
  <si>
    <t>Жолдарды күрделі жөндеу</t>
  </si>
  <si>
    <t>Мемлекеттiк кәсiпорындардың жайларын, ғимараттарын, құрылыстарын күрделі жөндеу</t>
  </si>
  <si>
    <t>Дамуға бағытталған күрделі шығындар</t>
  </si>
  <si>
    <t>Жаңа объектілерді салу және қолдағы объектілерді реконструкциялау</t>
  </si>
  <si>
    <t>Дамуға арналған нысаналы трансферттер</t>
  </si>
  <si>
    <t>Мемлекеттік басқарудың басқа деңгейлерін дамытуға арналған нысаналы трансферттер</t>
  </si>
  <si>
    <t>Мамандандырылған ұйымдарға бюджеттік кредиттер</t>
  </si>
  <si>
    <t>Қаржы активтерін сатып алу</t>
  </si>
  <si>
    <t>Квазимемлекеттік сектордың жарғылық капиталын қалыптастыру және ұлғайту</t>
  </si>
  <si>
    <t>Қарыздарды өтеу</t>
  </si>
  <si>
    <t>Ішкі қарыздар бойынша негізгі борышты өтеу</t>
  </si>
  <si>
    <t>Жоғары тұрған бюджеттің алдында негізгі борышты өтеу</t>
  </si>
  <si>
    <t>Iшкi нарықта орналастырылған мемлекеттiк эмиссиялық бағалы қағаздар бойынша негiзгi борышты өтеу</t>
  </si>
  <si>
    <t>Бюджет кредиттерінің пайдаланылмаған сомаларын қайтару</t>
  </si>
  <si>
    <t>Өзге де ішкі бюджеттік кредиттер</t>
  </si>
  <si>
    <t>Мемлекеттік-жекешелік әріптестік жобалар бойынша мемлекеттік міндеттемелерді орындау</t>
  </si>
  <si>
    <t>Мемлекеттік-жекешелік әріптестік жобалар бойынша инвестициялық шығындарды өтеу бойынша мемлекеттік міндеттемелерді орындау</t>
  </si>
  <si>
    <t>Мемлекеттік-жекешелік әріптестік жобалар бойынша операциялық (пайдалану) шығындарды өтеу бойынша мемлекеттік міндеттемелерді орындау</t>
  </si>
  <si>
    <t>Мемлекеттік-жекешелік әріптестік объектісін басқаруды жүзеге асырғаны үшін сыйақы төлемі бойынша мемлекеттік міндеттемелерді орындау</t>
  </si>
  <si>
    <t>Мемлекеттік-жекешелік әріптестік жобалар бойынша өзге де төлемдер бойынша мемлекеттік міндеттемелерді орындау</t>
  </si>
  <si>
    <t>Облыстық бюджеттен аудандар мен қалаларға бөлінетін субвенциялар</t>
  </si>
  <si>
    <t>БЮДЖЕТ ҚАРАЖАТТАРЫНЫҢ ҚОЛДАНЫЛАТЫН ҚАЛДЫҚТАРЫ</t>
  </si>
  <si>
    <t>САЛЫҚ ТҮСІМДЕРІ</t>
  </si>
  <si>
    <t>САЛЫҚТАН ТЫС ТҮСІМДЕР</t>
  </si>
  <si>
    <t>НЕГІЗГІ КАПИТАЛДЫ САТУДАН ТҮСКЕН ТҮСІМДЕР</t>
  </si>
  <si>
    <t>Ерекше авариялы су шаруашылығы құрылыстары мен гидромелиорациялық жүйелердi қалпына келтiру</t>
  </si>
  <si>
    <t>Заңды тұлғалардың жарғылық капиталын қалыптастыру немесе ұлғайту</t>
  </si>
  <si>
    <t>Жылыту маусымын іркіліссіз өткізу үшін энергия өндіруші ұйымдардың отын сатып алуға шығындарын субсидиялау</t>
  </si>
  <si>
    <t>Төлем көзінен салық салынатын табыстардан ұсталатын жеке табыс салығы</t>
  </si>
  <si>
    <t>Облыстың коммуналдық меншігіндегі мүлікті жалға беруден түсетін кірістер</t>
  </si>
  <si>
    <t>18</t>
  </si>
  <si>
    <t>Негізгі капиталды сатудан түсетін түсімдер</t>
  </si>
  <si>
    <t>Трансферттердің түсімдері</t>
  </si>
  <si>
    <t>Бюджеттік алып қоюлар</t>
  </si>
  <si>
    <t>Нысаналы даму трансферттері</t>
  </si>
  <si>
    <t>17</t>
  </si>
  <si>
    <t>157</t>
  </si>
  <si>
    <t>158</t>
  </si>
  <si>
    <t>165</t>
  </si>
  <si>
    <t>321</t>
  </si>
  <si>
    <t>Мемлекеттік органның күрделі шығыстары</t>
  </si>
  <si>
    <t>039</t>
  </si>
  <si>
    <t>Кәсіптік оқытуды ұйымдастыру</t>
  </si>
  <si>
    <t>Мектепке дейінгі білім беру ұйымдарында мемлекеттік білім беру тапсырысын іске асыру</t>
  </si>
  <si>
    <t>Облыстың жолаушылар көлігі және автомобиль жолдары басқармасы</t>
  </si>
  <si>
    <t>Облыстың құрылыс басқармасы</t>
  </si>
  <si>
    <t>Облыстың мәдениет, архивтер және құжаттама басқармасы</t>
  </si>
  <si>
    <t>Облыстың энергетика және тұрғын үй-коммуналдық шаруашылық басқармасы</t>
  </si>
  <si>
    <t>Облыстық бюджеттен қаржыландырылатын табиғи және техногендік сипаттағы төтенше жағдайлар, азаматтық қорғаныс саласындағы уәкілетті органдардың аумақтық органы</t>
  </si>
  <si>
    <t>Облыстың мемлекеттік сатып алу басқармасы</t>
  </si>
  <si>
    <t>Жерді сатып алу</t>
  </si>
  <si>
    <t>VII. БЮДЖЕТ ТАПШЫЛЫҒЫН ҚАРЖЫЛАНДЫРУ (ПРОФИЦИТІН ПАЙДАЛАНУ)</t>
  </si>
  <si>
    <t>Жұмыс берушілердің міндетті зейнетақы жарналары</t>
  </si>
  <si>
    <t>143</t>
  </si>
  <si>
    <t>Киім-кешек және басқа да нысанды және арнайы киім-кешек заттарын сатып алу, тігу және жөндеу</t>
  </si>
  <si>
    <t>Форумдар, семинарлар, конференциялар өткізуге көрсетілетін қызметтерге ақы төлеу</t>
  </si>
  <si>
    <t>Имидждік іс-шараларға көрсетілетін қызметтерге ақы төлеу</t>
  </si>
  <si>
    <t>Атқарушылық құжаттарды, сот актілерін орындау</t>
  </si>
  <si>
    <t>Арнаулы мемлекеттік органдардың, сыбайлас жемқорлыққа қарсы іс-қимыл органының қызметкерлеріне және әскери қызметшілерге тұрғын үй төлемдері</t>
  </si>
  <si>
    <t>411</t>
  </si>
  <si>
    <t>417</t>
  </si>
  <si>
    <t>Биологиялық активтер сатып алу</t>
  </si>
  <si>
    <t>Ведомстволық бағыныстағы мемлекеттік мекемелер мен ұйымдардың күрделі шығыстары</t>
  </si>
  <si>
    <t>Қазақстан Республикасы Үкіметінің шұғыл шығындарға арналған резервінің есебінен ағымды іс-шаралар өткізу</t>
  </si>
  <si>
    <t>Қазақстан Республикасында ЖИТС профилактикасы және оған қарсы күрес жөніндегі іс-шараларды іске асыру</t>
  </si>
  <si>
    <t>Азаматтарды елді мекеннен тыс жерлерде емделу үшін тегін және жеңілдетілген жол жүрумен қамтамасыз ету</t>
  </si>
  <si>
    <t>Халыққа иммундық профилактика жүргізу үшін вакциналарды және басқа медициналық иммундық биологиялық препараттарды орталықтандырылған сатып алу және сақтау</t>
  </si>
  <si>
    <t>Медициналық денсаулық сақтау ұйымдарының күрделі шығыстары</t>
  </si>
  <si>
    <t>Техникалық және кәсіптік, орта білімнен кейінгі білім беру ұйымдарында мамандар даярлау</t>
  </si>
  <si>
    <t>Ормандарды сақтау, қорғау, молайту және орман өсiру</t>
  </si>
  <si>
    <t>Жергілікті деңгейде ауыл шаруашылығы саласындағы мемлекеттік саясатты іске асыру жөніндегі қызметтер</t>
  </si>
  <si>
    <t>Басым дақылдардың өндірісін дамытуды субсидиялау</t>
  </si>
  <si>
    <t>Cаны зиян тигізудің экономикалық шегінен жоғары зиянды және аса қауіпті зиянды организмдерге, карантинді объектілерге қарсы өңдеулер жүргізуге арналған пестицидтердің, биоагенттердiң (энтомофагтардың) құнын субсидиялау</t>
  </si>
  <si>
    <t>Тұқымдық және көшет отырғызылатын материалдың сорттық және себу сапаларын анықтау</t>
  </si>
  <si>
    <t>Тыңайтқыштар (органикалықтарды қоспағанда) құнын субсидиялау</t>
  </si>
  <si>
    <t>Инвестициялар салынған жағдайда агроөнеркәсіптік кешен субъектісі көтерген шығыстардың бөліктерін өтеу</t>
  </si>
  <si>
    <t>Мал шаруашылығы өнімдерінің өнімділігін және сапасын арттыруды, асыл тұқымды мал шаруашылығын дамытуды субсидиялау</t>
  </si>
  <si>
    <t>Ауыл шаруашылығы малын, техниканы және технологиялық жабдықты сатып алуға кредит беру, сондай-ақ лизинг кезінде сыйақы мөлшерлемесін субсидиялау</t>
  </si>
  <si>
    <t>Мал шаруашылығы саласында терең қайта өңдеуден өткізілетін өнімдерді өндіру үшін ауыл шаруашылығы өнімін сатып алуға жұмсайтын өңдеуші кәсіпорындардың шығындарын субсидиялау</t>
  </si>
  <si>
    <t>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мүгедектігі бар адамдарға арнаулы әлеуметтік қызметтер көрсету</t>
  </si>
  <si>
    <t>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мүгедектігі бар адамдар үшін арнаулы әлеуметтік қызметтер көрсету</t>
  </si>
  <si>
    <t>Үкіметтік емес ұйымдарда мемлекеттік әлеуметтік тапсырысты орналастыру</t>
  </si>
  <si>
    <t>Жергілікті деңгейде көші-қон іс-шараларын іске асыру</t>
  </si>
  <si>
    <t>Экономикалық саясатты, мемлекеттік жоспарлау жүйесін қалыптастыру мен дамыту саласындағы мемлекеттік саясатты іске асыру жөніндегі қызметтер</t>
  </si>
  <si>
    <t>Мамандарды әлеуметтік қолдау шараларын іске асыру үшін жергілікті атқарушы органдарға берілетін бюджеттік кредиттер</t>
  </si>
  <si>
    <t>Жергілікті деңгейде білім беру саласындағы мемлекеттік саясатты іске асыру жөніндегі қызметтер</t>
  </si>
  <si>
    <t>Мемлекеттік білім беру ұйымдарында білім беру жүйесін ақпараттандыру</t>
  </si>
  <si>
    <t>Мамандандырылған білім беру ұйымдарында дарынды балаларға жалпы білім беру</t>
  </si>
  <si>
    <t>Облыстық, аудандық (қалалық) ауқымдардағы мектеп олимпиадаларын, мектептен тыс іс-шараларды және конкурстар өткізу</t>
  </si>
  <si>
    <t>Балалар мен жасөспірімдердің психикалық денсаулығын зерттеу және халыққа психологиялық-медициналық-педагогикалық консультациялық көмек көрсету</t>
  </si>
  <si>
    <t>Дамуында проблемалары бар балалар мен жасөспірімдердің оңалту және әлеуметтік бейімдеу</t>
  </si>
  <si>
    <t>Жетiм балаларды, ата-анасының қамқорлығынсыз қалған балаларды әлеуметтік қамсыздандыру</t>
  </si>
  <si>
    <t>Техникалық және кәсіптік білім беру ұйымдарында мамандар даярлау</t>
  </si>
  <si>
    <t>Білім беру жүйесін әдістемелік және қаржылық сүйемелдеу</t>
  </si>
  <si>
    <t>Жоғары, жоғары оқу орнынан кейінгі білімі бар мамандар даярлау және білім алушыларға әлеуметтік қолдау көрсету</t>
  </si>
  <si>
    <t>Мемлекеттік бастауыш, негізгі және жалпы орта білім беру ұйымдарында жалпы білім беру</t>
  </si>
  <si>
    <t>Ауылдық жерлерде оқушыларды жақын жердегі мектепке дейін тегін алып баруды және одан алып қайтуды ұйымдастыру</t>
  </si>
  <si>
    <t>Жергілікті өкілді органдардың шешімі бойынша білім беру ұйымдарының күндізгі оқу нысанында оқитындар мен тәрбиеленушілерді қоғамдық көлікте (таксиден басқа) жеңілдікпен жол жүру түрінде әлеуметтік қолдау</t>
  </si>
  <si>
    <t>Мектепке дейінгі тәрбие мен оқыту ұйымдарының қызметін қамтамасыз ету және оларда медициналық қызмет көрсетуді ұйымдастыру</t>
  </si>
  <si>
    <t>Облыс Қазақстан халқы Ассамблеясының қызметін қамтамасыз ету</t>
  </si>
  <si>
    <t>Көлік инфрақұрылымын дамыту</t>
  </si>
  <si>
    <t>Автомобиль жолдарының жұмыс істеуін қамтамасыз ету</t>
  </si>
  <si>
    <t>Халықты, объектілерді және аумақтарды табиғи және дүлей зілзалалардан инженерлік қорғау жөнінде жұмыстар жүргізу</t>
  </si>
  <si>
    <t>Деңсаулық сақтау объектілерін салу және реконструкциялау</t>
  </si>
  <si>
    <t>Жергілікті деңгейде сәулет және қала құрылысы саласындағы мемлекеттік саясатты іске асыру жөніндегі қызметтер</t>
  </si>
  <si>
    <t>Қала құрылысын дамытудың кешенді схемаларын және елді мекендердің бас жоспарларын әзірлеу</t>
  </si>
  <si>
    <t>Жергiлiктi деңгейде мәдениет және архив ісін басқару саласындағы мемлекеттік саясатты іске асыру жөніндегі қызметтер</t>
  </si>
  <si>
    <t>Мәдени-демалыс жұмысын қолдау</t>
  </si>
  <si>
    <t>Тарихи-мәдени мұраны сақтауды және оған қолжетімділікті қамтамасыз ету</t>
  </si>
  <si>
    <t>Театр және музыка өнерін қолдау</t>
  </si>
  <si>
    <t>Облыстық кiтапханалардың жұмыс iстеуiн қамтамасыз ету</t>
  </si>
  <si>
    <t>Архив қорының сақталуын қамтамасыз ету</t>
  </si>
  <si>
    <t>Жергілікті деңгейде энергетика және тұрғын үй-коммуналдық шаруашылық саласындағы мемлекеттік саясатты іске асыру жөніндегі қызметтер</t>
  </si>
  <si>
    <t>Елді мекендерді шаруашылық-ауыз сумен жабдықтау үшін жерасты суларына іздестіру-барлау жұмыстарын ұйымдастыру және жүргізу</t>
  </si>
  <si>
    <t>Аудандық (облыстық маңызы бар қалалардың) бюджеттерін бюджеттік кредит түріндегі әлеуметтік қолдау ретінде тұрғын үй сертификаттарын беру үшін кредиттеу</t>
  </si>
  <si>
    <t>Мамандандырылған бiлiм беру ұйымдарында спорттағы дарынды балаларға жалпы бiлiм беру</t>
  </si>
  <si>
    <t>Аумақтық органның және ведомстволық бағынысты мемлекеттік мекемелерінің күрделі шығыстары</t>
  </si>
  <si>
    <t>Қаңғыбас иттер мен мысықтарды аулауды және жоюды ұйымдастыру</t>
  </si>
  <si>
    <t>Жануарлардың саулығы мен адамның денсаулығына қауіп төндіретін, алып қоймай залалсыздандырылған (зарарсыздандырылған) және қайта өңделген жануарлардың, жануарлардан алынатын өнім мен шикізаттың құнын иелеріне өтеу</t>
  </si>
  <si>
    <t>Жануарлардың энзоотиялық ауруларының профилактикасы мен диагностикасы бойынша ветеринариялық іс-шаралар жүргізу</t>
  </si>
  <si>
    <t>Ауыл шаруашылығы жануарларын сәйкестендіру жөніндегі іс-шараларды өткізу</t>
  </si>
  <si>
    <t>Эпизоотияға қарсы іс-шаралар жүргізу</t>
  </si>
  <si>
    <t>Жануарлардың энзоотиялық ауруларының профилактикасы мен диагностикасына арналған ветеринариялық препараттарды, олардың профилактикасы мен диагностикасы жөніндегі қызметтерді орталықтандырып сатып алу, оларды сақтауды және аудандардың (облыстық маңызы бар қалалардың) жергілікті атқарушы органдарына тасымалдауды (жеткізуді) ұйымдастыру</t>
  </si>
  <si>
    <t>Қараусыз қалған және қаңғыбас жануарларды уақытша ұстау</t>
  </si>
  <si>
    <t>Қараусыз қалған және қаңғыбас жануарларды сәйкестендіру</t>
  </si>
  <si>
    <t>Қаңғыбас жануарларды егу және зарарсыздандыру</t>
  </si>
  <si>
    <t>Жергілікті деңгейде мемлекеттік сәулет-құрылыс бақылау саласындағы мемлекеттік саясатты іске асыру жөніндегі қызметтер</t>
  </si>
  <si>
    <t>Жергілікті деңгейде ақпараттандыру, мемлекеттік қызметтер көрсету, жобалық басқару жөніндегі мемлекеттік саясатты іске асыру жөніндегі қызметтер</t>
  </si>
  <si>
    <t>Жетісу облысы бойынша бюджет шығындарының функционалдық шығыстар тобы бойынша атқарылуы</t>
  </si>
  <si>
    <t xml:space="preserve">Экономикалық классификациялары шығыстары бойынша Жетісу облысы бюджеттің атқарылуы </t>
  </si>
  <si>
    <t>064</t>
  </si>
  <si>
    <t>42</t>
  </si>
  <si>
    <t>133</t>
  </si>
  <si>
    <t>Мәслихат депутаттарының негізгі жұмыс орны бойынша орташа жалақысын өтеу</t>
  </si>
  <si>
    <t>Өсу қарқыны (факт 2026/ факт 2024)</t>
  </si>
  <si>
    <t>Ауытқуы (факт 2026-факт 2024)</t>
  </si>
  <si>
    <t>Ауытқуы  (факт 2026-факт 2025)</t>
  </si>
  <si>
    <t>АРНАЙЫ ТҮСІМДЕР</t>
  </si>
  <si>
    <t>166</t>
  </si>
  <si>
    <t>168</t>
  </si>
  <si>
    <t>312</t>
  </si>
  <si>
    <t>313</t>
  </si>
  <si>
    <t>Облыстық мәслихат аппараты</t>
  </si>
  <si>
    <t>Жер қатынастары бөлімі</t>
  </si>
  <si>
    <t>Полиция департаменті</t>
  </si>
  <si>
    <t>Денсаулық сақтау басқармасы</t>
  </si>
  <si>
    <t>Табиғи ресурстар және қоршаған ортаны пайдалану басқармасы</t>
  </si>
  <si>
    <t>Ауыл шаруашылығы басқармасы</t>
  </si>
  <si>
    <t>Жұмыспен қамту және әлеуметтік бағдарламаларды үйлестіру бөлімі</t>
  </si>
  <si>
    <t>Қаржы басқармасы</t>
  </si>
  <si>
    <t>Экономика және бюджеттік жоспарлау басқармасы</t>
  </si>
  <si>
    <t>Білім басқармасы</t>
  </si>
  <si>
    <t>Кәсіпкерлік және индустриалды-инновациялық даму басқармасы</t>
  </si>
  <si>
    <t>Жолаушылар көлігі және автомобиль жолдары басқармасы</t>
  </si>
  <si>
    <t>Дін істері басқармасы</t>
  </si>
  <si>
    <t>Құрылыс басқармасы</t>
  </si>
  <si>
    <t>Сәулет және қала құрылысы басқармасы</t>
  </si>
  <si>
    <t>Мәдениет, архивтер және құжаттама басқармасы</t>
  </si>
  <si>
    <t>Энергетика және тұрғын үй-коммуналдық шаруашылық басқармасы</t>
  </si>
  <si>
    <t>Тексеру комиссиясы</t>
  </si>
  <si>
    <t>Туризм басқармасы</t>
  </si>
  <si>
    <t>Дене шынықтыру және спорт басқармасы</t>
  </si>
  <si>
    <t>Төтенше жағдайлар департаменті</t>
  </si>
  <si>
    <t>Мемлекеттік сатып алу басқармасы</t>
  </si>
  <si>
    <t>Ветеринария басқармасы</t>
  </si>
  <si>
    <t>Мемлекеттік сәулет-құрылыс бақылау баскармасы</t>
  </si>
  <si>
    <t>Сандық технологияларды басқару</t>
  </si>
  <si>
    <t>Облыстық жұмылдыру дайындығы басқармасы</t>
  </si>
  <si>
    <t>9</t>
  </si>
  <si>
    <t>19</t>
  </si>
  <si>
    <t>20</t>
  </si>
  <si>
    <t>21</t>
  </si>
  <si>
    <t>22</t>
  </si>
  <si>
    <t>23</t>
  </si>
  <si>
    <t>24</t>
  </si>
  <si>
    <t>25</t>
  </si>
  <si>
    <t>26</t>
  </si>
  <si>
    <t>27</t>
  </si>
  <si>
    <t>28</t>
  </si>
  <si>
    <t>773</t>
  </si>
  <si>
    <t>019</t>
  </si>
  <si>
    <t>Сайлау процесіне қатысушыларды оқыту</t>
  </si>
  <si>
    <t>104</t>
  </si>
  <si>
    <t>023</t>
  </si>
  <si>
    <t>046</t>
  </si>
  <si>
    <t>059</t>
  </si>
  <si>
    <t>060</t>
  </si>
  <si>
    <t>061</t>
  </si>
  <si>
    <t>108</t>
  </si>
  <si>
    <t>066</t>
  </si>
  <si>
    <t>068</t>
  </si>
  <si>
    <t>Жұмыспен қамту бағдарламасы</t>
  </si>
  <si>
    <t>076</t>
  </si>
  <si>
    <t>Әлеуметтік қорғау саласында жартылай стационар жағдайында арнаулы әлеуметтік қызметтер көрсету</t>
  </si>
  <si>
    <t>Жеке орта білім беру ұйымдарында мемлекеттік білім беру тапсырысын орналастыру</t>
  </si>
  <si>
    <t>Бизнесті жүргізуді сервистік қолдау</t>
  </si>
  <si>
    <t>Білім беру объектілерін күрделі жөндеу</t>
  </si>
  <si>
    <t>026</t>
  </si>
  <si>
    <t>Денсаулық сақтау объектілерін сейсмикалық күшейту</t>
  </si>
  <si>
    <t>Қазақстан Республикасы Үкіметінің шұғыл шығындарға арналған резервінің есебінен дамуға бағытталған іс-шаралар өткізу</t>
  </si>
  <si>
    <t>054</t>
  </si>
  <si>
    <t>065</t>
  </si>
  <si>
    <t>081</t>
  </si>
  <si>
    <t>Туристік қызметті реттеу</t>
  </si>
  <si>
    <t>Туристік қызмет объектілерін салу, реконструкциялау кезінде кәсіпкерлік субъектілері шығындарының бір бөлігін өтеу</t>
  </si>
  <si>
    <t>031</t>
  </si>
  <si>
    <t>035</t>
  </si>
  <si>
    <t>040</t>
  </si>
  <si>
    <t>Облыс аумағында ветеринариялық қауіпсіздікті қамтамасыз ету</t>
  </si>
  <si>
    <t>Жергілікті деңгейде жұмылдыру дайындығы, аумақтық және азаматтық қорғаныс саласындағы мемлекеттік саясатты іске асыру жөніндегі қызметтер</t>
  </si>
  <si>
    <t>Жалпыға бірдей әскери міндетті атқару шеңберіндегі іс-шаралар</t>
  </si>
  <si>
    <t>Облыстық ауқымдағы жұмылдыру дайындығы және жұмылдыру</t>
  </si>
  <si>
    <t>097</t>
  </si>
  <si>
    <t>29</t>
  </si>
  <si>
    <t>32</t>
  </si>
  <si>
    <t>47</t>
  </si>
  <si>
    <t>51</t>
  </si>
  <si>
    <t>53</t>
  </si>
  <si>
    <t>57</t>
  </si>
  <si>
    <t>62</t>
  </si>
  <si>
    <t>65</t>
  </si>
  <si>
    <t>72</t>
  </si>
  <si>
    <t>73</t>
  </si>
  <si>
    <t>75</t>
  </si>
  <si>
    <t>77</t>
  </si>
  <si>
    <t>78</t>
  </si>
  <si>
    <t>79</t>
  </si>
  <si>
    <t>Салықтық түсімдер</t>
  </si>
  <si>
    <t>Ірі кәсіпкерлік субъектілері мен мұнай секторы ұйымдарынан түсетін түсімдерді қоспағанда, заңды тұлғалардан алынатын корпоративтік табыс салығы</t>
  </si>
  <si>
    <t>Төлем көзінен салық салынбайтын шетелдік азаматтардың табыстарынан алынатын жеке табыс салығы</t>
  </si>
  <si>
    <t>Табиғи және басқа да ресурстарды пайдаланғаны үшін түсімдер</t>
  </si>
  <si>
    <t>Кәсіпкерлік және кәсіби қызметті жүргізгені үшін алымдар</t>
  </si>
  <si>
    <t>Қазақстан Республикасының аумағы арқылы автокөлік құралдарының жүріп өткені үшін алым</t>
  </si>
  <si>
    <t>Ойын бизнесіне салынатын салық</t>
  </si>
  <si>
    <t>Жергілікті бюджетке түсетін өзге де салықтық түсімдер</t>
  </si>
  <si>
    <t>Салықтық емес түсімдер</t>
  </si>
  <si>
    <t>Коммуналдық меншіктегі мемлекеттік акциялар пакеттері бойынша дивидендтер</t>
  </si>
  <si>
    <t>Облыстық бюджеттен аудандардың (облыстық маңызы бар қалалардың) жергілікті атқарушы органдарына берілген бюджеттік кредиттер бойынша сыйақылар</t>
  </si>
  <si>
    <t>Жергілікті бюджеттен мамандандырылған ұйымдарға берілген бюджеттік кредиттер бойынша сыйақылар</t>
  </si>
  <si>
    <t>Атқарушылық санкция</t>
  </si>
  <si>
    <t>Облыстық бюджеттен қаржыландырылатын мемлекеттік мекемелер салатын әкімшілік айыппұлдар, өсімпұлдар, санкциялар, өндіріп алулар</t>
  </si>
  <si>
    <t>Жергілікті бюджеттен қаржыландырылатын мемлекеттік мекемелер салатын өзге де айыппұлдар, өсімпұлдар, санкциялар, өндіріп алулар</t>
  </si>
  <si>
    <t>Жергілікті бюджеттен мамандандырылған ұйымдарға берілген бюджеттік кредиттер (қарыздар) бойынша айыппұлдар, өсімпұлдар, санкциялар, өндіріп алулар</t>
  </si>
  <si>
    <t>Ішкі тауарларға, жұмыстарға және көрсетілетін қызметтерге салынатын салықтар</t>
  </si>
  <si>
    <t>Су ресурстарын пайдаланғаны үшін төлемақы</t>
  </si>
  <si>
    <t>Орман ресурстарын пайдаланғаны үшін төлемақы</t>
  </si>
  <si>
    <t>Қоршаған ортаға эмиссиялар үшін төлемақы</t>
  </si>
  <si>
    <t>Жұмыс берушілерге Қазақстан Республикасына шетелдік жұмыс күшін тартуға рұқсат беру және (немесе) ұзарту үшін алым</t>
  </si>
  <si>
    <t>Басқа салықтар</t>
  </si>
  <si>
    <t>Коммуналдық мемлекеттік кәсіпорындардың таза табысының бір бөлігінің түсімдері</t>
  </si>
  <si>
    <t>Облыстың коммуналдық меншігіндегі тұрғын үй қорынан тұрғын үйлерді жалға беруден түсетін кірістер</t>
  </si>
  <si>
    <t>Уақытша бос бюджет қаражатын депозиттерге орналастырудан алынатын сыйақылар</t>
  </si>
  <si>
    <t>Ішкі көздер есебінен жергілікті бюджеттен қаржы агенттіктеріне берілген бюджеттік кредиттер бойынша сыйақылар</t>
  </si>
  <si>
    <t>Мемлекеттік сатып алуларды өткізуден түсетін қаражат</t>
  </si>
  <si>
    <t>Мемлекеттік бюджеттен қаржыландырылатын мемлекеттік мекемелер, сондай-ақ Қазақстан Республикасы Ұлттық Банкінің бюджеті (шығыстар сметасы) есебінен ұсталатын мекемелер салатын айыппұлдар, өсімпұлдар, санкциялар, өндіріп алулар</t>
  </si>
  <si>
    <t>Жергілікті бюджеттен қаржыландырылатын облыстардың, республикалық маңызы бар қаланың, астананың ішкі істер департаменттері және олардың аумақтық бөлімшелері салатын әкімшілік айыппұлдар, өсімпұлдар, санкциялар, өндіріп алулар</t>
  </si>
  <si>
    <t>Түзету жұмыстарына сотталғандардың жалақысынан ұсталымдар түсімі</t>
  </si>
  <si>
    <t>Қазақстан Республикасы Денсаулық сақтау министрлігі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</si>
  <si>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Қазақстан Республикасы Оқу-ағарту министрлігі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</si>
  <si>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Қазақстан Республикасы Қорғаныс министрлігі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</si>
  <si>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Қазақстан Республикасы Ауыл шаруашылығы министрлігі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</si>
  <si>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Қазақстан Республикасы Еңбек және халықты әлеуметтік қорғау министрлігі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</si>
  <si>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Қазақстан Республикасы Ішкі істер министрлігі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</si>
  <si>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Қазақстан Республикасы Төтенше жағдайлар министрлігі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</si>
  <si>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Сот орындаушылары, сот приставтары және соттардың басқа да уәкілетті қызметкерлері салатын әкімшілік айыппұлдар, өсімпұлдар, санкциялар, өндіріп алулар (мұнай секторы ұйымдарынан түсетін түсімдерді және салық салу саласындағы құқық бұзушылықтарды қоспағанда)</t>
  </si>
  <si>
    <t>Қазақстан Республикасы Ұлттық қауіпсіздік комитеті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</si>
  <si>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Қазақстан Республикасы Қаржы министрлігінің Ішкі мемлекеттік аудит комитеті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</si>
  <si>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Республикалық маңызы бар қала мен астана бюджеттерінен қаржыландырылатын мемлекеттік мекемелер салатын әкімшілік айыппұлдар, өсімпұлдар, санкциялар, өндіріп алулар</t>
  </si>
  <si>
    <t>Қазақстан Республикасы Ұлттық экономика министрлігі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</si>
  <si>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Қазақстан Республикасы Қаржы министрлігінің Мемлекеттік кірістер комитеті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</si>
  <si>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Сот үкімдері бойынша қылмыстық құқық бұзушылықтар жасағаны үшін тағайындалған айыппұлдар</t>
  </si>
  <si>
    <t>Қазақстан Республикасы Сауда және интеграция министрлігі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</si>
  <si>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Қазақстан Республикасы Экология және табиғи ресурстар министрлігі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</si>
  <si>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Қазақстан Республикасы Стратегиялық жоспарлау және реформалар агенттігі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</si>
  <si>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Қазақстан Республикасы Бас прокуратурасы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</si>
  <si>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Әкімшілік сот ісін жүргізу шеңберінде сот салған ақшалай өндіріп алулар</t>
  </si>
  <si>
    <t>Қазақстан Республикасы Көлік министрлігі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</si>
  <si>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Өзге де салықтық емес түсімдер</t>
  </si>
  <si>
    <t>Бұрын жергілікті бюджеттен алынған пайдаланылмаған қаражатты қайтару</t>
  </si>
  <si>
    <t>Жергілікті бюджетке түсетін өзге де салықтық емес түсімдер</t>
  </si>
  <si>
    <t>Өңірдің әлеуметтік-экономикалық дамуына және оның инфрақұрылымын дамытуға жер қойнауын пайдаланушылардың аударымдары</t>
  </si>
  <si>
    <t>Жергілікті бюджеттен қаржыландырылатын мемлекеттік мекемелерге бекітілген мүлікті сату</t>
  </si>
  <si>
    <t>Мемлекеттік тұрғын үй қорынан тұрғын үйлерді жекешелендіруден түсетін түсімдер</t>
  </si>
  <si>
    <t>Арнайы түсімдер</t>
  </si>
  <si>
    <t>Қоршаған ортаға теріс әсері үшін төлемақы</t>
  </si>
  <si>
    <t>Өңірдің әлеуметтік-экономикалық дамуына, оның инфрақұрылымын дамытуға жер қойнауын пайдаланушылардың аударымдары</t>
  </si>
  <si>
    <t>Мемлекеттік басқарудың төмен тұрған органдарынан трансферттер</t>
  </si>
  <si>
    <t>Аудандар (облыстық маңызы бар қалалар) бюджеттерінен трансферттер</t>
  </si>
  <si>
    <t>Облыстық бюджет шығындарының өтемақысына аудандар (облыстық маңызы бар қалалар) бюджеттерінен түсетін трансферттер</t>
  </si>
  <si>
    <t>Мемлекеттік басқарудың жоғары тұрған органдарынан трансферттер</t>
  </si>
  <si>
    <t>Республикалық бюджеттен трансферттер</t>
  </si>
  <si>
    <t>Нысаналы ағымдағы трансферттер</t>
  </si>
  <si>
    <t>Мемлекеттік бюджеттен берілген бюджеттік кредиттерді өтеу</t>
  </si>
  <si>
    <t>Облыстық бюджеттен аудандардың (облыстық маңызы бар қалалардың) жергілікті атқарушы органдарына берілген бюджеттік кредиттерді өтеу</t>
  </si>
  <si>
    <t>Жергілікті бюджеттен мамандандырылған ұйымдарға берілген бюджеттік кредиттерді өтеу</t>
  </si>
  <si>
    <t>Жергілікті бюджеттен жеке тұлғаларға берілген бюджеттік кредиттерді өтеу</t>
  </si>
  <si>
    <t>Бюджеттік кредиттер сомаларын қайтару</t>
  </si>
  <si>
    <t>Жергілікті бюджеттен берілген пайдаланылмаған бюджеттік кредиттерді қайтару</t>
  </si>
  <si>
    <t>Қарыздар түсімдері*</t>
  </si>
  <si>
    <t>Ішкі мемлекеттік қарыздар*</t>
  </si>
  <si>
    <t>Тұрғын үй құрылысын қаржыландыру үшін облыстардың, республикалық маңызы бар қаланың, астананың жергілікті атқарушы органдары ішкі нарықта айналысқа шығаратын мемлекеттік бағалы қағаздарды шығарудан түсетін түсімдер (мемлекеттік және үкіметтік бағдарламаларды іске асыру шеңберінде)</t>
  </si>
  <si>
    <t>Жұмыспен қамтудың жол картасы шеңберіндегі шараларды қаржыландыру үшін облыстардың, республикалық маңызы бар қаланың, астананың жергілікті атқарушы органдары ішкі нарықта айналысқа шығаратын мемлекеттік бағалы қағаздарды шығарудан түсетін түсімдер</t>
  </si>
  <si>
    <t>Облыстың, республикалық маңызы бар қаланың, астананың жергілікті атқарушы органының алатын қарыздары</t>
  </si>
  <si>
    <t>Пайдаланылмаған (толық пайдаланылмаған) нысаналы трансферттерді қайтару</t>
  </si>
  <si>
    <t>360</t>
  </si>
  <si>
    <t>361</t>
  </si>
  <si>
    <t>Заңды тұлғаларға трансферттер</t>
  </si>
  <si>
    <t>Міндетті кәсіптік зейнетақы жарналары</t>
  </si>
  <si>
    <t>Сайлауға және саяси партиялардың қызметіне арналған шығыстар</t>
  </si>
  <si>
    <t>Айыппұлдар, тұрақсыздық айыбы және басқа да төлемдер</t>
  </si>
  <si>
    <t>Мемлекеттік кәсіпорындар болып табылмайтын заңды тұлғаларға субсидиялар</t>
  </si>
  <si>
    <t>Жеке тұлғаларға субсидиялар</t>
  </si>
  <si>
    <t>336</t>
  </si>
  <si>
    <t>Бюджет заңнамасында көзделген жағдайларда жалпы сипаттағы трансферттерді қайтару</t>
  </si>
  <si>
    <t>339</t>
  </si>
  <si>
    <t>514</t>
  </si>
  <si>
    <t>074</t>
  </si>
  <si>
    <t>Цифрлық майнинг</t>
  </si>
  <si>
    <t>43</t>
  </si>
  <si>
    <t>63</t>
  </si>
  <si>
    <t>Ішкі саясаят басқармасы</t>
  </si>
  <si>
    <t>Жергілікті деңгейде мемлекеттік ішкі саясатты іске асыру жөніндегі қызметтер</t>
  </si>
  <si>
    <t>077</t>
  </si>
  <si>
    <t>60</t>
  </si>
  <si>
    <t>Мемлекеттік басқарудың басқа деңгейлеріне берілетін ағымдағы трансферттер</t>
  </si>
  <si>
    <t>359</t>
  </si>
  <si>
    <t>Басқа да ағымдағы трансферттер</t>
  </si>
  <si>
    <t>Жеке тұлғаларға берілетін бюджеттік кредиттер</t>
  </si>
  <si>
    <t>429</t>
  </si>
  <si>
    <t>Өзге де негізгі құралдарды күрделі жөндеу</t>
  </si>
  <si>
    <t>Облыстың балалар құқықтарын қорғау басқармасы</t>
  </si>
  <si>
    <t>Облыстық бюджеттерге, республикалық маңызы бар қалалардың, астана бюджеттеріне әкімшілік-аумақтық бірліктің саяси, экономикалық және әлеуметтік тұрақтылығына, адамдардың өмірі мен денсаулығына қауіп төндіретін әлеуметтік, табиғи және техногендік сипаттағы төтенше жағдайлар туындаған реттерде, облыстар, республикалық маңызы бар қалалар, астана әкімдерінің өтініштері бойынша, сондай-ақ Қазақстан Республикасы Президентінің тапсырмасымен жалпы республикалық не халықаралық маңызы бар іс-шаралар өткізілген жағдайларда, сондай-ақ агломерацияларды дамыту мақсатында берілетін ағымдағы нысаналы трансферттер</t>
  </si>
  <si>
    <t>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нысаналы даму трансферттер</t>
  </si>
  <si>
    <t>017</t>
  </si>
  <si>
    <t>Cпорт объектілерін дамыту</t>
  </si>
  <si>
    <t>Жергілікті деңгейде балалар құқықтарын қорғау саласындағы мемлекеттік саясатты іске асыру жөніндегі қызметтер</t>
  </si>
  <si>
    <t>74</t>
  </si>
  <si>
    <t>370</t>
  </si>
  <si>
    <t>374</t>
  </si>
  <si>
    <t>Гранттар</t>
  </si>
  <si>
    <t>Басқа гранттар</t>
  </si>
  <si>
    <t>Облыстық бюджеттік бағдарламалары бойынша 2026 жылғы 1 шілдеге облыстық бюджет шығыстарының атқарылуы</t>
  </si>
  <si>
    <t xml:space="preserve">01.07.2024 жылдың жоспары 
</t>
  </si>
  <si>
    <t xml:space="preserve"> 01.07.2024 жылға                       түскені</t>
  </si>
  <si>
    <t xml:space="preserve">01.07.2025 жылдың жоспары 
</t>
  </si>
  <si>
    <t xml:space="preserve"> 01.07.2025 жылға                  түскені</t>
  </si>
  <si>
    <t>715</t>
  </si>
  <si>
    <t>Бюджеттік кредиттерді мақсатсыз пайдалану сомасын қайтару</t>
  </si>
  <si>
    <t xml:space="preserve">2026 жылғы 1 қыркүйекке облыстық бюджет шығыстарының облыстық бюджеттік бағдарламалар әкімшілері бойынша  атқарылуы                                                                                                                                                                                                                                                                                                                                                                                                                                          </t>
  </si>
  <si>
    <t xml:space="preserve">2026 жылғы  1 қыркүйекке   жоспар
 </t>
  </si>
  <si>
    <t xml:space="preserve">2026 жылғы  1 қыркүйекке атқарылуы
 </t>
  </si>
  <si>
    <t>2026 жылғы 1 қыркүйекке   жоспар</t>
  </si>
  <si>
    <t>2026 ж. 1  қыркүйекке атқарылуы</t>
  </si>
  <si>
    <t>Коммуналдық меншіктегі су шаруашылығы құрылыстарының жұмыс істеуін қамтамасыз ету</t>
  </si>
  <si>
    <t>107</t>
  </si>
  <si>
    <t>Жергілікті атқарушы органның шұғыл шығындарға арналған резервінің есебінен іс-шаралар өткізу</t>
  </si>
  <si>
    <t xml:space="preserve"> 2026 жылдың 1 қазанына Жетісу облысы бюджеті (Азаматтық бюджет) бойынша атқарылуы туралы есеп</t>
  </si>
  <si>
    <t>01.10.2024ж.</t>
  </si>
  <si>
    <t>01.10.2025ж.</t>
  </si>
  <si>
    <t>01.10.2026ж.</t>
  </si>
  <si>
    <t>1.10.2024 ж</t>
  </si>
  <si>
    <t>1.10.2025 ж</t>
  </si>
  <si>
    <t>1.10.2026 ж</t>
  </si>
  <si>
    <t>01.10.2024 ж</t>
  </si>
  <si>
    <t>01.10.2025 ж</t>
  </si>
  <si>
    <t>01.10.2026 ж</t>
  </si>
  <si>
    <t xml:space="preserve">01.10.2026 жылдың жоспары 
</t>
  </si>
  <si>
    <t xml:space="preserve"> 01.10.2026 жылға                  түскені</t>
  </si>
  <si>
    <t>80</t>
  </si>
  <si>
    <t>83</t>
  </si>
  <si>
    <t>Облыс мәслихатының қызметін қамтамасыз ету жөніндегі қызметтер</t>
  </si>
  <si>
    <t>Облыс әкімінің қызметін қамтамасыз ету жөніндегі қызметтер</t>
  </si>
  <si>
    <t>Әкімдерді сайлауды қамтамасыз ету және өткізу</t>
  </si>
  <si>
    <t>Облыстың жер қатынастары басқармасы</t>
  </si>
  <si>
    <t>Облыс аумағында жер қатынастарын реттеу саласындағы мемлекеттік саясатты іске асыру жөніндегі қызметтер</t>
  </si>
  <si>
    <t>Жер қатынастарын реттеу</t>
  </si>
  <si>
    <t>Төмен тұрған бюджеттерге берілетін нысаналы ағымдағы трансферттер</t>
  </si>
  <si>
    <t>Облыстық бюджеттен қаржыландырылатын атқарушы ішкі істер органы</t>
  </si>
  <si>
    <t>Облыс аумағында қоғамдық тәртіпті және қауіпсіздікті сақтауды қамтамасыз ету саласындағы мемлекеттік саясатты іске асыру жөніндегі қызметтер</t>
  </si>
  <si>
    <t>Қоғамдық тәртіпті қорғауға қатысатын азаматтарды көтермелеу</t>
  </si>
  <si>
    <t>Облыстың денсаулық сақтау басқармасы</t>
  </si>
  <si>
    <t>Жергілікті деңгейде денсаулық сақтау саласындағы мемлекеттік саясатты іске асыру жөніндегі қызметтер</t>
  </si>
  <si>
    <t>Кадрлардың біліктілігін арттыру және оларды қайта даярлау</t>
  </si>
  <si>
    <t>Ана мен баланы қорғау жөніндегі көрсетілетін қызметтер</t>
  </si>
  <si>
    <t>Салауатты өмір салтын насихаттау</t>
  </si>
  <si>
    <t>Денсаулық сақтау саласындағы ақпараттық талдамалық қызметтер</t>
  </si>
  <si>
    <t>Медициналық және фармацевтикалық қызметкерлерді әлеуметтік қолдау</t>
  </si>
  <si>
    <t>Облыстық арнайы медициналық жабдықтау базалары</t>
  </si>
  <si>
    <t>Денсаулық сақтау субъектілерінің қосымша медициналық көмектің көлемін көрсетуі, Call-орталықтардың қызметтер көрсетуі және өзге де шығыстар</t>
  </si>
  <si>
    <t>Облыстардың жергілікті өкілдік органдарының шешімі бойынша тегін медициналық көмектің кепілдік берілген көлемімен қосымша қамтамасыз ету</t>
  </si>
  <si>
    <t>098</t>
  </si>
  <si>
    <t>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t>
  </si>
  <si>
    <t>Облыстың табиғи ресурстар және табиғат пайдалануды реттеу басқармасы</t>
  </si>
  <si>
    <t>Жергілікті деңгейде қоршаған ортаны қорғау саласындағы мемлекеттік саясатты іске асыру жөніндегі қызметтер</t>
  </si>
  <si>
    <t>Су қорғау аймақтары мен су объектiлерi белдеулерiн белгiлеу</t>
  </si>
  <si>
    <t>Жануарлар дүниесін қорғау</t>
  </si>
  <si>
    <t>Қоршаған ортаны қорғау бойынша іс-шаралар</t>
  </si>
  <si>
    <t>Акваөсіру (балық өсіру шаруашылығы), сондай-ақ асыл тұқымды балық өсіру өнімінің өнімділігі мен сапасын арттыруды субсидиялау</t>
  </si>
  <si>
    <t>Инвестициялық салымдар кезінде балық шаруашылығы субъектісі шеккен шығыстардың бір бөлігін өтеу</t>
  </si>
  <si>
    <t>Облыстың ауыл шаруашылығы басқармасы</t>
  </si>
  <si>
    <t>Тұқым шаруашылығын дамытуды субсидиялау</t>
  </si>
  <si>
    <t>Ауыл шаруашылығының ақпараттық-маркетингтік жүйесін дамыту</t>
  </si>
  <si>
    <t>Ауыл шаруашылығы тауарларын өндірушілерге су жеткізу бойынша көрсетілетін қызметтердің құнын субсидиялау</t>
  </si>
  <si>
    <t>Суарудың су үнемдейтін технологияларын енгізуге бағытталған инвестициялық салымдар кезінде ауыл шаруашылығы тауарын өндiрушiлер шеккен шығыстардың бір бөлігін субсидиялау</t>
  </si>
  <si>
    <t>Ауыл шаруашылық дақылдарының зиянды организмдеріне қарсы күрес жөніндегі іс- шаралар</t>
  </si>
  <si>
    <t>Тракторларды, олардың тіркемелерін, өздігінен жүретін ауыл шаруашылығы, мелиоративтік және жол-құрылыс машиналары мен тетіктерін мемлекеттік есепке алуға және тіркеу</t>
  </si>
  <si>
    <t>Ауыл шаруашылығы кооперативтерінің тексеру одақтарының ауыл шаруашылығы кооперативтерінің ішкі аудитін жүргізуге арналған шығындарын субсидиялау</t>
  </si>
  <si>
    <t>Ауыл халқының кірістерін арттыру жөніндегі жобаны ауқымды түрде қолдану үшін ауыл халқына микрокредиттер беруге кредит беру</t>
  </si>
  <si>
    <t>Агроөнеркәсіптік кешендегі инвестициялық жобаларға кредит беру</t>
  </si>
  <si>
    <t>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t>
  </si>
  <si>
    <t>Жергілікті деңгейде жұмыспен қамтуды қамтамасыз ету және халық үшін әлеуметтік бағдарламаларды іске асыру саласында мемлекеттік саясатты іске асыру жөніндегі қызметтер</t>
  </si>
  <si>
    <t>Мүгедектігі бар адамдарды әлеуметтік қолдау</t>
  </si>
  <si>
    <t>Оңалту орталықтарында қарттарға, мүгедектігі бар адамдарға, оның ішінде мүгедектігі бар балаларға арнаулы әлеуметтік қызметтер көрсету</t>
  </si>
  <si>
    <t>Кохлеарлық импланттарға дәлдеп сөйлеу процессорларын ауыстыру және келтіру бойынша қызмет көрсету</t>
  </si>
  <si>
    <t>Еңбек мобильділігі орталықтары мен мансап орталықтарының жұмыспен қамту мәселелері жөніндегі азаматтарды әлеуметтік қолдау бойынша қызметін қамтамасыз ету</t>
  </si>
  <si>
    <t>Сенім білдірілген агентке жастардың кәсіпкерлік бастамасына жәрдемдесу үшін бюджеттік кредиттер беру жөніндегі қызметтеріне ақы төлеу</t>
  </si>
  <si>
    <t>Мүгедектігі бар адамдарды жұмысқа орналастыру үшін арнайы жұмыс орындарын құруға жұмыс берушінің шығындарын субсидиялау</t>
  </si>
  <si>
    <t>Әлеуметтік қорғау саласында стационар жағдайында арнаулы әлеуметтік қызметтер көрсету</t>
  </si>
  <si>
    <t>Жергілікті бюджетті атқару, коммуналдық меншікті басқару және бюджеттік жоспарлау саласындағы мемлекеттік саясатты іске асыру жөніндегі қызметтер</t>
  </si>
  <si>
    <t>Жергілікті атқарушы органдардың борышына қызмет көрсету</t>
  </si>
  <si>
    <t>Жергілікті атқарушы органның борышын өтеу</t>
  </si>
  <si>
    <t>Жекешелендіру, коммуналдық меншікті басқару, жекешелендіруден кейінгі қызмет және осыған байланысты дауларды реттеу</t>
  </si>
  <si>
    <t>Облыстық жергілікті атқарушы органының резервi</t>
  </si>
  <si>
    <t>Жергілікті атқарушы органның жоғары тұрған бюджет алдындағы борышын өтеу</t>
  </si>
  <si>
    <t>Жергілікті атқарушы органдардың республикалық бюджеттен қарыздар бойынша сыйақылар мен өзге де төлемдерді төлеу бойынша борышына қызмет көрсету</t>
  </si>
  <si>
    <t>Республикалық бюджеттен бөлінген пайдаланылмаған бюджеттік кредиттерді қайтару</t>
  </si>
  <si>
    <t>Қазақстан Республикасының Ұлттық қорынан берілетін нысаналы трансферт есебінен республикалық бюджеттен бөлінген пайдаланылмаған (түгел пайдаланылмаған) нысаналы трансферттердің сомасын қайтару</t>
  </si>
  <si>
    <t>Бюджеттік инвестициялар және мемлекеттік-жекешелік әріптестік, оның ішінде концессия мәселелері жөніндегі құжаттаманы сараптау және бағалау</t>
  </si>
  <si>
    <t>Арнаулы білім беретін оқу бағдарламалары бойынша жалпы білім беру</t>
  </si>
  <si>
    <t>Мемлекеттік білім беру ұйымдары үшін оқулықтар, оқу-әдiстемелiк кешендерін сатып алу және жеткізу</t>
  </si>
  <si>
    <t>037</t>
  </si>
  <si>
    <t>Әлеуметтік сауықтандыру</t>
  </si>
  <si>
    <t>Балалар мен жасөспірімдерге қосымша білім беру</t>
  </si>
  <si>
    <t>Жетім баланы (жетім балаларды) және ата-анасының қамқорлығынсыз қалған баланы (балаларды) асырап алған Қазақстан азаматтарына берілетін біржолғы ақшалай қаражат төлемі</t>
  </si>
  <si>
    <t>Жетім баланы (жетім балаларды) және ата-анасының қамқорлығынсыз қалған баланы (балаларды) күтіп-ұстауға қорғаншыға (қамқоршыға) берілетін ай сайынғы ақшалай қаражат төлемдері</t>
  </si>
  <si>
    <t>089</t>
  </si>
  <si>
    <t>Патронат тәрбиешілерге берілген баланы (балаларды) асырап бағу</t>
  </si>
  <si>
    <t>Жетім балаларды және ата-аналарының қамқорынсыз қалған, отбасылық үлгідегі балалар үйлері мен асыраушы отбасыларындағы балаларды мемлекеттік қолдау</t>
  </si>
  <si>
    <t>202</t>
  </si>
  <si>
    <t>Мемлекеттік орта білім беру ұйымдарында жан басына шаққандағы қаржыландыруды іске асыру</t>
  </si>
  <si>
    <t>204</t>
  </si>
  <si>
    <t>263</t>
  </si>
  <si>
    <t>Облыстың ішкі саясат басқармасы</t>
  </si>
  <si>
    <t>Жастар саясаты саласында іс-шараларды іске асыру</t>
  </si>
  <si>
    <t>Мемлекеттік ақпараттық саясат жүргізу жөніндегі қызметтер</t>
  </si>
  <si>
    <t>Мемлекеттік тілді және Қазақстан халқының басқа да тілдерін дамыту</t>
  </si>
  <si>
    <t>Қазақстан Республикасында мүгедектігі бар адамдардың құқықтарын қамтамасыз ету және өмір сүру сапасын жақсарту</t>
  </si>
  <si>
    <t>Жергілікті деңгейде кәсіпкерлік және индустриалдық-инновациялық қызметті дамыту саласындағы мемлекеттік саясатты іске асыру жөніндегі қызметтер</t>
  </si>
  <si>
    <t>Индустриялық-инновациялық қызметті мемлекеттік қолдау шеңберінде іс-шаралар іске асыру</t>
  </si>
  <si>
    <t>Кәсіпкерлік субъектілерін қолдау</t>
  </si>
  <si>
    <t>Кәсіпкерлік қызметті қолдау</t>
  </si>
  <si>
    <t>Кәсіпкерлік субъектілерінің кредиттері бойынша пайыздық мөлшерлемелерді субсидиялау</t>
  </si>
  <si>
    <t>Кәсіпкерлік субъектілерінің кредиттерін ішінара кепілдендіру</t>
  </si>
  <si>
    <t>051</t>
  </si>
  <si>
    <t>Кәсіпкерлік субъектілерін мемлекеттік қолдау шаралары шеңберінде индустриялық инфрақұрылымды дамыту</t>
  </si>
  <si>
    <t>Бизнес-идеяларды іске асыру үшін кәсіпкерлік субъектілеріне мемлекеттік гранттар беру</t>
  </si>
  <si>
    <t>Жергілікті деңгейде көлік және коммуникация саласындағы мемлекеттік саясатты іске асыру жөніндегі қызметтер</t>
  </si>
  <si>
    <t>025</t>
  </si>
  <si>
    <t>Облыстық автомобиль жолдарын және елді-мекендердің көшелерін күрделі және орташа жөндеу</t>
  </si>
  <si>
    <t>Коммуналдық меншiктегi әуежайларды субсидиялау</t>
  </si>
  <si>
    <t>Ведомстволық бағыныстағы мемлекеттік мекемелердің және ұйымдардың күрделі шығыстары</t>
  </si>
  <si>
    <t>Төмен тұрған бюджеттерге берілетін нысаналы даму трансферттері</t>
  </si>
  <si>
    <t>269</t>
  </si>
  <si>
    <t>Облыстың дін істері басқармасы</t>
  </si>
  <si>
    <t>Жергілікті деңгейде дін істер саласындағы мемлекеттік саясатты іске асыру жөніндегі қызметтер</t>
  </si>
  <si>
    <t>Өңірде діни ахуалды зерделеу және талдау</t>
  </si>
  <si>
    <t>Жергілікті деңгейде құрылыс саласындағы мемлекеттік саясатты іске асыру жөніндегі қызметтер</t>
  </si>
  <si>
    <t>Аудандардың (облыстық маңызы бар қалалардың) бюджеттеріне тұрғын үй жобалауға және салуға кредит беру</t>
  </si>
  <si>
    <t>Сейсмикалық күшейтілетін денсаулық сақтау объектілерін күрделі жөндеу</t>
  </si>
  <si>
    <t>Аудандық (облыстық маңызы бар қалалардың) бюджеттеріне тұрғын үй сатып алуға кредит беру</t>
  </si>
  <si>
    <t>Аудандық (облыстық маңызы бар қалалардың) бюджеттеріне инженерлік-коммуникациялық инфрақұрылымды дамытуға және (немесе) жайластыруға кредит беру</t>
  </si>
  <si>
    <t>Ауыл шаруашылығы объектілерін дамыту</t>
  </si>
  <si>
    <t>Әлеуметтік қамтамасыз ету объектілерін салу және реконструкциялау</t>
  </si>
  <si>
    <t>Бастауыш, негізгі орта және жалпы орта білім беру объектілерін салу және реконструкциялау</t>
  </si>
  <si>
    <t>"Ауыл-Ел бесігі" жобасы шеңберінде ауылдық елді мекендердегі әлеуметтік және инженерлік инфрақұрылымдарды дамыту</t>
  </si>
  <si>
    <t>115</t>
  </si>
  <si>
    <t>Жергілікті атқарушы органы резервінің қаражаты есебінен соттардың шешімдері бойынша жергілікті атқарушы органдардың міндеттемелерін орындау</t>
  </si>
  <si>
    <t>139</t>
  </si>
  <si>
    <t>276</t>
  </si>
  <si>
    <t>Аудандардың (облыстық маңызы бар қалалардың) бюджеттеріне жылу, сумен жабдықтау және су бұру жүйелерін реконструкция және құрылыс үшін кредит беру</t>
  </si>
  <si>
    <t>Жеке тұрғын үй қорынан алынған тұрғынжай үшін азаматтардың жекелеген санаттарына төлемдер</t>
  </si>
  <si>
    <t>Газ тасымалдау жүйесін дамыту</t>
  </si>
  <si>
    <t>146</t>
  </si>
  <si>
    <t>Облыстың тексеру комиссиясының қызметін қамтамасыз ету жөніндегі қызметтер</t>
  </si>
  <si>
    <t>284</t>
  </si>
  <si>
    <t>Облыстың туризм басқармасы</t>
  </si>
  <si>
    <t>Жергілікті деңгейде туризм саласында мемлекеттік саясатты іске асыру жөніндегі қызметтер</t>
  </si>
  <si>
    <t>Кәсіпкерлік субъектілерінің санитариялық-гигиеналық тораптарды күтіп-ұстауға арналған шығындарының бір бөлігін субсидиялау</t>
  </si>
  <si>
    <t>Жергілікті деңгейде дене шынықтыру және спорт саласында мемлекеттік саясатты іске асыру жөніндегі қызметтер</t>
  </si>
  <si>
    <t>Облыстық деңгейде спорт жарыстарын өткізу</t>
  </si>
  <si>
    <t>Әртүрлі спорт түрлері бойынша облыстың құрама командаларының мүшелерін дайындау және республикалық және халықаралық спорт жарыстарына қатысуы</t>
  </si>
  <si>
    <t>Балалар мен жасөспірімдерге спорт бойынша қосымша білім беру</t>
  </si>
  <si>
    <t>Облыстық ауқымдағы төтенше жағдайлардың алдын алу және оларды жою</t>
  </si>
  <si>
    <t>Жергілікті деңгейде мемлекеттік сатып алуды басқару саласындағы мемлекеттік саясатты іске асыру жөніндегі қызметтер</t>
  </si>
  <si>
    <t>Жергілікті деңгейде ветеринария саласындағы мемлекеттік саясатты іске асыру жөніндегі қызметтер</t>
  </si>
  <si>
    <t>Ведомстволық бағынысты мемлекеттік мекемелер мен ұйымдардың күрделі шығыстары</t>
  </si>
  <si>
    <t>Ауыл шаруашылығы жануарларын бірдейлендіруді жүргізу үшін ветеринариялық мақсаттағы бұйымдар мен атрибуттарды, жануарға арналған ветеринариялық паспортты орталықтандырып сатып алу және оларды аудандардың (облыстық маңызы бар қалалардың) жергілікті атқарушы органдарына тасымалдау (жеткізу)</t>
  </si>
  <si>
    <t>Иелері халықтың әлеуметтік осал топтарына жататын үй жануарларын сәйкестендіру</t>
  </si>
  <si>
    <t>Мемлекеттік ветеринариялық ұйымдарды материалдық-техникалық жабдықтау үшін, қызметкелердің жеке қорғану заттарын, аспаптарды, құралдарды, техниканы, жабдықтарды және инвентарды орталықтандырып сатып алу</t>
  </si>
  <si>
    <t>Облыстың цифрлық технологиялар басқармасы</t>
  </si>
  <si>
    <t>"Ақпараттық технологиялар орталығы" мемлекеттік мекемесінің қызметін қамтамасыз ету</t>
  </si>
  <si>
    <t>Облыстың жұмылдыру дайындығы, аумақтық және азаматтық қорғаныс басқармасы</t>
  </si>
  <si>
    <t>Аумақтық қорғанысты даярлау және облыстық ауқымдағы аумақтық қорғаныс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</si>
</sst>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164" formatCode="#,##0&quot;р.&quot;;\-#,##0&quot;р.&quot;"/>
    <numFmt numFmtId="165" formatCode="#,##0.00&quot;р.&quot;;\-#,##0.00&quot;р.&quot;"/>
    <numFmt numFmtId="166" formatCode="_-* #,##0&quot;р.&quot;_-;\-* #,##0&quot;р.&quot;_-;_-* &quot;-&quot;&quot;р.&quot;_-;_-@_-"/>
    <numFmt numFmtId="167" formatCode="_-* #,##0_р_._-;\-* #,##0_р_._-;_-* &quot;-&quot;_р_._-;_-@_-"/>
    <numFmt numFmtId="168" formatCode="_-* #,##0.00&quot;р.&quot;_-;\-* #,##0.00&quot;р.&quot;_-;_-* &quot;-&quot;??&quot;р.&quot;_-;_-@_-"/>
    <numFmt numFmtId="169" formatCode="_-* #,##0.00_р_._-;\-* #,##0.00_р_._-;_-* &quot;-&quot;??_р_._-;_-@_-"/>
    <numFmt numFmtId="170" formatCode="#,##0.0"/>
    <numFmt numFmtId="171" formatCode="0.0"/>
    <numFmt numFmtId="172" formatCode="0.000000"/>
    <numFmt numFmtId="173" formatCode="mmmm\ d\,\ yyyy"/>
    <numFmt numFmtId="174" formatCode="_(* #,##0_);_(* \(#,##0\);_(* &quot;-&quot;??_);_(@_)"/>
    <numFmt numFmtId="175" formatCode="_-* #,##0_?_._-;\-* #,##0_?_._-;_-* &quot;-&quot;_?_._-;_-@_-"/>
    <numFmt numFmtId="176" formatCode="_-* #,##0.00_?_._-;\-* #,##0.00_?_._-;_-* &quot;-&quot;??_?_._-;_-@_-"/>
    <numFmt numFmtId="177" formatCode="_-* #,##0_ð_._-;\-* #,##0_ð_._-;_-* &quot;-&quot;_ð_._-;_-@_-"/>
    <numFmt numFmtId="178" formatCode="_-* #,##0.00_ð_._-;\-* #,##0.00_ð_._-;_-* &quot;-&quot;??_ð_._-;_-@_-"/>
    <numFmt numFmtId="179" formatCode="00"/>
    <numFmt numFmtId="180" formatCode="000"/>
    <numFmt numFmtId="181" formatCode="#,##0.0,"/>
  </numFmts>
  <fonts count="88">
    <font>
      <sz val="11"/>
      <color theme="1"/>
      <name val="Calibri"/>
      <family val="2"/>
      <charset val="204"/>
      <scheme val="minor"/>
    </font>
    <font>
      <sz val="10"/>
      <name val="Arial Cyr"/>
      <charset val="204"/>
    </font>
    <font>
      <sz val="9"/>
      <name val="Times New Roman"/>
      <family val="1"/>
      <charset val="204"/>
    </font>
    <font>
      <b/>
      <sz val="9"/>
      <name val="Times New Roman"/>
      <family val="1"/>
      <charset val="204"/>
    </font>
    <font>
      <sz val="10"/>
      <name val="Arial"/>
      <family val="2"/>
      <charset val="204"/>
    </font>
    <font>
      <i/>
      <sz val="10"/>
      <name val="Times New Roman"/>
      <family val="1"/>
      <charset val="204"/>
    </font>
    <font>
      <sz val="10"/>
      <name val="Times New Roman"/>
      <family val="1"/>
      <charset val="204"/>
    </font>
    <font>
      <b/>
      <sz val="11"/>
      <name val="Times New Roman"/>
      <family val="1"/>
      <charset val="204"/>
    </font>
    <font>
      <sz val="11"/>
      <name val="Times New Roman"/>
      <family val="1"/>
      <charset val="204"/>
    </font>
    <font>
      <i/>
      <sz val="11"/>
      <name val="Times New Roman"/>
      <family val="1"/>
      <charset val="204"/>
    </font>
    <font>
      <sz val="11"/>
      <color theme="1"/>
      <name val="Calibri"/>
      <family val="2"/>
      <charset val="204"/>
      <scheme val="minor"/>
    </font>
    <font>
      <b/>
      <sz val="12"/>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cademy"/>
    </font>
    <font>
      <b/>
      <sz val="18"/>
      <name val="Arial"/>
      <family val="2"/>
      <charset val="204"/>
    </font>
    <font>
      <sz val="12"/>
      <name val="Academy"/>
    </font>
    <font>
      <sz val="10"/>
      <name val="Arial"/>
      <family val="2"/>
    </font>
    <font>
      <sz val="10"/>
      <name val="Helv"/>
      <charset val="204"/>
    </font>
    <font>
      <sz val="10"/>
      <name val="Helv"/>
    </font>
    <font>
      <sz val="10"/>
      <name val="NTHarmonica"/>
      <charset val="204"/>
    </font>
    <font>
      <sz val="10"/>
      <color indexed="8"/>
      <name val="Times New Roman"/>
      <family val="1"/>
      <charset val="204"/>
    </font>
    <font>
      <b/>
      <sz val="10"/>
      <color indexed="8"/>
      <name val="Times New Roman"/>
      <family val="1"/>
      <charset val="204"/>
    </font>
    <font>
      <b/>
      <sz val="10"/>
      <color indexed="8"/>
      <name val="Arial"/>
      <family val="2"/>
    </font>
    <font>
      <sz val="10"/>
      <color indexed="8"/>
      <name val="Arial"/>
      <family val="2"/>
    </font>
    <font>
      <sz val="8"/>
      <color indexed="0"/>
      <name val="Arial"/>
      <family val="2"/>
      <charset val="204"/>
    </font>
    <font>
      <sz val="9"/>
      <color indexed="8"/>
      <name val="Calibri"/>
      <family val="2"/>
      <charset val="204"/>
    </font>
    <font>
      <u/>
      <sz val="11"/>
      <color theme="10"/>
      <name val="Calibri"/>
      <family val="2"/>
    </font>
    <font>
      <sz val="11"/>
      <color theme="1"/>
      <name val="Calibri"/>
      <family val="2"/>
      <scheme val="minor"/>
    </font>
    <font>
      <sz val="9"/>
      <color theme="1"/>
      <name val="Calibri"/>
      <family val="2"/>
      <charset val="204"/>
      <scheme val="minor"/>
    </font>
    <font>
      <i/>
      <sz val="9"/>
      <name val="Times New Roman"/>
      <family val="1"/>
      <charset val="204"/>
    </font>
    <font>
      <b/>
      <i/>
      <sz val="9"/>
      <name val="Times New Roman"/>
      <family val="1"/>
      <charset val="204"/>
    </font>
    <font>
      <b/>
      <i/>
      <sz val="11"/>
      <name val="Times New Roman"/>
      <family val="1"/>
      <charset val="204"/>
    </font>
    <font>
      <b/>
      <sz val="12"/>
      <name val="Times New Roman"/>
      <family val="1"/>
      <charset val="204"/>
    </font>
    <font>
      <sz val="12"/>
      <name val="Calibri"/>
      <family val="2"/>
      <charset val="204"/>
      <scheme val="minor"/>
    </font>
    <font>
      <b/>
      <sz val="10"/>
      <name val="Times New Roman"/>
      <family val="1"/>
      <charset val="204"/>
    </font>
    <font>
      <sz val="8"/>
      <name val="Times New Roman"/>
      <family val="1"/>
      <charset val="204"/>
    </font>
    <font>
      <b/>
      <sz val="14"/>
      <name val="Times New Roman"/>
      <family val="1"/>
      <charset val="204"/>
    </font>
    <font>
      <b/>
      <sz val="9.5"/>
      <name val="Times New Roman"/>
      <family val="1"/>
      <charset val="204"/>
    </font>
    <font>
      <sz val="9.5"/>
      <name val="Times New Roman"/>
      <family val="1"/>
      <charset val="204"/>
    </font>
    <font>
      <sz val="7"/>
      <name val="Times New Roman"/>
      <family val="1"/>
      <charset val="204"/>
    </font>
    <font>
      <b/>
      <sz val="10.5"/>
      <name val="Times New Roman"/>
      <family val="1"/>
      <charset val="204"/>
    </font>
    <font>
      <sz val="10.5"/>
      <name val="Times New Roman"/>
      <family val="1"/>
      <charset val="204"/>
    </font>
    <font>
      <i/>
      <sz val="10"/>
      <name val="Arial"/>
      <family val="2"/>
      <charset val="204"/>
    </font>
    <font>
      <b/>
      <sz val="11"/>
      <name val="Arial"/>
      <family val="2"/>
      <charset val="204"/>
    </font>
    <font>
      <sz val="12"/>
      <name val="Arial"/>
      <family val="2"/>
      <charset val="204"/>
    </font>
    <font>
      <sz val="9"/>
      <name val="Arial"/>
      <family val="2"/>
      <charset val="204"/>
    </font>
    <font>
      <sz val="8"/>
      <name val="Arial"/>
      <family val="2"/>
      <charset val="204"/>
    </font>
    <font>
      <sz val="12"/>
      <name val="KZ Times New Roman"/>
      <family val="1"/>
      <charset val="204"/>
    </font>
    <font>
      <b/>
      <i/>
      <sz val="12"/>
      <name val="KZ Times New Roman"/>
      <family val="1"/>
      <charset val="204"/>
    </font>
    <font>
      <b/>
      <sz val="12"/>
      <name val="KZ Times New Roman"/>
      <family val="1"/>
      <charset val="204"/>
    </font>
    <font>
      <sz val="10"/>
      <name val="KZ Times New Roman"/>
      <family val="1"/>
      <charset val="204"/>
    </font>
    <font>
      <sz val="12"/>
      <color indexed="9"/>
      <name val="KZ Times New Roman"/>
      <family val="1"/>
      <charset val="204"/>
    </font>
    <font>
      <i/>
      <sz val="8"/>
      <name val="Times New Roman"/>
      <family val="1"/>
      <charset val="204"/>
    </font>
    <font>
      <b/>
      <sz val="8"/>
      <name val="Times New Roman"/>
      <family val="1"/>
      <charset val="204"/>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b/>
      <sz val="18"/>
      <color theme="3"/>
      <name val="Cambria"/>
      <family val="2"/>
      <charset val="204"/>
    </font>
    <font>
      <b/>
      <i/>
      <sz val="8"/>
      <name val="Times New Roman"/>
      <family val="1"/>
      <charset val="204"/>
    </font>
    <font>
      <sz val="12"/>
      <name val="Times New Roman"/>
      <family val="1"/>
      <charset val="204"/>
    </font>
    <font>
      <b/>
      <sz val="8.5"/>
      <name val="Times New Roman"/>
      <family val="1"/>
      <charset val="204"/>
    </font>
    <font>
      <b/>
      <i/>
      <sz val="10"/>
      <name val="Times New Roman"/>
      <family val="1"/>
      <charset val="204"/>
    </font>
    <font>
      <sz val="11"/>
      <color indexed="8"/>
      <name val="Times New Roman"/>
      <family val="1"/>
      <charset val="204"/>
    </font>
  </fonts>
  <fills count="43">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41"/>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2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theme="0"/>
        <bgColor indexed="64"/>
      </patternFill>
    </fill>
    <fill>
      <patternFill patternType="solid">
        <fgColor theme="7" tint="0.39997558519241921"/>
        <bgColor indexed="64"/>
      </patternFill>
    </fill>
  </fills>
  <borders count="30">
    <border>
      <left/>
      <right/>
      <top/>
      <bottom/>
      <diagonal/>
    </border>
    <border>
      <left style="thin">
        <color theme="0"/>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style="thin">
        <color indexed="48"/>
      </left>
      <right style="thin">
        <color indexed="48"/>
      </right>
      <top style="thin">
        <color indexed="48"/>
      </top>
      <bottom style="thin">
        <color indexed="48"/>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thin">
        <color theme="0"/>
      </bottom>
      <diagonal/>
    </border>
    <border>
      <left style="thin">
        <color indexed="8"/>
      </left>
      <right style="thin">
        <color indexed="8"/>
      </right>
      <top style="thin">
        <color indexed="8"/>
      </top>
      <bottom style="thin">
        <color indexed="8"/>
      </bottom>
      <diagonal/>
    </border>
    <border>
      <left style="thin">
        <color theme="0"/>
      </left>
      <right style="thin">
        <color theme="0"/>
      </right>
      <top/>
      <bottom style="thin">
        <color theme="0"/>
      </bottom>
      <diagonal/>
    </border>
    <border>
      <left style="thin">
        <color auto="1"/>
      </left>
      <right style="thin">
        <color auto="1"/>
      </right>
      <top/>
      <bottom style="thin">
        <color auto="1"/>
      </bottom>
      <diagonal/>
    </border>
  </borders>
  <cellStyleXfs count="328">
    <xf numFmtId="0" fontId="0" fillId="0" borderId="0"/>
    <xf numFmtId="0" fontId="1" fillId="0" borderId="0"/>
    <xf numFmtId="0" fontId="4" fillId="0" borderId="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169" fontId="12" fillId="0" borderId="0" applyFont="0" applyFill="0" applyBorder="0" applyAlignment="0" applyProtection="0"/>
    <xf numFmtId="167" fontId="4" fillId="0" borderId="0" applyFont="0" applyFill="0" applyBorder="0" applyAlignment="0" applyProtection="0"/>
    <xf numFmtId="169" fontId="4" fillId="0" borderId="0" applyFont="0" applyFill="0" applyBorder="0" applyAlignment="0" applyProtection="0"/>
    <xf numFmtId="3" fontId="4" fillId="0" borderId="0" applyFill="0" applyBorder="0" applyAlignment="0" applyProtection="0"/>
    <xf numFmtId="165" fontId="4" fillId="0" borderId="0" applyFill="0" applyBorder="0" applyAlignment="0" applyProtection="0"/>
    <xf numFmtId="166" fontId="4" fillId="0" borderId="0" applyFont="0" applyFill="0" applyBorder="0" applyAlignment="0" applyProtection="0"/>
    <xf numFmtId="168" fontId="4" fillId="0" borderId="0" applyFont="0" applyFill="0" applyBorder="0" applyAlignment="0" applyProtection="0"/>
    <xf numFmtId="164" fontId="4" fillId="0" borderId="0" applyFill="0" applyBorder="0" applyAlignment="0" applyProtection="0"/>
    <xf numFmtId="173" fontId="4" fillId="0" borderId="0" applyFill="0" applyBorder="0" applyAlignment="0" applyProtection="0"/>
    <xf numFmtId="2" fontId="4" fillId="0" borderId="0" applyFill="0" applyBorder="0" applyAlignment="0" applyProtection="0"/>
    <xf numFmtId="0" fontId="30" fillId="0" borderId="0" applyNumberFormat="0" applyFill="0" applyBorder="0" applyAlignment="0" applyProtection="0"/>
    <xf numFmtId="0" fontId="11" fillId="0" borderId="0" applyNumberFormat="0" applyFill="0" applyBorder="0" applyAlignment="0" applyProtection="0"/>
    <xf numFmtId="0" fontId="31" fillId="0" borderId="0">
      <alignment wrapText="1"/>
    </xf>
    <xf numFmtId="0" fontId="29" fillId="0" borderId="0"/>
    <xf numFmtId="0" fontId="4" fillId="0" borderId="0" applyNumberFormat="0" applyFill="0" applyBorder="0" applyAlignment="0" applyProtection="0"/>
    <xf numFmtId="0" fontId="32" fillId="0" borderId="0"/>
    <xf numFmtId="172" fontId="33" fillId="0" borderId="0"/>
    <xf numFmtId="0" fontId="34" fillId="0" borderId="0"/>
    <xf numFmtId="174" fontId="4" fillId="0" borderId="0"/>
    <xf numFmtId="175" fontId="35" fillId="0" borderId="0" applyFont="0" applyFill="0" applyBorder="0" applyAlignment="0" applyProtection="0"/>
    <xf numFmtId="176" fontId="35" fillId="0" borderId="0" applyFont="0" applyFill="0" applyBorder="0" applyAlignment="0" applyProtection="0"/>
    <xf numFmtId="177" fontId="35" fillId="0" borderId="0" applyFont="0" applyFill="0" applyBorder="0" applyAlignment="0" applyProtection="0"/>
    <xf numFmtId="178" fontId="3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36" fillId="0" borderId="0">
      <alignment horizontal="center" vertical="center"/>
    </xf>
    <xf numFmtId="0" fontId="36" fillId="0" borderId="0">
      <alignment horizontal="right"/>
    </xf>
    <xf numFmtId="0" fontId="36" fillId="0" borderId="0">
      <alignment horizontal="right"/>
    </xf>
    <xf numFmtId="0" fontId="36" fillId="0" borderId="0">
      <alignment horizontal="right"/>
    </xf>
    <xf numFmtId="0" fontId="36" fillId="0" borderId="0">
      <alignment horizontal="right"/>
    </xf>
    <xf numFmtId="0" fontId="36" fillId="0" borderId="0">
      <alignment horizontal="right"/>
    </xf>
    <xf numFmtId="0" fontId="36" fillId="0" borderId="0">
      <alignment horizontal="center" vertical="center"/>
    </xf>
    <xf numFmtId="0" fontId="37" fillId="0" borderId="0">
      <alignment horizontal="center" vertical="center"/>
    </xf>
    <xf numFmtId="0" fontId="36" fillId="0" borderId="0">
      <alignment horizontal="right" vertical="center"/>
    </xf>
    <xf numFmtId="0" fontId="37" fillId="0" borderId="0">
      <alignment horizontal="center" vertical="center"/>
    </xf>
    <xf numFmtId="0" fontId="37" fillId="0" borderId="0">
      <alignment horizontal="center" vertical="center"/>
    </xf>
    <xf numFmtId="0" fontId="37" fillId="0" borderId="0">
      <alignment horizontal="center" vertical="center"/>
    </xf>
    <xf numFmtId="0" fontId="37" fillId="0" borderId="0">
      <alignment horizontal="center" vertical="center"/>
    </xf>
    <xf numFmtId="0" fontId="37" fillId="0" borderId="0">
      <alignment horizontal="center" vertical="center"/>
    </xf>
    <xf numFmtId="0" fontId="37" fillId="0" borderId="0">
      <alignment horizontal="center" vertical="center"/>
    </xf>
    <xf numFmtId="4" fontId="38" fillId="19" borderId="3" applyNumberFormat="0" applyProtection="0">
      <alignment vertical="center"/>
    </xf>
    <xf numFmtId="4" fontId="38" fillId="19" borderId="3" applyNumberFormat="0" applyProtection="0">
      <alignment vertical="center"/>
    </xf>
    <xf numFmtId="4" fontId="39" fillId="20" borderId="3" applyNumberFormat="0" applyProtection="0">
      <alignment horizontal="right" vertical="center"/>
    </xf>
    <xf numFmtId="4" fontId="39" fillId="20" borderId="3" applyNumberFormat="0" applyProtection="0">
      <alignment horizontal="right" vertical="center"/>
    </xf>
    <xf numFmtId="0" fontId="4" fillId="0" borderId="4" applyNumberFormat="0" applyFill="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4" fillId="10" borderId="5" applyNumberFormat="0" applyAlignment="0" applyProtection="0"/>
    <xf numFmtId="0" fontId="14" fillId="10" borderId="5" applyNumberFormat="0" applyAlignment="0" applyProtection="0"/>
    <xf numFmtId="0" fontId="14" fillId="10" borderId="5" applyNumberFormat="0" applyAlignment="0" applyProtection="0"/>
    <xf numFmtId="0" fontId="14" fillId="10" borderId="5" applyNumberFormat="0" applyAlignment="0" applyProtection="0"/>
    <xf numFmtId="0" fontId="14" fillId="10" borderId="5" applyNumberFormat="0" applyAlignment="0" applyProtection="0"/>
    <xf numFmtId="0" fontId="14" fillId="10" borderId="5" applyNumberFormat="0" applyAlignment="0" applyProtection="0"/>
    <xf numFmtId="0" fontId="15" fillId="25" borderId="6" applyNumberFormat="0" applyAlignment="0" applyProtection="0"/>
    <xf numFmtId="0" fontId="15" fillId="25" borderId="6" applyNumberFormat="0" applyAlignment="0" applyProtection="0"/>
    <xf numFmtId="0" fontId="15" fillId="25" borderId="6" applyNumberFormat="0" applyAlignment="0" applyProtection="0"/>
    <xf numFmtId="0" fontId="15" fillId="25" borderId="6" applyNumberFormat="0" applyAlignment="0" applyProtection="0"/>
    <xf numFmtId="0" fontId="15" fillId="25" borderId="6" applyNumberFormat="0" applyAlignment="0" applyProtection="0"/>
    <xf numFmtId="0" fontId="15" fillId="25" borderId="6" applyNumberFormat="0" applyAlignment="0" applyProtection="0"/>
    <xf numFmtId="0" fontId="16" fillId="25" borderId="5" applyNumberFormat="0" applyAlignment="0" applyProtection="0"/>
    <xf numFmtId="0" fontId="16" fillId="25" borderId="5" applyNumberFormat="0" applyAlignment="0" applyProtection="0"/>
    <xf numFmtId="0" fontId="16" fillId="25" borderId="5" applyNumberFormat="0" applyAlignment="0" applyProtection="0"/>
    <xf numFmtId="0" fontId="16" fillId="25" borderId="5" applyNumberFormat="0" applyAlignment="0" applyProtection="0"/>
    <xf numFmtId="0" fontId="16" fillId="25" borderId="5" applyNumberFormat="0" applyAlignment="0" applyProtection="0"/>
    <xf numFmtId="0" fontId="16" fillId="25" borderId="5" applyNumberFormat="0" applyAlignment="0" applyProtection="0"/>
    <xf numFmtId="0" fontId="42" fillId="0" borderId="0" applyNumberFormat="0" applyFill="0" applyBorder="0" applyAlignment="0" applyProtection="0">
      <alignment vertical="top"/>
      <protection locked="0"/>
    </xf>
    <xf numFmtId="168" fontId="1" fillId="0" borderId="0" applyFont="0" applyFill="0" applyBorder="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10" applyNumberFormat="0" applyFill="0" applyAlignment="0" applyProtection="0"/>
    <xf numFmtId="0" fontId="20" fillId="0" borderId="10" applyNumberFormat="0" applyFill="0" applyAlignment="0" applyProtection="0"/>
    <xf numFmtId="0" fontId="20" fillId="0" borderId="10" applyNumberFormat="0" applyFill="0" applyAlignment="0" applyProtection="0"/>
    <xf numFmtId="0" fontId="20" fillId="0" borderId="10" applyNumberFormat="0" applyFill="0" applyAlignment="0" applyProtection="0"/>
    <xf numFmtId="0" fontId="20" fillId="0" borderId="10" applyNumberFormat="0" applyFill="0" applyAlignment="0" applyProtection="0"/>
    <xf numFmtId="0" fontId="20" fillId="0" borderId="10" applyNumberFormat="0" applyFill="0" applyAlignment="0" applyProtection="0"/>
    <xf numFmtId="0" fontId="21" fillId="26" borderId="11" applyNumberFormat="0" applyAlignment="0" applyProtection="0"/>
    <xf numFmtId="0" fontId="21" fillId="26" borderId="11" applyNumberFormat="0" applyAlignment="0" applyProtection="0"/>
    <xf numFmtId="0" fontId="21" fillId="26" borderId="11" applyNumberFormat="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1" fillId="0" borderId="0"/>
    <xf numFmtId="0" fontId="10" fillId="0" borderId="0"/>
    <xf numFmtId="0" fontId="10" fillId="0" borderId="0"/>
    <xf numFmtId="0" fontId="10" fillId="0" borderId="0"/>
    <xf numFmtId="0" fontId="1" fillId="0" borderId="0"/>
    <xf numFmtId="0" fontId="1" fillId="0" borderId="0"/>
    <xf numFmtId="0" fontId="1" fillId="0" borderId="0"/>
    <xf numFmtId="0" fontId="10" fillId="0" borderId="0"/>
    <xf numFmtId="0" fontId="4" fillId="0" borderId="0"/>
    <xf numFmtId="0" fontId="10" fillId="0" borderId="0"/>
    <xf numFmtId="0" fontId="4" fillId="0" borderId="0" applyNumberFormat="0" applyFont="0" applyFill="0" applyBorder="0" applyAlignment="0" applyProtection="0">
      <alignment vertical="top"/>
    </xf>
    <xf numFmtId="0" fontId="43" fillId="0" borderId="0"/>
    <xf numFmtId="0" fontId="4" fillId="0" borderId="0"/>
    <xf numFmtId="0" fontId="44" fillId="0" borderId="0"/>
    <xf numFmtId="0" fontId="1" fillId="0" borderId="0"/>
    <xf numFmtId="0" fontId="10" fillId="0" borderId="0"/>
    <xf numFmtId="0" fontId="10" fillId="0" borderId="0"/>
    <xf numFmtId="0" fontId="10" fillId="0" borderId="0"/>
    <xf numFmtId="0" fontId="10" fillId="0" borderId="0"/>
    <xf numFmtId="0" fontId="4" fillId="0" borderId="0"/>
    <xf numFmtId="0" fontId="1" fillId="0" borderId="0"/>
    <xf numFmtId="0" fontId="12" fillId="0" borderId="0"/>
    <xf numFmtId="0" fontId="10" fillId="0" borderId="0"/>
    <xf numFmtId="0" fontId="10" fillId="0" borderId="0"/>
    <xf numFmtId="0" fontId="40" fillId="0" borderId="0"/>
    <xf numFmtId="0" fontId="44" fillId="0" borderId="0"/>
    <xf numFmtId="0" fontId="43" fillId="0" borderId="0"/>
    <xf numFmtId="0" fontId="10" fillId="0" borderId="0"/>
    <xf numFmtId="0" fontId="10" fillId="0" borderId="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12" fillId="27" borderId="12" applyNumberFormat="0" applyFont="0" applyAlignment="0" applyProtection="0"/>
    <xf numFmtId="0" fontId="1" fillId="27" borderId="12" applyNumberFormat="0" applyFont="0" applyAlignment="0" applyProtection="0"/>
    <xf numFmtId="0" fontId="1" fillId="27" borderId="12" applyNumberFormat="0" applyFont="0" applyAlignment="0" applyProtection="0"/>
    <xf numFmtId="0" fontId="1" fillId="27" borderId="12" applyNumberFormat="0" applyFont="0" applyAlignment="0" applyProtection="0"/>
    <xf numFmtId="0" fontId="1" fillId="27" borderId="12" applyNumberFormat="0" applyFont="0" applyAlignment="0" applyProtection="0"/>
    <xf numFmtId="0" fontId="12" fillId="27" borderId="12" applyNumberFormat="0" applyFont="0" applyAlignment="0" applyProtection="0"/>
    <xf numFmtId="0" fontId="1" fillId="27" borderId="12" applyNumberFormat="0" applyFont="0" applyAlignment="0" applyProtection="0"/>
    <xf numFmtId="0" fontId="1" fillId="27" borderId="12" applyNumberFormat="0" applyFont="0" applyAlignment="0" applyProtection="0"/>
    <xf numFmtId="0" fontId="1" fillId="27" borderId="12" applyNumberFormat="0" applyFont="0" applyAlignment="0" applyProtection="0"/>
    <xf numFmtId="0" fontId="1" fillId="27" borderId="12" applyNumberFormat="0" applyFont="0" applyAlignment="0" applyProtection="0"/>
    <xf numFmtId="0" fontId="4" fillId="4" borderId="2"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3" fillId="0" borderId="0" applyFont="0" applyFill="0" applyBorder="0" applyAlignment="0" applyProtection="0"/>
    <xf numFmtId="9" fontId="4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4" fillId="0" borderId="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167" fontId="4" fillId="0" borderId="0" applyFont="0" applyFill="0" applyBorder="0" applyAlignment="0" applyProtection="0"/>
    <xf numFmtId="169" fontId="4" fillId="0" borderId="0" applyFont="0" applyFill="0" applyBorder="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2" fillId="0" borderId="0" applyFont="0" applyFill="0" applyBorder="0" applyAlignment="0" applyProtection="0"/>
    <xf numFmtId="169" fontId="1" fillId="0" borderId="0" applyFont="0" applyFill="0" applyBorder="0" applyAlignment="0" applyProtection="0"/>
    <xf numFmtId="169" fontId="44" fillId="0" borderId="0" applyFont="0" applyFill="0" applyBorder="0" applyAlignment="0" applyProtection="0"/>
    <xf numFmtId="169" fontId="41" fillId="0" borderId="0" applyFont="0" applyFill="0" applyBorder="0" applyAlignment="0" applyProtection="0"/>
    <xf numFmtId="169" fontId="12"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33" fillId="0" borderId="0"/>
    <xf numFmtId="0" fontId="33"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63" fillId="0" borderId="20">
      <alignment horizontal="left" vertical="top" wrapText="1"/>
    </xf>
    <xf numFmtId="1" fontId="63" fillId="0" borderId="0">
      <alignment horizontal="center" vertical="top" wrapText="1"/>
    </xf>
    <xf numFmtId="179" fontId="63" fillId="0" borderId="20">
      <alignment horizontal="center" vertical="top" wrapText="1"/>
    </xf>
    <xf numFmtId="180" fontId="63" fillId="0" borderId="20">
      <alignment horizontal="center" vertical="top" wrapText="1"/>
    </xf>
    <xf numFmtId="180" fontId="63" fillId="0" borderId="20">
      <alignment horizontal="center" vertical="top" wrapText="1"/>
    </xf>
    <xf numFmtId="180" fontId="63" fillId="0" borderId="20">
      <alignment horizontal="center" vertical="top" wrapText="1"/>
    </xf>
    <xf numFmtId="180" fontId="63" fillId="0" borderId="0">
      <alignment horizontal="center" vertical="top" wrapText="1"/>
    </xf>
    <xf numFmtId="180" fontId="63" fillId="0" borderId="0">
      <alignment horizontal="center" vertical="top" wrapText="1"/>
    </xf>
    <xf numFmtId="180" fontId="63" fillId="0" borderId="0">
      <alignment horizontal="center" vertical="top" wrapText="1"/>
    </xf>
    <xf numFmtId="0" fontId="63" fillId="0" borderId="20">
      <alignment horizontal="left" vertical="top"/>
    </xf>
    <xf numFmtId="0" fontId="64" fillId="28" borderId="20">
      <alignment horizontal="left" vertical="top" wrapText="1"/>
    </xf>
    <xf numFmtId="0" fontId="64" fillId="28" borderId="20">
      <alignment horizontal="left" vertical="top" wrapText="1"/>
    </xf>
    <xf numFmtId="0" fontId="65" fillId="0" borderId="20">
      <alignment horizontal="left" vertical="top" wrapText="1"/>
    </xf>
    <xf numFmtId="0" fontId="63" fillId="0" borderId="20">
      <alignment horizontal="left" vertical="top" wrapText="1"/>
    </xf>
    <xf numFmtId="0" fontId="66" fillId="0" borderId="20">
      <alignment horizontal="left" vertical="top" wrapText="1"/>
    </xf>
    <xf numFmtId="179" fontId="67" fillId="0" borderId="20">
      <alignment horizontal="center" vertical="top" wrapText="1"/>
    </xf>
    <xf numFmtId="180" fontId="67" fillId="0" borderId="20">
      <alignment horizontal="center" vertical="top" wrapText="1"/>
    </xf>
    <xf numFmtId="180" fontId="67" fillId="0" borderId="20">
      <alignment horizontal="center" vertical="top" wrapText="1"/>
    </xf>
    <xf numFmtId="0" fontId="67" fillId="0" borderId="20">
      <alignment horizontal="center" vertical="top" wrapText="1"/>
    </xf>
    <xf numFmtId="180" fontId="67" fillId="0" borderId="20">
      <alignment horizontal="center" vertical="top" wrapText="1"/>
    </xf>
    <xf numFmtId="0" fontId="81" fillId="35" borderId="0" applyNumberFormat="0" applyBorder="0" applyAlignment="0" applyProtection="0"/>
    <xf numFmtId="0" fontId="81" fillId="36" borderId="0" applyNumberFormat="0" applyBorder="0" applyAlignment="0" applyProtection="0"/>
    <xf numFmtId="0" fontId="81" fillId="37" borderId="0" applyNumberFormat="0" applyBorder="0" applyAlignment="0" applyProtection="0"/>
    <xf numFmtId="0" fontId="81" fillId="38" borderId="0" applyNumberFormat="0" applyBorder="0" applyAlignment="0" applyProtection="0"/>
    <xf numFmtId="0" fontId="81" fillId="39" borderId="0" applyNumberFormat="0" applyBorder="0" applyAlignment="0" applyProtection="0"/>
    <xf numFmtId="0" fontId="81" fillId="40" borderId="0" applyNumberFormat="0" applyBorder="0" applyAlignment="0" applyProtection="0"/>
    <xf numFmtId="0" fontId="73" fillId="32" borderId="21" applyNumberFormat="0" applyAlignment="0" applyProtection="0"/>
    <xf numFmtId="0" fontId="74" fillId="33" borderId="22" applyNumberFormat="0" applyAlignment="0" applyProtection="0"/>
    <xf numFmtId="0" fontId="75" fillId="33" borderId="21" applyNumberFormat="0" applyAlignment="0" applyProtection="0"/>
    <xf numFmtId="0" fontId="80" fillId="0" borderId="25" applyNumberFormat="0" applyFill="0" applyAlignment="0" applyProtection="0"/>
    <xf numFmtId="0" fontId="77" fillId="34" borderId="24" applyNumberFormat="0" applyAlignment="0" applyProtection="0"/>
    <xf numFmtId="0" fontId="82" fillId="0" borderId="0" applyNumberFormat="0" applyFill="0" applyBorder="0" applyAlignment="0" applyProtection="0"/>
    <xf numFmtId="0" fontId="72" fillId="31" borderId="0" applyNumberFormat="0" applyBorder="0" applyAlignment="0" applyProtection="0"/>
    <xf numFmtId="0" fontId="71" fillId="30" borderId="0" applyNumberFormat="0" applyBorder="0" applyAlignment="0" applyProtection="0"/>
    <xf numFmtId="0" fontId="79" fillId="0" borderId="0" applyNumberFormat="0" applyFill="0" applyBorder="0" applyAlignment="0" applyProtection="0"/>
    <xf numFmtId="0" fontId="12" fillId="4" borderId="2" applyNumberFormat="0" applyFont="0" applyAlignment="0" applyProtection="0"/>
    <xf numFmtId="0" fontId="76" fillId="0" borderId="23" applyNumberFormat="0" applyFill="0" applyAlignment="0" applyProtection="0"/>
    <xf numFmtId="0" fontId="78" fillId="0" borderId="0" applyNumberFormat="0" applyFill="0" applyBorder="0" applyAlignment="0" applyProtection="0"/>
    <xf numFmtId="0" fontId="70" fillId="29" borderId="0" applyNumberFormat="0" applyBorder="0" applyAlignment="0" applyProtection="0"/>
    <xf numFmtId="0" fontId="4" fillId="0" borderId="0"/>
  </cellStyleXfs>
  <cellXfs count="221">
    <xf numFmtId="0" fontId="0" fillId="0" borderId="0" xfId="0"/>
    <xf numFmtId="0" fontId="8" fillId="0" borderId="0" xfId="0" applyFont="1" applyAlignment="1">
      <alignment vertical="center"/>
    </xf>
    <xf numFmtId="0" fontId="8" fillId="0" borderId="0" xfId="0" applyFont="1"/>
    <xf numFmtId="0" fontId="8" fillId="0" borderId="0" xfId="0" applyFont="1" applyAlignment="1">
      <alignment horizontal="center" vertical="center"/>
    </xf>
    <xf numFmtId="49" fontId="8" fillId="0" borderId="0" xfId="0" applyNumberFormat="1" applyFont="1" applyAlignment="1">
      <alignment vertical="center"/>
    </xf>
    <xf numFmtId="0" fontId="8" fillId="0" borderId="0" xfId="0" applyFont="1" applyAlignment="1">
      <alignment vertical="top"/>
    </xf>
    <xf numFmtId="0" fontId="6" fillId="0" borderId="0" xfId="0" applyFont="1"/>
    <xf numFmtId="0" fontId="6" fillId="0" borderId="0" xfId="0" applyFont="1" applyAlignment="1">
      <alignment horizontal="right" vertical="center"/>
    </xf>
    <xf numFmtId="0" fontId="54" fillId="0" borderId="0" xfId="0" applyFont="1"/>
    <xf numFmtId="0" fontId="51" fillId="0" borderId="0" xfId="0" applyFont="1" applyAlignment="1">
      <alignment vertical="center"/>
    </xf>
    <xf numFmtId="0" fontId="55" fillId="0" borderId="0" xfId="0" applyFont="1" applyAlignment="1">
      <alignment horizontal="center" vertical="center"/>
    </xf>
    <xf numFmtId="0" fontId="56" fillId="0" borderId="0" xfId="0" applyFont="1" applyAlignment="1">
      <alignment vertical="center"/>
    </xf>
    <xf numFmtId="0" fontId="6" fillId="0" borderId="0" xfId="0" applyFont="1" applyAlignment="1">
      <alignment vertical="center"/>
    </xf>
    <xf numFmtId="0" fontId="57" fillId="0" borderId="0" xfId="0" applyFont="1" applyAlignment="1">
      <alignment vertical="center"/>
    </xf>
    <xf numFmtId="49" fontId="51" fillId="0" borderId="0" xfId="0" applyNumberFormat="1" applyFont="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xf>
    <xf numFmtId="0" fontId="4" fillId="0" borderId="0" xfId="167" applyFont="1" applyAlignment="1">
      <alignment vertical="center"/>
    </xf>
    <xf numFmtId="0" fontId="58" fillId="0" borderId="0" xfId="167" applyFont="1" applyAlignment="1">
      <alignment horizontal="right" vertical="center"/>
    </xf>
    <xf numFmtId="0" fontId="4" fillId="0" borderId="0" xfId="167" applyFont="1"/>
    <xf numFmtId="0" fontId="4" fillId="0" borderId="0" xfId="167" applyFont="1" applyAlignment="1">
      <alignment horizontal="centerContinuous" wrapText="1"/>
    </xf>
    <xf numFmtId="0" fontId="60" fillId="0" borderId="0" xfId="167" applyFont="1" applyAlignment="1">
      <alignment horizontal="centerContinuous" wrapText="1"/>
    </xf>
    <xf numFmtId="0" fontId="4" fillId="0" borderId="0" xfId="167" applyFont="1" applyAlignment="1">
      <alignment horizontal="right" wrapText="1"/>
    </xf>
    <xf numFmtId="0" fontId="61" fillId="0" borderId="0" xfId="167" applyFont="1"/>
    <xf numFmtId="0" fontId="2" fillId="0" borderId="15" xfId="167" applyFont="1" applyBorder="1" applyAlignment="1">
      <alignment horizontal="center" vertical="center"/>
    </xf>
    <xf numFmtId="0" fontId="2" fillId="0" borderId="15" xfId="167" applyFont="1" applyBorder="1" applyAlignment="1">
      <alignment horizontal="center"/>
    </xf>
    <xf numFmtId="0" fontId="3" fillId="0" borderId="15" xfId="167" applyFont="1" applyBorder="1" applyAlignment="1">
      <alignment horizontal="center" vertical="top" wrapText="1"/>
    </xf>
    <xf numFmtId="0" fontId="3" fillId="0" borderId="15" xfId="167" applyFont="1" applyBorder="1" applyAlignment="1">
      <alignment vertical="top" wrapText="1"/>
    </xf>
    <xf numFmtId="0" fontId="61" fillId="0" borderId="0" xfId="167" applyFont="1" applyAlignment="1">
      <alignment vertical="top"/>
    </xf>
    <xf numFmtId="0" fontId="2" fillId="0" borderId="15" xfId="167" applyFont="1" applyBorder="1" applyAlignment="1">
      <alignment vertical="top" wrapText="1"/>
    </xf>
    <xf numFmtId="0" fontId="4" fillId="0" borderId="0" xfId="167" applyFont="1" applyAlignment="1">
      <alignment vertical="top"/>
    </xf>
    <xf numFmtId="0" fontId="62" fillId="0" borderId="0" xfId="167" applyFont="1" applyAlignment="1">
      <alignment vertical="top"/>
    </xf>
    <xf numFmtId="170" fontId="62" fillId="0" borderId="0" xfId="167" applyNumberFormat="1" applyFont="1" applyAlignment="1">
      <alignment vertical="top"/>
    </xf>
    <xf numFmtId="171" fontId="62" fillId="0" borderId="0" xfId="167" applyNumberFormat="1" applyFont="1" applyAlignment="1">
      <alignment vertical="top"/>
    </xf>
    <xf numFmtId="3" fontId="62" fillId="0" borderId="0" xfId="167" applyNumberFormat="1" applyFont="1" applyAlignment="1">
      <alignment vertical="top"/>
    </xf>
    <xf numFmtId="0" fontId="62" fillId="0" borderId="0" xfId="167" applyFont="1" applyAlignment="1">
      <alignment vertical="center"/>
    </xf>
    <xf numFmtId="170" fontId="51" fillId="0" borderId="15" xfId="0" applyNumberFormat="1" applyFont="1" applyBorder="1" applyAlignment="1">
      <alignment vertical="center"/>
    </xf>
    <xf numFmtId="0" fontId="6" fillId="0" borderId="15" xfId="0" applyFont="1" applyBorder="1" applyAlignment="1">
      <alignment vertical="center" wrapText="1"/>
    </xf>
    <xf numFmtId="0" fontId="3" fillId="2" borderId="15" xfId="0" applyFont="1" applyFill="1" applyBorder="1" applyAlignment="1">
      <alignment horizontal="center" vertical="center" wrapText="1"/>
    </xf>
    <xf numFmtId="0" fontId="3" fillId="2" borderId="15" xfId="0" applyFont="1" applyFill="1" applyBorder="1" applyAlignment="1">
      <alignment horizontal="center" vertical="top" wrapText="1"/>
    </xf>
    <xf numFmtId="49" fontId="2" fillId="2" borderId="15" xfId="0" applyNumberFormat="1" applyFont="1" applyFill="1" applyBorder="1" applyAlignment="1">
      <alignment horizontal="center" vertical="center"/>
    </xf>
    <xf numFmtId="0" fontId="2" fillId="2" borderId="15" xfId="0" applyFont="1" applyFill="1" applyBorder="1" applyAlignment="1">
      <alignment horizontal="center" vertical="center"/>
    </xf>
    <xf numFmtId="49" fontId="3" fillId="3" borderId="15" xfId="0" applyNumberFormat="1" applyFont="1" applyFill="1" applyBorder="1" applyAlignment="1">
      <alignment horizontal="center" vertical="center"/>
    </xf>
    <xf numFmtId="0" fontId="3" fillId="3" borderId="15" xfId="0" applyFont="1" applyFill="1" applyBorder="1" applyAlignment="1">
      <alignment horizontal="left" vertical="center" wrapText="1"/>
    </xf>
    <xf numFmtId="170" fontId="3" fillId="3" borderId="15" xfId="0" applyNumberFormat="1" applyFont="1" applyFill="1" applyBorder="1" applyAlignment="1">
      <alignment horizontal="right" vertical="center"/>
    </xf>
    <xf numFmtId="49" fontId="2" fillId="0" borderId="15" xfId="0" applyNumberFormat="1" applyFont="1" applyBorder="1" applyAlignment="1">
      <alignment horizontal="center" vertical="center"/>
    </xf>
    <xf numFmtId="170" fontId="2" fillId="0" borderId="15" xfId="0" applyNumberFormat="1" applyFont="1" applyBorder="1" applyAlignment="1">
      <alignment horizontal="right" vertical="center" wrapText="1"/>
    </xf>
    <xf numFmtId="0" fontId="2" fillId="0" borderId="15" xfId="0" applyFont="1" applyBorder="1" applyAlignment="1">
      <alignment vertical="center" wrapText="1"/>
    </xf>
    <xf numFmtId="49" fontId="2" fillId="2" borderId="15" xfId="0" applyNumberFormat="1" applyFont="1" applyFill="1" applyBorder="1" applyAlignment="1">
      <alignment horizontal="center" vertical="center" wrapText="1"/>
    </xf>
    <xf numFmtId="0" fontId="2" fillId="2" borderId="15" xfId="0" applyFont="1" applyFill="1" applyBorder="1" applyAlignment="1">
      <alignment horizontal="center" vertical="center" wrapText="1"/>
    </xf>
    <xf numFmtId="170" fontId="68" fillId="0" borderId="15" xfId="0" applyNumberFormat="1" applyFont="1" applyBorder="1" applyAlignment="1">
      <alignment vertical="center"/>
    </xf>
    <xf numFmtId="0" fontId="6" fillId="2" borderId="15" xfId="0" applyFont="1" applyFill="1" applyBorder="1" applyAlignment="1">
      <alignment horizontal="center" vertical="center"/>
    </xf>
    <xf numFmtId="170" fontId="6" fillId="0" borderId="15" xfId="0" applyNumberFormat="1" applyFont="1" applyBorder="1" applyAlignment="1">
      <alignment vertical="center"/>
    </xf>
    <xf numFmtId="0" fontId="53" fillId="2" borderId="15" xfId="0" applyFont="1" applyFill="1" applyBorder="1" applyAlignment="1">
      <alignment horizontal="center" vertical="center" wrapText="1"/>
    </xf>
    <xf numFmtId="0" fontId="54" fillId="2" borderId="15" xfId="0" applyFont="1" applyFill="1" applyBorder="1" applyAlignment="1">
      <alignment horizontal="center" vertical="center" wrapText="1"/>
    </xf>
    <xf numFmtId="0" fontId="53" fillId="3" borderId="15" xfId="0" applyFont="1" applyFill="1" applyBorder="1" applyAlignment="1">
      <alignment vertical="center" wrapText="1"/>
    </xf>
    <xf numFmtId="170" fontId="3" fillId="3" borderId="15" xfId="0" applyNumberFormat="1" applyFont="1" applyFill="1" applyBorder="1" applyAlignment="1">
      <alignment vertical="center"/>
    </xf>
    <xf numFmtId="170" fontId="2" fillId="0" borderId="15" xfId="0" applyNumberFormat="1" applyFont="1" applyBorder="1" applyAlignment="1">
      <alignment vertical="center"/>
    </xf>
    <xf numFmtId="49" fontId="3" fillId="3" borderId="15" xfId="0" applyNumberFormat="1" applyFont="1" applyFill="1" applyBorder="1" applyAlignment="1">
      <alignment horizontal="right" vertical="center"/>
    </xf>
    <xf numFmtId="0" fontId="3" fillId="3" borderId="15" xfId="0" applyFont="1" applyFill="1" applyBorder="1" applyAlignment="1">
      <alignment vertical="top" wrapText="1"/>
    </xf>
    <xf numFmtId="49" fontId="3" fillId="0" borderId="15" xfId="0" applyNumberFormat="1" applyFont="1" applyBorder="1" applyAlignment="1">
      <alignment vertical="center"/>
    </xf>
    <xf numFmtId="0" fontId="3" fillId="0" borderId="15" xfId="0" applyFont="1" applyBorder="1" applyAlignment="1">
      <alignment vertical="center" wrapText="1"/>
    </xf>
    <xf numFmtId="170" fontId="3" fillId="0" borderId="15" xfId="0" applyNumberFormat="1" applyFont="1" applyBorder="1" applyAlignment="1">
      <alignment vertical="center"/>
    </xf>
    <xf numFmtId="49" fontId="45" fillId="0" borderId="15" xfId="0" applyNumberFormat="1" applyFont="1" applyBorder="1" applyAlignment="1">
      <alignment vertical="center"/>
    </xf>
    <xf numFmtId="0" fontId="45" fillId="0" borderId="15" xfId="0" applyFont="1" applyBorder="1" applyAlignment="1">
      <alignment vertical="center" wrapText="1"/>
    </xf>
    <xf numFmtId="170" fontId="45" fillId="0" borderId="15" xfId="0" applyNumberFormat="1" applyFont="1" applyBorder="1" applyAlignment="1">
      <alignment vertical="center"/>
    </xf>
    <xf numFmtId="49" fontId="2" fillId="0" borderId="15" xfId="0" applyNumberFormat="1" applyFont="1" applyBorder="1" applyAlignment="1">
      <alignment vertical="center"/>
    </xf>
    <xf numFmtId="49" fontId="8" fillId="0" borderId="15" xfId="0" applyNumberFormat="1" applyFont="1" applyBorder="1" applyAlignment="1">
      <alignment vertical="center"/>
    </xf>
    <xf numFmtId="0" fontId="7" fillId="0" borderId="0" xfId="0" applyFont="1" applyAlignment="1">
      <alignment vertical="center"/>
    </xf>
    <xf numFmtId="49" fontId="46" fillId="0" borderId="15" xfId="0" applyNumberFormat="1" applyFont="1" applyBorder="1" applyAlignment="1">
      <alignment vertical="center"/>
    </xf>
    <xf numFmtId="0" fontId="46" fillId="0" borderId="15" xfId="0" applyFont="1" applyBorder="1" applyAlignment="1">
      <alignment vertical="center" wrapText="1"/>
    </xf>
    <xf numFmtId="170" fontId="46" fillId="0" borderId="15" xfId="0" applyNumberFormat="1" applyFont="1" applyBorder="1" applyAlignment="1">
      <alignment vertical="center"/>
    </xf>
    <xf numFmtId="0" fontId="50" fillId="0" borderId="0" xfId="0" applyFont="1" applyAlignment="1">
      <alignment vertical="center"/>
    </xf>
    <xf numFmtId="0" fontId="69" fillId="0" borderId="0" xfId="0" applyFont="1" applyAlignment="1">
      <alignment vertical="center"/>
    </xf>
    <xf numFmtId="14" fontId="3" fillId="2" borderId="15" xfId="0" applyNumberFormat="1" applyFont="1" applyFill="1" applyBorder="1" applyAlignment="1">
      <alignment horizontal="center" vertical="center" wrapText="1"/>
    </xf>
    <xf numFmtId="49" fontId="6" fillId="3" borderId="15" xfId="0" applyNumberFormat="1" applyFont="1" applyFill="1" applyBorder="1" applyAlignment="1">
      <alignment horizontal="center" vertical="center"/>
    </xf>
    <xf numFmtId="0" fontId="6" fillId="3" borderId="15" xfId="0" applyFont="1" applyFill="1" applyBorder="1" applyAlignment="1">
      <alignment horizontal="left" vertical="center" wrapText="1"/>
    </xf>
    <xf numFmtId="0" fontId="85" fillId="2" borderId="1" xfId="0" applyFont="1" applyFill="1" applyBorder="1" applyAlignment="1">
      <alignment horizontal="center" vertical="top" wrapText="1"/>
    </xf>
    <xf numFmtId="0" fontId="85" fillId="2" borderId="1" xfId="0" applyFont="1" applyFill="1" applyBorder="1" applyAlignment="1">
      <alignment horizontal="center" vertical="center"/>
    </xf>
    <xf numFmtId="49" fontId="50" fillId="3" borderId="1" xfId="0" applyNumberFormat="1" applyFont="1" applyFill="1" applyBorder="1" applyAlignment="1">
      <alignment horizontal="right" vertical="center"/>
    </xf>
    <xf numFmtId="0" fontId="50" fillId="3" borderId="1" xfId="0" applyFont="1" applyFill="1" applyBorder="1" applyAlignment="1">
      <alignment vertical="center" wrapText="1"/>
    </xf>
    <xf numFmtId="170" fontId="50" fillId="3" borderId="1" xfId="0" applyNumberFormat="1" applyFont="1" applyFill="1" applyBorder="1" applyAlignment="1">
      <alignment vertical="center" wrapText="1"/>
    </xf>
    <xf numFmtId="49" fontId="50" fillId="0" borderId="1" xfId="0" applyNumberFormat="1" applyFont="1" applyBorder="1" applyAlignment="1">
      <alignment horizontal="right" vertical="center"/>
    </xf>
    <xf numFmtId="0" fontId="50" fillId="0" borderId="1" xfId="0" applyFont="1" applyBorder="1" applyAlignment="1">
      <alignment vertical="center" wrapText="1"/>
    </xf>
    <xf numFmtId="170" fontId="69" fillId="41" borderId="1" xfId="0" applyNumberFormat="1" applyFont="1" applyFill="1" applyBorder="1" applyAlignment="1">
      <alignment vertical="center" wrapText="1"/>
    </xf>
    <xf numFmtId="170" fontId="69" fillId="41" borderId="1" xfId="0" applyNumberFormat="1" applyFont="1" applyFill="1" applyBorder="1" applyAlignment="1">
      <alignment horizontal="right" vertical="center"/>
    </xf>
    <xf numFmtId="170" fontId="69" fillId="0" borderId="1" xfId="0" applyNumberFormat="1" applyFont="1" applyBorder="1" applyAlignment="1">
      <alignment vertical="center" wrapText="1"/>
    </xf>
    <xf numFmtId="170" fontId="69" fillId="0" borderId="1" xfId="0" applyNumberFormat="1" applyFont="1" applyBorder="1" applyAlignment="1">
      <alignment horizontal="right" vertical="center"/>
    </xf>
    <xf numFmtId="49" fontId="5" fillId="0" borderId="1" xfId="0" applyNumberFormat="1" applyFont="1" applyBorder="1" applyAlignment="1">
      <alignment horizontal="right" vertical="center"/>
    </xf>
    <xf numFmtId="0" fontId="5" fillId="0" borderId="1" xfId="0" applyFont="1" applyBorder="1" applyAlignment="1">
      <alignment vertical="center" wrapText="1"/>
    </xf>
    <xf numFmtId="170" fontId="51" fillId="0" borderId="1" xfId="0" applyNumberFormat="1" applyFont="1" applyBorder="1" applyAlignment="1">
      <alignment horizontal="right" vertical="center"/>
    </xf>
    <xf numFmtId="0" fontId="5" fillId="0" borderId="0" xfId="0" applyFont="1" applyAlignment="1">
      <alignment vertical="center"/>
    </xf>
    <xf numFmtId="170" fontId="68" fillId="0" borderId="1" xfId="0" applyNumberFormat="1" applyFont="1" applyBorder="1" applyAlignment="1">
      <alignment horizontal="right" vertical="center"/>
    </xf>
    <xf numFmtId="170" fontId="51" fillId="0" borderId="0" xfId="0" applyNumberFormat="1" applyFont="1" applyAlignment="1">
      <alignment vertical="center"/>
    </xf>
    <xf numFmtId="49" fontId="86" fillId="0" borderId="1" xfId="0" applyNumberFormat="1" applyFont="1" applyBorder="1" applyAlignment="1">
      <alignment horizontal="right" vertical="center"/>
    </xf>
    <xf numFmtId="0" fontId="86" fillId="0" borderId="1" xfId="0" applyFont="1" applyBorder="1" applyAlignment="1">
      <alignment vertical="center" wrapText="1"/>
    </xf>
    <xf numFmtId="170" fontId="83" fillId="0" borderId="1" xfId="0" applyNumberFormat="1" applyFont="1" applyBorder="1" applyAlignment="1">
      <alignment vertical="center" wrapText="1"/>
    </xf>
    <xf numFmtId="170" fontId="83" fillId="0" borderId="1" xfId="0" applyNumberFormat="1" applyFont="1" applyBorder="1" applyAlignment="1">
      <alignment horizontal="right" vertical="center"/>
    </xf>
    <xf numFmtId="0" fontId="50" fillId="41" borderId="0" xfId="0" applyFont="1" applyFill="1" applyAlignment="1">
      <alignment vertical="center"/>
    </xf>
    <xf numFmtId="49" fontId="6" fillId="0" borderId="0" xfId="0" applyNumberFormat="1" applyFont="1" applyAlignment="1">
      <alignment vertical="center"/>
    </xf>
    <xf numFmtId="170" fontId="50" fillId="3" borderId="15" xfId="0" applyNumberFormat="1" applyFont="1" applyFill="1" applyBorder="1" applyAlignment="1">
      <alignment horizontal="right" vertical="center"/>
    </xf>
    <xf numFmtId="49" fontId="51" fillId="0" borderId="15" xfId="0" applyNumberFormat="1" applyFont="1" applyBorder="1" applyAlignment="1">
      <alignment horizontal="center" vertical="center"/>
    </xf>
    <xf numFmtId="0" fontId="6" fillId="0" borderId="15" xfId="0" applyFont="1" applyBorder="1"/>
    <xf numFmtId="170" fontId="6" fillId="0" borderId="0" xfId="0" applyNumberFormat="1" applyFont="1"/>
    <xf numFmtId="49" fontId="50" fillId="41" borderId="1" xfId="0" applyNumberFormat="1" applyFont="1" applyFill="1" applyBorder="1" applyAlignment="1">
      <alignment horizontal="right" vertical="center"/>
    </xf>
    <xf numFmtId="0" fontId="50" fillId="41" borderId="1" xfId="0" applyFont="1" applyFill="1" applyBorder="1" applyAlignment="1">
      <alignment vertical="center" wrapText="1"/>
    </xf>
    <xf numFmtId="49" fontId="6" fillId="0" borderId="1" xfId="0" applyNumberFormat="1" applyFont="1" applyBorder="1" applyAlignment="1">
      <alignment horizontal="right" vertical="center"/>
    </xf>
    <xf numFmtId="0" fontId="5" fillId="0" borderId="0" xfId="0" applyFont="1" applyAlignment="1">
      <alignment vertical="center" wrapText="1"/>
    </xf>
    <xf numFmtId="170" fontId="69" fillId="0" borderId="0" xfId="0" applyNumberFormat="1" applyFont="1" applyAlignment="1">
      <alignment vertical="center" wrapText="1"/>
    </xf>
    <xf numFmtId="0" fontId="86" fillId="0" borderId="0" xfId="0" applyFont="1" applyAlignment="1">
      <alignment vertical="center"/>
    </xf>
    <xf numFmtId="49" fontId="50" fillId="0" borderId="0" xfId="0" applyNumberFormat="1" applyFont="1" applyAlignment="1">
      <alignment vertical="center"/>
    </xf>
    <xf numFmtId="49" fontId="5" fillId="0" borderId="0" xfId="0" applyNumberFormat="1" applyFont="1" applyAlignment="1">
      <alignment horizontal="right" vertical="center"/>
    </xf>
    <xf numFmtId="49" fontId="3" fillId="2" borderId="15" xfId="0" applyNumberFormat="1" applyFont="1" applyFill="1" applyBorder="1" applyAlignment="1">
      <alignment horizontal="center" vertical="center" wrapText="1"/>
    </xf>
    <xf numFmtId="49" fontId="52" fillId="0" borderId="0" xfId="0" applyNumberFormat="1" applyFont="1" applyAlignment="1">
      <alignment horizontal="center" vertical="center" wrapText="1"/>
    </xf>
    <xf numFmtId="0" fontId="5" fillId="0" borderId="0" xfId="0" applyFont="1" applyAlignment="1">
      <alignment horizontal="right" vertical="center"/>
    </xf>
    <xf numFmtId="170" fontId="3" fillId="0" borderId="15" xfId="167" applyNumberFormat="1" applyFont="1" applyBorder="1" applyAlignment="1">
      <alignment vertical="center"/>
    </xf>
    <xf numFmtId="170" fontId="69" fillId="0" borderId="15" xfId="167" applyNumberFormat="1" applyFont="1" applyBorder="1" applyAlignment="1">
      <alignment vertical="center"/>
    </xf>
    <xf numFmtId="170" fontId="68" fillId="0" borderId="15" xfId="167" applyNumberFormat="1" applyFont="1" applyBorder="1" applyAlignment="1">
      <alignment vertical="center"/>
    </xf>
    <xf numFmtId="170" fontId="51" fillId="0" borderId="15" xfId="167" applyNumberFormat="1" applyFont="1" applyBorder="1" applyAlignment="1">
      <alignment vertical="center"/>
    </xf>
    <xf numFmtId="0" fontId="2" fillId="2" borderId="14" xfId="167" applyFont="1" applyFill="1" applyBorder="1" applyAlignment="1">
      <alignment horizontal="center" vertical="center" wrapText="1"/>
    </xf>
    <xf numFmtId="49" fontId="52" fillId="0" borderId="0" xfId="0" applyNumberFormat="1" applyFont="1" applyAlignment="1">
      <alignment horizontal="center" vertical="center"/>
    </xf>
    <xf numFmtId="0" fontId="2" fillId="0" borderId="15" xfId="0" applyFont="1" applyBorder="1" applyAlignment="1">
      <alignment horizontal="left" vertical="center" wrapText="1"/>
    </xf>
    <xf numFmtId="170" fontId="2" fillId="0" borderId="15" xfId="0" applyNumberFormat="1" applyFont="1" applyBorder="1" applyAlignment="1">
      <alignment horizontal="right" vertical="center"/>
    </xf>
    <xf numFmtId="0" fontId="6" fillId="0" borderId="0" xfId="0" applyFont="1" applyAlignment="1">
      <alignment horizontal="center"/>
    </xf>
    <xf numFmtId="0" fontId="9" fillId="0" borderId="0" xfId="0" applyFont="1" applyAlignment="1">
      <alignment vertical="center"/>
    </xf>
    <xf numFmtId="0" fontId="47" fillId="0" borderId="0" xfId="0" applyFont="1" applyAlignment="1">
      <alignment vertical="center"/>
    </xf>
    <xf numFmtId="170" fontId="3" fillId="0" borderId="15" xfId="167" applyNumberFormat="1" applyFont="1" applyBorder="1" applyAlignment="1">
      <alignment horizontal="right"/>
    </xf>
    <xf numFmtId="171" fontId="3" fillId="0" borderId="15" xfId="167" applyNumberFormat="1" applyFont="1" applyBorder="1" applyAlignment="1">
      <alignment horizontal="center"/>
    </xf>
    <xf numFmtId="171" fontId="3" fillId="0" borderId="15" xfId="167" applyNumberFormat="1" applyFont="1" applyBorder="1" applyAlignment="1"/>
    <xf numFmtId="170" fontId="3" fillId="0" borderId="15" xfId="167" applyNumberFormat="1" applyFont="1" applyBorder="1" applyAlignment="1"/>
    <xf numFmtId="170" fontId="2" fillId="0" borderId="15" xfId="167" applyNumberFormat="1" applyFont="1" applyBorder="1" applyAlignment="1"/>
    <xf numFmtId="171" fontId="2" fillId="0" borderId="15" xfId="167" applyNumberFormat="1" applyFont="1" applyBorder="1" applyAlignment="1">
      <alignment horizontal="center"/>
    </xf>
    <xf numFmtId="170" fontId="2" fillId="0" borderId="15" xfId="167" applyNumberFormat="1" applyFont="1" applyBorder="1" applyAlignment="1">
      <alignment horizontal="right"/>
    </xf>
    <xf numFmtId="171" fontId="2" fillId="0" borderId="15" xfId="167" applyNumberFormat="1" applyFont="1" applyBorder="1" applyAlignment="1"/>
    <xf numFmtId="170" fontId="3" fillId="0" borderId="15" xfId="0" applyNumberFormat="1" applyFont="1" applyBorder="1" applyAlignment="1"/>
    <xf numFmtId="170" fontId="3" fillId="0" borderId="0" xfId="0" applyNumberFormat="1" applyFont="1" applyAlignment="1"/>
    <xf numFmtId="170" fontId="45" fillId="0" borderId="15" xfId="167" applyNumberFormat="1" applyFont="1" applyBorder="1" applyAlignment="1">
      <alignment vertical="center"/>
    </xf>
    <xf numFmtId="0" fontId="6" fillId="0" borderId="15" xfId="0" applyFont="1" applyBorder="1" applyAlignment="1">
      <alignment horizontal="center"/>
    </xf>
    <xf numFmtId="171" fontId="6" fillId="0" borderId="15" xfId="0" applyNumberFormat="1" applyFont="1" applyBorder="1"/>
    <xf numFmtId="49" fontId="6" fillId="0" borderId="15" xfId="0" applyNumberFormat="1" applyFont="1" applyBorder="1" applyAlignment="1">
      <alignment horizontal="center" vertical="center"/>
    </xf>
    <xf numFmtId="0" fontId="51" fillId="0" borderId="15" xfId="0" applyFont="1" applyBorder="1" applyAlignment="1">
      <alignment vertical="center"/>
    </xf>
    <xf numFmtId="49" fontId="6" fillId="41" borderId="15" xfId="327" applyNumberFormat="1" applyFont="1" applyFill="1" applyBorder="1" applyAlignment="1">
      <alignment horizontal="left" wrapText="1"/>
    </xf>
    <xf numFmtId="49" fontId="6" fillId="41" borderId="15" xfId="327" applyNumberFormat="1" applyFont="1" applyFill="1" applyBorder="1" applyAlignment="1">
      <alignment wrapText="1"/>
    </xf>
    <xf numFmtId="49" fontId="2" fillId="41" borderId="15" xfId="327" applyNumberFormat="1" applyFont="1" applyFill="1" applyBorder="1" applyAlignment="1">
      <alignment wrapText="1"/>
    </xf>
    <xf numFmtId="49" fontId="6" fillId="0" borderId="15" xfId="327" applyNumberFormat="1" applyFont="1" applyBorder="1" applyAlignment="1">
      <alignment wrapText="1"/>
    </xf>
    <xf numFmtId="49" fontId="6" fillId="0" borderId="15" xfId="327" applyNumberFormat="1" applyFont="1" applyBorder="1" applyAlignment="1">
      <alignment horizontal="left" wrapText="1"/>
    </xf>
    <xf numFmtId="170" fontId="50" fillId="3" borderId="0" xfId="0" applyNumberFormat="1" applyFont="1" applyFill="1" applyAlignment="1">
      <alignment vertical="center" wrapText="1"/>
    </xf>
    <xf numFmtId="170" fontId="69" fillId="41" borderId="0" xfId="0" applyNumberFormat="1" applyFont="1" applyFill="1" applyAlignment="1">
      <alignment horizontal="right" vertical="center"/>
    </xf>
    <xf numFmtId="170" fontId="69" fillId="0" borderId="0" xfId="0" applyNumberFormat="1" applyFont="1" applyAlignment="1">
      <alignment horizontal="right" vertical="center"/>
    </xf>
    <xf numFmtId="170" fontId="51" fillId="0" borderId="0" xfId="0" applyNumberFormat="1" applyFont="1" applyAlignment="1">
      <alignment horizontal="right" vertical="center"/>
    </xf>
    <xf numFmtId="170" fontId="68" fillId="0" borderId="0" xfId="0" applyNumberFormat="1" applyFont="1" applyAlignment="1">
      <alignment horizontal="right" vertical="center"/>
    </xf>
    <xf numFmtId="170" fontId="83" fillId="0" borderId="0" xfId="0" applyNumberFormat="1" applyFont="1" applyAlignment="1">
      <alignment horizontal="right" vertical="center"/>
    </xf>
    <xf numFmtId="170" fontId="50" fillId="0" borderId="0" xfId="0" applyNumberFormat="1" applyFont="1" applyAlignment="1">
      <alignment vertical="center"/>
    </xf>
    <xf numFmtId="170" fontId="69" fillId="0" borderId="1" xfId="0" applyNumberFormat="1" applyFont="1" applyFill="1" applyBorder="1" applyAlignment="1">
      <alignment horizontal="right" vertical="center"/>
    </xf>
    <xf numFmtId="49" fontId="86" fillId="0" borderId="0" xfId="0" applyNumberFormat="1" applyFont="1" applyBorder="1" applyAlignment="1">
      <alignment horizontal="right" vertical="center"/>
    </xf>
    <xf numFmtId="0" fontId="6" fillId="0" borderId="1" xfId="0" applyFont="1" applyBorder="1" applyAlignment="1">
      <alignment vertical="center" wrapText="1"/>
    </xf>
    <xf numFmtId="170" fontId="51" fillId="0" borderId="1" xfId="0" applyNumberFormat="1" applyFont="1" applyBorder="1" applyAlignment="1">
      <alignment vertical="center" wrapText="1"/>
    </xf>
    <xf numFmtId="170" fontId="69" fillId="0" borderId="1" xfId="0" applyNumberFormat="1" applyFont="1" applyFill="1" applyBorder="1" applyAlignment="1">
      <alignment vertical="center" wrapText="1"/>
    </xf>
    <xf numFmtId="170" fontId="51" fillId="0" borderId="0" xfId="0" applyNumberFormat="1" applyFont="1" applyAlignment="1">
      <alignment vertical="center" wrapText="1"/>
    </xf>
    <xf numFmtId="0" fontId="5" fillId="0" borderId="1" xfId="0" applyFont="1" applyBorder="1" applyAlignment="1">
      <alignment horizontal="left" vertical="top" wrapText="1"/>
    </xf>
    <xf numFmtId="0" fontId="5" fillId="0" borderId="1" xfId="0" applyFont="1" applyBorder="1" applyAlignment="1">
      <alignment vertical="top" wrapText="1"/>
    </xf>
    <xf numFmtId="170" fontId="68" fillId="0" borderId="1" xfId="0" applyNumberFormat="1" applyFont="1" applyBorder="1" applyAlignment="1">
      <alignment vertical="center" wrapText="1"/>
    </xf>
    <xf numFmtId="49" fontId="86" fillId="0" borderId="0" xfId="0" applyNumberFormat="1" applyFont="1" applyAlignment="1">
      <alignment vertical="center"/>
    </xf>
    <xf numFmtId="170" fontId="3" fillId="0" borderId="0" xfId="0" applyNumberFormat="1" applyFont="1" applyAlignment="1">
      <alignment vertical="center"/>
    </xf>
    <xf numFmtId="170" fontId="2" fillId="0" borderId="15" xfId="167" applyNumberFormat="1" applyFont="1" applyBorder="1" applyAlignment="1">
      <alignment vertical="center"/>
    </xf>
    <xf numFmtId="170" fontId="3" fillId="0" borderId="15" xfId="167" applyNumberFormat="1" applyFont="1" applyBorder="1" applyAlignment="1">
      <alignment horizontal="center" vertical="center"/>
    </xf>
    <xf numFmtId="171" fontId="3" fillId="0" borderId="15" xfId="167" applyNumberFormat="1" applyFont="1" applyBorder="1" applyAlignment="1">
      <alignment horizontal="center" vertical="center"/>
    </xf>
    <xf numFmtId="170" fontId="3" fillId="0" borderId="15" xfId="167" applyNumberFormat="1" applyFont="1" applyBorder="1" applyAlignment="1">
      <alignment horizontal="right" vertical="center"/>
    </xf>
    <xf numFmtId="170" fontId="3" fillId="0" borderId="15" xfId="167" applyNumberFormat="1" applyFont="1" applyBorder="1" applyAlignment="1">
      <alignment vertical="top"/>
    </xf>
    <xf numFmtId="170" fontId="2" fillId="0" borderId="15" xfId="167" applyNumberFormat="1" applyFont="1" applyBorder="1" applyAlignment="1">
      <alignment horizontal="center" vertical="center"/>
    </xf>
    <xf numFmtId="171" fontId="2" fillId="0" borderId="15" xfId="167" applyNumberFormat="1" applyFont="1" applyBorder="1" applyAlignment="1">
      <alignment horizontal="center" vertical="center"/>
    </xf>
    <xf numFmtId="170" fontId="2" fillId="0" borderId="15" xfId="167" applyNumberFormat="1" applyFont="1" applyBorder="1" applyAlignment="1">
      <alignment horizontal="right" vertical="center"/>
    </xf>
    <xf numFmtId="170" fontId="51" fillId="0" borderId="15" xfId="0" applyNumberFormat="1" applyFont="1" applyBorder="1" applyAlignment="1">
      <alignment horizontal="right" vertical="center" wrapText="1"/>
    </xf>
    <xf numFmtId="170" fontId="51" fillId="0" borderId="0" xfId="167" applyNumberFormat="1" applyFont="1" applyAlignment="1">
      <alignment vertical="center"/>
    </xf>
    <xf numFmtId="170" fontId="45" fillId="0" borderId="28" xfId="0" applyNumberFormat="1" applyFont="1" applyBorder="1" applyAlignment="1">
      <alignment vertical="center"/>
    </xf>
    <xf numFmtId="170" fontId="2" fillId="0" borderId="28" xfId="0" applyNumberFormat="1" applyFont="1" applyBorder="1" applyAlignment="1">
      <alignment vertical="center"/>
    </xf>
    <xf numFmtId="170" fontId="51" fillId="0" borderId="29" xfId="0" applyNumberFormat="1" applyFont="1" applyBorder="1" applyAlignment="1">
      <alignment horizontal="right" vertical="center" wrapText="1"/>
    </xf>
    <xf numFmtId="181" fontId="51" fillId="0" borderId="15" xfId="0" applyNumberFormat="1" applyFont="1" applyBorder="1" applyAlignment="1">
      <alignment horizontal="right" vertical="center" wrapText="1"/>
    </xf>
    <xf numFmtId="181" fontId="6" fillId="0" borderId="15" xfId="0" applyNumberFormat="1" applyFont="1" applyBorder="1"/>
    <xf numFmtId="170" fontId="3" fillId="0" borderId="29" xfId="0" applyNumberFormat="1" applyFont="1" applyBorder="1" applyAlignment="1">
      <alignment horizontal="right" vertical="center" wrapText="1"/>
    </xf>
    <xf numFmtId="170" fontId="3" fillId="0" borderId="29" xfId="0" applyNumberFormat="1" applyFont="1" applyBorder="1" applyAlignment="1">
      <alignment horizontal="right" wrapText="1"/>
    </xf>
    <xf numFmtId="170" fontId="2" fillId="0" borderId="29" xfId="0" applyNumberFormat="1" applyFont="1" applyBorder="1" applyAlignment="1">
      <alignment horizontal="right" vertical="center" wrapText="1"/>
    </xf>
    <xf numFmtId="0" fontId="2" fillId="2" borderId="14" xfId="167" applyFont="1" applyFill="1" applyBorder="1" applyAlignment="1">
      <alignment horizontal="center" vertical="center" wrapText="1"/>
    </xf>
    <xf numFmtId="0" fontId="2" fillId="2" borderId="16" xfId="167" applyFont="1" applyFill="1" applyBorder="1" applyAlignment="1">
      <alignment horizontal="center" vertical="center" wrapText="1"/>
    </xf>
    <xf numFmtId="49" fontId="11" fillId="0" borderId="0" xfId="167" applyNumberFormat="1" applyFont="1" applyAlignment="1">
      <alignment horizontal="center" wrapText="1"/>
    </xf>
    <xf numFmtId="49" fontId="59" fillId="0" borderId="0" xfId="167" applyNumberFormat="1" applyFont="1" applyAlignment="1">
      <alignment horizontal="center"/>
    </xf>
    <xf numFmtId="49" fontId="2" fillId="2" borderId="17" xfId="167" applyNumberFormat="1" applyFont="1" applyFill="1" applyBorder="1" applyAlignment="1">
      <alignment horizontal="center" vertical="center" wrapText="1"/>
    </xf>
    <xf numFmtId="49" fontId="2" fillId="2" borderId="18" xfId="167" applyNumberFormat="1" applyFont="1" applyFill="1" applyBorder="1" applyAlignment="1">
      <alignment horizontal="center" vertical="center" wrapText="1"/>
    </xf>
    <xf numFmtId="49" fontId="2" fillId="2" borderId="19" xfId="167" applyNumberFormat="1" applyFont="1" applyFill="1" applyBorder="1" applyAlignment="1">
      <alignment horizontal="center" vertical="center" wrapText="1"/>
    </xf>
    <xf numFmtId="49" fontId="5" fillId="0" borderId="0" xfId="0" applyNumberFormat="1" applyFont="1" applyAlignment="1">
      <alignment horizontal="right" vertical="center"/>
    </xf>
    <xf numFmtId="49" fontId="52" fillId="0" borderId="0" xfId="0" applyNumberFormat="1" applyFont="1" applyAlignment="1">
      <alignment horizontal="center" vertical="center" wrapText="1"/>
    </xf>
    <xf numFmtId="0" fontId="6" fillId="0" borderId="26" xfId="0" applyFont="1" applyBorder="1" applyAlignment="1">
      <alignment horizontal="right" vertical="center"/>
    </xf>
    <xf numFmtId="49" fontId="85" fillId="2" borderId="1" xfId="0" applyNumberFormat="1" applyFont="1" applyFill="1" applyBorder="1" applyAlignment="1">
      <alignment horizontal="center" vertical="top" wrapText="1"/>
    </xf>
    <xf numFmtId="49" fontId="85" fillId="2" borderId="1" xfId="0" applyNumberFormat="1" applyFont="1" applyFill="1" applyBorder="1" applyAlignment="1">
      <alignment horizontal="center" vertical="center"/>
    </xf>
    <xf numFmtId="0" fontId="48" fillId="0" borderId="0" xfId="0" applyFont="1" applyAlignment="1">
      <alignment horizontal="center" vertical="center" wrapText="1"/>
    </xf>
    <xf numFmtId="49" fontId="45" fillId="3" borderId="17" xfId="0" applyNumberFormat="1" applyFont="1" applyFill="1" applyBorder="1" applyAlignment="1">
      <alignment horizontal="left" vertical="center" wrapText="1"/>
    </xf>
    <xf numFmtId="49" fontId="45" fillId="3" borderId="18" xfId="0" applyNumberFormat="1" applyFont="1" applyFill="1" applyBorder="1" applyAlignment="1">
      <alignment horizontal="left" vertical="center" wrapText="1"/>
    </xf>
    <xf numFmtId="49" fontId="45" fillId="3" borderId="19" xfId="0" applyNumberFormat="1" applyFont="1" applyFill="1" applyBorder="1" applyAlignment="1">
      <alignment horizontal="left" vertical="center" wrapText="1"/>
    </xf>
    <xf numFmtId="0" fontId="5" fillId="0" borderId="0" xfId="0" applyFont="1" applyAlignment="1">
      <alignment horizontal="right" vertical="center"/>
    </xf>
    <xf numFmtId="0" fontId="2" fillId="0" borderId="0" xfId="0" applyFont="1" applyAlignment="1">
      <alignment horizontal="right" vertical="center"/>
    </xf>
    <xf numFmtId="49" fontId="5" fillId="3" borderId="15" xfId="0" applyNumberFormat="1" applyFont="1" applyFill="1" applyBorder="1" applyAlignment="1">
      <alignment horizontal="left" vertical="center" wrapText="1"/>
    </xf>
    <xf numFmtId="0" fontId="5" fillId="0" borderId="15" xfId="0" applyFont="1" applyBorder="1" applyAlignment="1">
      <alignment horizontal="left" wrapText="1"/>
    </xf>
    <xf numFmtId="49" fontId="84" fillId="0" borderId="0" xfId="0" applyNumberFormat="1" applyFont="1" applyAlignment="1">
      <alignment horizontal="center" vertical="center" wrapText="1"/>
    </xf>
    <xf numFmtId="0" fontId="6" fillId="0" borderId="0" xfId="0" applyFont="1" applyAlignment="1">
      <alignment horizontal="right" vertical="center" wrapText="1"/>
    </xf>
    <xf numFmtId="0" fontId="51" fillId="0" borderId="0" xfId="0" applyFont="1" applyAlignment="1">
      <alignment horizontal="right" vertical="center" wrapText="1"/>
    </xf>
    <xf numFmtId="49" fontId="6" fillId="2" borderId="15" xfId="0" applyNumberFormat="1" applyFont="1" applyFill="1" applyBorder="1" applyAlignment="1">
      <alignment horizontal="center" vertical="center" wrapText="1"/>
    </xf>
    <xf numFmtId="0" fontId="6" fillId="2" borderId="15" xfId="0" applyFont="1" applyFill="1" applyBorder="1" applyAlignment="1">
      <alignment horizontal="center" vertical="center" wrapText="1"/>
    </xf>
    <xf numFmtId="49" fontId="6" fillId="2" borderId="15" xfId="0" applyNumberFormat="1" applyFont="1" applyFill="1" applyBorder="1" applyAlignment="1">
      <alignment horizontal="center" vertical="center"/>
    </xf>
    <xf numFmtId="0" fontId="0" fillId="0" borderId="0" xfId="0" applyAlignment="1">
      <alignment horizontal="center" vertical="center" wrapText="1"/>
    </xf>
    <xf numFmtId="0" fontId="6" fillId="0" borderId="0" xfId="0" applyFont="1" applyAlignment="1">
      <alignment horizontal="right" vertical="center"/>
    </xf>
    <xf numFmtId="49" fontId="3" fillId="2" borderId="15" xfId="0" applyNumberFormat="1" applyFont="1" applyFill="1" applyBorder="1" applyAlignment="1">
      <alignment horizontal="center" vertical="center" wrapText="1"/>
    </xf>
    <xf numFmtId="49" fontId="48" fillId="0" borderId="0" xfId="0" applyNumberFormat="1" applyFont="1" applyAlignment="1">
      <alignment horizontal="center" vertical="center" wrapText="1"/>
    </xf>
    <xf numFmtId="0" fontId="49" fillId="0" borderId="0" xfId="0" applyFont="1" applyAlignment="1">
      <alignment wrapText="1"/>
    </xf>
    <xf numFmtId="0" fontId="8" fillId="0" borderId="15" xfId="0" applyNumberFormat="1" applyFont="1" applyBorder="1" applyAlignment="1">
      <alignment horizontal="center"/>
    </xf>
    <xf numFmtId="0" fontId="87" fillId="0" borderId="27" xfId="0" applyNumberFormat="1" applyFont="1" applyBorder="1" applyAlignment="1">
      <alignment horizontal="left" wrapText="1"/>
    </xf>
    <xf numFmtId="170" fontId="8" fillId="0" borderId="15" xfId="0" applyNumberFormat="1" applyFont="1" applyBorder="1" applyAlignment="1">
      <alignment horizontal="right" wrapText="1"/>
    </xf>
    <xf numFmtId="171" fontId="8" fillId="0" borderId="15" xfId="0" applyNumberFormat="1" applyFont="1" applyBorder="1" applyAlignment="1">
      <alignment horizontal="right" wrapText="1"/>
    </xf>
    <xf numFmtId="0" fontId="8" fillId="42" borderId="15" xfId="0" applyNumberFormat="1" applyFont="1" applyFill="1" applyBorder="1" applyAlignment="1">
      <alignment horizontal="center"/>
    </xf>
    <xf numFmtId="0" fontId="87" fillId="42" borderId="27" xfId="0" applyNumberFormat="1" applyFont="1" applyFill="1" applyBorder="1" applyAlignment="1">
      <alignment horizontal="left" wrapText="1"/>
    </xf>
    <xf numFmtId="170" fontId="8" fillId="42" borderId="15" xfId="0" applyNumberFormat="1" applyFont="1" applyFill="1" applyBorder="1" applyAlignment="1">
      <alignment horizontal="right" wrapText="1"/>
    </xf>
    <xf numFmtId="171" fontId="8" fillId="42" borderId="15" xfId="0" applyNumberFormat="1" applyFont="1" applyFill="1" applyBorder="1" applyAlignment="1">
      <alignment horizontal="right" wrapText="1"/>
    </xf>
  </cellXfs>
  <cellStyles count="328">
    <cellStyle name="_Книга1" xfId="272"/>
    <cellStyle name="_Книга1 2" xfId="273"/>
    <cellStyle name="_Пост февраль 2009" xfId="274"/>
    <cellStyle name="_Прил. 6 апрель 2011" xfId="275"/>
    <cellStyle name="_Приложение коррект 3-4" xfId="276"/>
    <cellStyle name="_Приложение коррект 4" xfId="277"/>
    <cellStyle name="_Трансферты по районам 2010 на 1 июля - полугодовой" xfId="278"/>
    <cellStyle name="_Трансферты по районам 2010 на 1 июля - полугодовой 2" xfId="279"/>
    <cellStyle name="_Трансферты по районам 2010 на 1 ноября каз-русс" xfId="280"/>
    <cellStyle name="_Трансферты по районам 2010 на 1 ноября каз-русс 2" xfId="281"/>
    <cellStyle name="_Трансферты по районам 2010 на 1 октября каз-русс" xfId="282"/>
    <cellStyle name="_Трансферты по районам 2010 на 1 октября каз-русс 2" xfId="283"/>
    <cellStyle name="_Трансферты по районам 2010 на 1 сентября каз-русс" xfId="284"/>
    <cellStyle name="_Трансферты по районам 2010 на 1 сентября каз-русс 2" xfId="285"/>
    <cellStyle name="_Трансферты по районам 2011 на 1 января" xfId="286"/>
    <cellStyle name="_Трансферты по районам 2011 на 1 января 2" xfId="287"/>
    <cellStyle name="20% - Акцент1 2" xfId="3"/>
    <cellStyle name="20% - Акцент1 2 2" xfId="4"/>
    <cellStyle name="20% - Акцент1 3" xfId="5"/>
    <cellStyle name="20% - Акцент2 2" xfId="6"/>
    <cellStyle name="20% - Акцент2 2 2" xfId="7"/>
    <cellStyle name="20% - Акцент2 3" xfId="8"/>
    <cellStyle name="20% - Акцент3 2" xfId="9"/>
    <cellStyle name="20% - Акцент3 2 2" xfId="10"/>
    <cellStyle name="20% - Акцент3 3" xfId="11"/>
    <cellStyle name="20% - Акцент4 2" xfId="12"/>
    <cellStyle name="20% - Акцент4 2 2" xfId="13"/>
    <cellStyle name="20% - Акцент4 3" xfId="14"/>
    <cellStyle name="20% - Акцент5 2" xfId="15"/>
    <cellStyle name="20% - Акцент5 2 2" xfId="16"/>
    <cellStyle name="20% - Акцент5 3" xfId="17"/>
    <cellStyle name="20% - Акцент6 2" xfId="18"/>
    <cellStyle name="20% - Акцент6 2 2" xfId="19"/>
    <cellStyle name="20% - Акцент6 3" xfId="20"/>
    <cellStyle name="40% - Акцент1 2" xfId="21"/>
    <cellStyle name="40% - Акцент1 2 2" xfId="22"/>
    <cellStyle name="40% - Акцент1 3" xfId="23"/>
    <cellStyle name="40% - Акцент2 2" xfId="24"/>
    <cellStyle name="40% - Акцент2 2 2" xfId="25"/>
    <cellStyle name="40% - Акцент2 3" xfId="26"/>
    <cellStyle name="40% - Акцент3 2" xfId="27"/>
    <cellStyle name="40% - Акцент3 2 2" xfId="28"/>
    <cellStyle name="40% - Акцент3 3" xfId="29"/>
    <cellStyle name="40% - Акцент4 2" xfId="30"/>
    <cellStyle name="40% - Акцент4 2 2" xfId="31"/>
    <cellStyle name="40% - Акцент4 3" xfId="32"/>
    <cellStyle name="40% - Акцент5 2" xfId="33"/>
    <cellStyle name="40% - Акцент5 2 2" xfId="34"/>
    <cellStyle name="40% - Акцент5 3" xfId="35"/>
    <cellStyle name="40% - Акцент6 2" xfId="36"/>
    <cellStyle name="40% - Акцент6 2 2" xfId="37"/>
    <cellStyle name="40% - Акцент6 3" xfId="38"/>
    <cellStyle name="60% - Акцент1 2" xfId="39"/>
    <cellStyle name="60% - Акцент1 2 2" xfId="40"/>
    <cellStyle name="60% - Акцент1 3" xfId="41"/>
    <cellStyle name="60% - Акцент2 2" xfId="42"/>
    <cellStyle name="60% - Акцент2 2 2" xfId="43"/>
    <cellStyle name="60% - Акцент2 3" xfId="44"/>
    <cellStyle name="60% - Акцент3 2" xfId="45"/>
    <cellStyle name="60% - Акцент3 2 2" xfId="46"/>
    <cellStyle name="60% - Акцент3 3" xfId="47"/>
    <cellStyle name="60% - Акцент4 2" xfId="48"/>
    <cellStyle name="60% - Акцент4 2 2" xfId="49"/>
    <cellStyle name="60% - Акцент4 3" xfId="50"/>
    <cellStyle name="60% - Акцент5 2" xfId="51"/>
    <cellStyle name="60% - Акцент5 2 2" xfId="52"/>
    <cellStyle name="60% - Акцент5 3" xfId="53"/>
    <cellStyle name="60% - Акцент6 2" xfId="54"/>
    <cellStyle name="60% - Акцент6 2 2" xfId="55"/>
    <cellStyle name="60% - Акцент6 3" xfId="56"/>
    <cellStyle name="Cel6" xfId="288"/>
    <cellStyle name="Cell1" xfId="289"/>
    <cellStyle name="Cell2" xfId="290"/>
    <cellStyle name="Cell3" xfId="291"/>
    <cellStyle name="Cell4" xfId="292"/>
    <cellStyle name="Cell5" xfId="293"/>
    <cellStyle name="Column3" xfId="294"/>
    <cellStyle name="Column4" xfId="295"/>
    <cellStyle name="Column5" xfId="296"/>
    <cellStyle name="Comma" xfId="57"/>
    <cellStyle name="Comma [0]_Book2" xfId="58"/>
    <cellStyle name="Comma_Book2" xfId="59"/>
    <cellStyle name="Comma0" xfId="60"/>
    <cellStyle name="Currency" xfId="61"/>
    <cellStyle name="Currency [0]_Book2" xfId="62"/>
    <cellStyle name="Currency_Book2" xfId="63"/>
    <cellStyle name="Currency0" xfId="64"/>
    <cellStyle name="Date" xfId="65"/>
    <cellStyle name="Fixed" xfId="66"/>
    <cellStyle name="Heading 1" xfId="67"/>
    <cellStyle name="Heading 2" xfId="68"/>
    <cellStyle name="Heading1" xfId="297"/>
    <cellStyle name="Iau?iue_?ac?.oaa.90-92" xfId="69"/>
    <cellStyle name="Îáû÷íûé_93ãîä (2)" xfId="70"/>
    <cellStyle name="Name1" xfId="298"/>
    <cellStyle name="Name2" xfId="299"/>
    <cellStyle name="Name3" xfId="300"/>
    <cellStyle name="Name4" xfId="301"/>
    <cellStyle name="Name5" xfId="302"/>
    <cellStyle name="normal" xfId="71"/>
    <cellStyle name="Normal 2" xfId="72"/>
    <cellStyle name="Normal_A 2" xfId="73"/>
    <cellStyle name="normбlnм_laroux" xfId="74"/>
    <cellStyle name="Number2DecimalStyle 2" xfId="75"/>
    <cellStyle name="Ouny?e [0]_Eeno1" xfId="76"/>
    <cellStyle name="Ouny?e_Eeno1" xfId="77"/>
    <cellStyle name="Òûñÿ÷è [0]_Ëèñò1" xfId="78"/>
    <cellStyle name="Òûñÿ÷è_Ëèñò1" xfId="79"/>
    <cellStyle name="Percent" xfId="80"/>
    <cellStyle name="Percent 2" xfId="81"/>
    <cellStyle name="S10" xfId="82"/>
    <cellStyle name="S12" xfId="83"/>
    <cellStyle name="S13" xfId="84"/>
    <cellStyle name="S14" xfId="85"/>
    <cellStyle name="S15" xfId="86"/>
    <cellStyle name="S16" xfId="87"/>
    <cellStyle name="S2" xfId="88"/>
    <cellStyle name="S3_mis_НПС(объем)" xfId="89"/>
    <cellStyle name="S4 3 2" xfId="90"/>
    <cellStyle name="S4_mis_НПС(объем)" xfId="91"/>
    <cellStyle name="S5_mis_НПС(объем)" xfId="92"/>
    <cellStyle name="S6" xfId="93"/>
    <cellStyle name="S7" xfId="94"/>
    <cellStyle name="S8_mis_НПС(объем)" xfId="95"/>
    <cellStyle name="S9_mis_НПС(объем)" xfId="96"/>
    <cellStyle name="SAPBEXaggData" xfId="97"/>
    <cellStyle name="SAPBEXaggData 2" xfId="98"/>
    <cellStyle name="SAPBEXstdData" xfId="99"/>
    <cellStyle name="SAPBEXstdData 2" xfId="100"/>
    <cellStyle name="Total" xfId="101"/>
    <cellStyle name="White2" xfId="303"/>
    <cellStyle name="White3" xfId="304"/>
    <cellStyle name="White4" xfId="305"/>
    <cellStyle name="White4 2" xfId="306"/>
    <cellStyle name="White5" xfId="307"/>
    <cellStyle name="Акцент1 2" xfId="102"/>
    <cellStyle name="Акцент1 2 2" xfId="103"/>
    <cellStyle name="Акцент1 3" xfId="104"/>
    <cellStyle name="Акцент1 4" xfId="308"/>
    <cellStyle name="Акцент2 2" xfId="105"/>
    <cellStyle name="Акцент2 2 2" xfId="106"/>
    <cellStyle name="Акцент2 3" xfId="107"/>
    <cellStyle name="Акцент2 4" xfId="309"/>
    <cellStyle name="Акцент3 2" xfId="108"/>
    <cellStyle name="Акцент3 2 2" xfId="109"/>
    <cellStyle name="Акцент3 3" xfId="110"/>
    <cellStyle name="Акцент3 4" xfId="310"/>
    <cellStyle name="Акцент4 2" xfId="111"/>
    <cellStyle name="Акцент4 2 2" xfId="112"/>
    <cellStyle name="Акцент4 3" xfId="113"/>
    <cellStyle name="Акцент4 4" xfId="311"/>
    <cellStyle name="Акцент5 2" xfId="114"/>
    <cellStyle name="Акцент5 2 2" xfId="115"/>
    <cellStyle name="Акцент5 3" xfId="116"/>
    <cellStyle name="Акцент5 4" xfId="312"/>
    <cellStyle name="Акцент6 2" xfId="117"/>
    <cellStyle name="Акцент6 2 2" xfId="118"/>
    <cellStyle name="Акцент6 3" xfId="119"/>
    <cellStyle name="Акцент6 4" xfId="313"/>
    <cellStyle name="Ввод  2" xfId="120"/>
    <cellStyle name="Ввод  2 2" xfId="121"/>
    <cellStyle name="Ввод  2 2 2" xfId="122"/>
    <cellStyle name="Ввод  2 3" xfId="123"/>
    <cellStyle name="Ввод  3" xfId="124"/>
    <cellStyle name="Ввод  3 2" xfId="125"/>
    <cellStyle name="Ввод  4" xfId="314"/>
    <cellStyle name="Вывод 2" xfId="126"/>
    <cellStyle name="Вывод 2 2" xfId="127"/>
    <cellStyle name="Вывод 2 2 2" xfId="128"/>
    <cellStyle name="Вывод 2 3" xfId="129"/>
    <cellStyle name="Вывод 3" xfId="130"/>
    <cellStyle name="Вывод 3 2" xfId="131"/>
    <cellStyle name="Вывод 4" xfId="315"/>
    <cellStyle name="Вычисление 2" xfId="132"/>
    <cellStyle name="Вычисление 2 2" xfId="133"/>
    <cellStyle name="Вычисление 2 2 2" xfId="134"/>
    <cellStyle name="Вычисление 2 3" xfId="135"/>
    <cellStyle name="Вычисление 3" xfId="136"/>
    <cellStyle name="Вычисление 3 2" xfId="137"/>
    <cellStyle name="Вычисление 4" xfId="316"/>
    <cellStyle name="Гиперссылка 2" xfId="138"/>
    <cellStyle name="Денежный 2" xfId="139"/>
    <cellStyle name="Заголовок 1 2" xfId="140"/>
    <cellStyle name="Заголовок 1 2 2" xfId="141"/>
    <cellStyle name="Заголовок 1 3" xfId="142"/>
    <cellStyle name="Заголовок 2 2" xfId="143"/>
    <cellStyle name="Заголовок 2 2 2" xfId="144"/>
    <cellStyle name="Заголовок 2 3" xfId="145"/>
    <cellStyle name="Заголовок 3 2" xfId="146"/>
    <cellStyle name="Заголовок 3 2 2" xfId="147"/>
    <cellStyle name="Заголовок 3 3" xfId="148"/>
    <cellStyle name="Заголовок 4 2" xfId="149"/>
    <cellStyle name="Заголовок 4 2 2" xfId="150"/>
    <cellStyle name="Заголовок 4 3" xfId="151"/>
    <cellStyle name="Итог 2" xfId="152"/>
    <cellStyle name="Итог 2 2" xfId="153"/>
    <cellStyle name="Итог 2 2 2" xfId="154"/>
    <cellStyle name="Итог 2 3" xfId="155"/>
    <cellStyle name="Итог 3" xfId="156"/>
    <cellStyle name="Итог 3 2" xfId="157"/>
    <cellStyle name="Итог 4" xfId="317"/>
    <cellStyle name="Контрольная ячейка 2" xfId="158"/>
    <cellStyle name="Контрольная ячейка 2 2" xfId="159"/>
    <cellStyle name="Контрольная ячейка 3" xfId="160"/>
    <cellStyle name="Контрольная ячейка 4" xfId="318"/>
    <cellStyle name="Название 2" xfId="161"/>
    <cellStyle name="Название 2 2" xfId="162"/>
    <cellStyle name="Название 3" xfId="163"/>
    <cellStyle name="Название 4" xfId="319"/>
    <cellStyle name="Нейтральный 2" xfId="164"/>
    <cellStyle name="Нейтральный 2 2" xfId="165"/>
    <cellStyle name="Нейтральный 3" xfId="166"/>
    <cellStyle name="Нейтральный 4" xfId="320"/>
    <cellStyle name="Обычный" xfId="0" builtinId="0"/>
    <cellStyle name="Обычный 10" xfId="167"/>
    <cellStyle name="Обычный 10 2" xfId="168"/>
    <cellStyle name="Обычный 10 2 2" xfId="169"/>
    <cellStyle name="Обычный 11" xfId="170"/>
    <cellStyle name="Обычный 2" xfId="1"/>
    <cellStyle name="Обычный 2 2" xfId="171"/>
    <cellStyle name="Обычный 2 2 2" xfId="172"/>
    <cellStyle name="Обычный 2 2 3" xfId="173"/>
    <cellStyle name="Обычный 2 3" xfId="174"/>
    <cellStyle name="Обычный 2 3 2" xfId="175"/>
    <cellStyle name="Обычный 2 3 3" xfId="176"/>
    <cellStyle name="Обычный 2 4" xfId="177"/>
    <cellStyle name="Обычный 2 5" xfId="178"/>
    <cellStyle name="Обычный 2 6" xfId="179"/>
    <cellStyle name="Обычный 3" xfId="2"/>
    <cellStyle name="Обычный 3 2" xfId="181"/>
    <cellStyle name="Обычный 3 2 2" xfId="182"/>
    <cellStyle name="Обычный 3 2 2 2" xfId="183"/>
    <cellStyle name="Обычный 3 3" xfId="184"/>
    <cellStyle name="Обычный 3 3 2" xfId="185"/>
    <cellStyle name="Обычный 3 4" xfId="180"/>
    <cellStyle name="Обычный 4" xfId="186"/>
    <cellStyle name="Обычный 4 2" xfId="187"/>
    <cellStyle name="Обычный 5" xfId="188"/>
    <cellStyle name="Обычный 5 2" xfId="189"/>
    <cellStyle name="Обычный 5 2 2" xfId="190"/>
    <cellStyle name="Обычный 6" xfId="191"/>
    <cellStyle name="Обычный 6 2" xfId="192"/>
    <cellStyle name="Обычный 7" xfId="193"/>
    <cellStyle name="Обычный 8" xfId="194"/>
    <cellStyle name="Обычный 9" xfId="195"/>
    <cellStyle name="Обычный_Лист1" xfId="327"/>
    <cellStyle name="Плохой 2" xfId="196"/>
    <cellStyle name="Плохой 2 2" xfId="197"/>
    <cellStyle name="Плохой 3" xfId="198"/>
    <cellStyle name="Плохой 4" xfId="321"/>
    <cellStyle name="Пояснение 2" xfId="199"/>
    <cellStyle name="Пояснение 2 2" xfId="200"/>
    <cellStyle name="Пояснение 3" xfId="201"/>
    <cellStyle name="Пояснение 4" xfId="322"/>
    <cellStyle name="Примечание 2" xfId="202"/>
    <cellStyle name="Примечание 2 2" xfId="203"/>
    <cellStyle name="Примечание 2 2 2" xfId="204"/>
    <cellStyle name="Примечание 2 3" xfId="205"/>
    <cellStyle name="Примечание 2 3 2" xfId="206"/>
    <cellStyle name="Примечание 2 4" xfId="207"/>
    <cellStyle name="Примечание 3" xfId="208"/>
    <cellStyle name="Примечание 3 2" xfId="209"/>
    <cellStyle name="Примечание 4" xfId="210"/>
    <cellStyle name="Примечание 4 2" xfId="211"/>
    <cellStyle name="Примечание 5" xfId="212"/>
    <cellStyle name="Примечание 6" xfId="323"/>
    <cellStyle name="Процентный 2" xfId="213"/>
    <cellStyle name="Процентный 2 2" xfId="214"/>
    <cellStyle name="Процентный 2 3" xfId="215"/>
    <cellStyle name="Процентный 2 3 2" xfId="216"/>
    <cellStyle name="Процентный 2 4" xfId="217"/>
    <cellStyle name="Процентный 2 5" xfId="218"/>
    <cellStyle name="Процентный 2 6" xfId="219"/>
    <cellStyle name="Процентный 3" xfId="220"/>
    <cellStyle name="Процентный 3 2" xfId="221"/>
    <cellStyle name="Процентный 3 2 2" xfId="222"/>
    <cellStyle name="Процентный 4" xfId="223"/>
    <cellStyle name="Процентный 5" xfId="224"/>
    <cellStyle name="Процентный 6" xfId="225"/>
    <cellStyle name="Процентный 7" xfId="226"/>
    <cellStyle name="Процентный 8" xfId="227"/>
    <cellStyle name="Связанная ячейка 2" xfId="228"/>
    <cellStyle name="Связанная ячейка 2 2" xfId="229"/>
    <cellStyle name="Связанная ячейка 3" xfId="230"/>
    <cellStyle name="Связанная ячейка 4" xfId="324"/>
    <cellStyle name="Стиль 1" xfId="231"/>
    <cellStyle name="Текст предупреждения 2" xfId="232"/>
    <cellStyle name="Текст предупреждения 2 2" xfId="233"/>
    <cellStyle name="Текст предупреждения 3" xfId="234"/>
    <cellStyle name="Текст предупреждения 4" xfId="325"/>
    <cellStyle name="Тысячи [0]_Диалог Накладная" xfId="235"/>
    <cellStyle name="Тысячи_Sheet1" xfId="236"/>
    <cellStyle name="Финансовый [0] 2" xfId="238"/>
    <cellStyle name="Финансовый [0] 2 10" xfId="239"/>
    <cellStyle name="Финансовый [0] 2 11" xfId="240"/>
    <cellStyle name="Финансовый [0] 2 2" xfId="241"/>
    <cellStyle name="Финансовый [0] 2 3" xfId="242"/>
    <cellStyle name="Финансовый [0] 2 4" xfId="243"/>
    <cellStyle name="Финансовый [0] 2 5" xfId="244"/>
    <cellStyle name="Финансовый [0] 2 6" xfId="245"/>
    <cellStyle name="Финансовый [0] 2 7" xfId="246"/>
    <cellStyle name="Финансовый [0] 2 8" xfId="247"/>
    <cellStyle name="Финансовый [0] 2 9" xfId="248"/>
    <cellStyle name="Финансовый [0] 3" xfId="237"/>
    <cellStyle name="Финансовый 10" xfId="249"/>
    <cellStyle name="Финансовый 11" xfId="250"/>
    <cellStyle name="Финансовый 2" xfId="251"/>
    <cellStyle name="Финансовый 2 2" xfId="252"/>
    <cellStyle name="Финансовый 2 3" xfId="253"/>
    <cellStyle name="Финансовый 2 4" xfId="254"/>
    <cellStyle name="Финансовый 2 5" xfId="255"/>
    <cellStyle name="Финансовый 3" xfId="256"/>
    <cellStyle name="Финансовый 3 2" xfId="257"/>
    <cellStyle name="Финансовый 3 2 2" xfId="258"/>
    <cellStyle name="Финансовый 3 2 2 2" xfId="259"/>
    <cellStyle name="Финансовый 3 3" xfId="260"/>
    <cellStyle name="Финансовый 3 3 2" xfId="261"/>
    <cellStyle name="Финансовый 4" xfId="262"/>
    <cellStyle name="Финансовый 4 2" xfId="263"/>
    <cellStyle name="Финансовый 5" xfId="264"/>
    <cellStyle name="Финансовый 6" xfId="265"/>
    <cellStyle name="Финансовый 7" xfId="266"/>
    <cellStyle name="Финансовый 8" xfId="267"/>
    <cellStyle name="Финансовый 9" xfId="268"/>
    <cellStyle name="Хороший 2" xfId="269"/>
    <cellStyle name="Хороший 2 2" xfId="270"/>
    <cellStyle name="Хороший 3" xfId="271"/>
    <cellStyle name="Хороший 4" xfId="326"/>
  </cellStyles>
  <dxfs count="17">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2" defaultPivotStyle="PivotStyleLight16"/>
  <colors>
    <mruColors>
      <color rgb="FFFFE4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32"/>
  <sheetViews>
    <sheetView workbookViewId="0">
      <pane xSplit="1" ySplit="7" topLeftCell="B20" activePane="bottomRight" state="frozen"/>
      <selection activeCell="E297" sqref="E297"/>
      <selection pane="topRight" activeCell="E297" sqref="E297"/>
      <selection pane="bottomLeft" activeCell="E297" sqref="E297"/>
      <selection pane="bottomRight" activeCell="F24" sqref="F24"/>
    </sheetView>
  </sheetViews>
  <sheetFormatPr defaultRowHeight="12.75"/>
  <cols>
    <col min="1" max="1" width="31.85546875" style="35" customWidth="1"/>
    <col min="2" max="2" width="11.28515625" style="35" customWidth="1"/>
    <col min="3" max="3" width="11.5703125" style="35" customWidth="1"/>
    <col min="4" max="4" width="10" style="35" customWidth="1"/>
    <col min="5" max="6" width="12.5703125" style="35" customWidth="1"/>
    <col min="7" max="7" width="13.28515625" style="35" customWidth="1"/>
    <col min="8" max="8" width="9.7109375" style="35" customWidth="1"/>
    <col min="9" max="9" width="12.42578125" style="35" customWidth="1"/>
    <col min="10" max="10" width="12.28515625" style="35" customWidth="1"/>
    <col min="11" max="11" width="13.28515625" style="35" customWidth="1"/>
    <col min="12" max="12" width="11.42578125" style="35" customWidth="1"/>
    <col min="13" max="13" width="12.28515625" style="35" customWidth="1"/>
    <col min="14" max="14" width="10.5703125" style="19" customWidth="1"/>
    <col min="15" max="15" width="11.85546875" style="19" customWidth="1"/>
    <col min="16" max="256" width="9.140625" style="19"/>
    <col min="257" max="257" width="31.85546875" style="19" customWidth="1"/>
    <col min="258" max="258" width="13.85546875" style="19" customWidth="1"/>
    <col min="259" max="259" width="13.28515625" style="19" customWidth="1"/>
    <col min="260" max="260" width="11.42578125" style="19" customWidth="1"/>
    <col min="261" max="261" width="14" style="19" customWidth="1"/>
    <col min="262" max="262" width="13.85546875" style="19" customWidth="1"/>
    <col min="263" max="263" width="13.28515625" style="19" customWidth="1"/>
    <col min="264" max="264" width="11.42578125" style="19" customWidth="1"/>
    <col min="265" max="266" width="13.85546875" style="19" customWidth="1"/>
    <col min="267" max="267" width="13.28515625" style="19" customWidth="1"/>
    <col min="268" max="268" width="11.42578125" style="19" customWidth="1"/>
    <col min="269" max="269" width="14.42578125" style="19" customWidth="1"/>
    <col min="270" max="270" width="13" style="19" customWidth="1"/>
    <col min="271" max="271" width="13.5703125" style="19" customWidth="1"/>
    <col min="272" max="512" width="9.140625" style="19"/>
    <col min="513" max="513" width="31.85546875" style="19" customWidth="1"/>
    <col min="514" max="514" width="13.85546875" style="19" customWidth="1"/>
    <col min="515" max="515" width="13.28515625" style="19" customWidth="1"/>
    <col min="516" max="516" width="11.42578125" style="19" customWidth="1"/>
    <col min="517" max="517" width="14" style="19" customWidth="1"/>
    <col min="518" max="518" width="13.85546875" style="19" customWidth="1"/>
    <col min="519" max="519" width="13.28515625" style="19" customWidth="1"/>
    <col min="520" max="520" width="11.42578125" style="19" customWidth="1"/>
    <col min="521" max="522" width="13.85546875" style="19" customWidth="1"/>
    <col min="523" max="523" width="13.28515625" style="19" customWidth="1"/>
    <col min="524" max="524" width="11.42578125" style="19" customWidth="1"/>
    <col min="525" max="525" width="14.42578125" style="19" customWidth="1"/>
    <col min="526" max="526" width="13" style="19" customWidth="1"/>
    <col min="527" max="527" width="13.5703125" style="19" customWidth="1"/>
    <col min="528" max="768" width="9.140625" style="19"/>
    <col min="769" max="769" width="31.85546875" style="19" customWidth="1"/>
    <col min="770" max="770" width="13.85546875" style="19" customWidth="1"/>
    <col min="771" max="771" width="13.28515625" style="19" customWidth="1"/>
    <col min="772" max="772" width="11.42578125" style="19" customWidth="1"/>
    <col min="773" max="773" width="14" style="19" customWidth="1"/>
    <col min="774" max="774" width="13.85546875" style="19" customWidth="1"/>
    <col min="775" max="775" width="13.28515625" style="19" customWidth="1"/>
    <col min="776" max="776" width="11.42578125" style="19" customWidth="1"/>
    <col min="777" max="778" width="13.85546875" style="19" customWidth="1"/>
    <col min="779" max="779" width="13.28515625" style="19" customWidth="1"/>
    <col min="780" max="780" width="11.42578125" style="19" customWidth="1"/>
    <col min="781" max="781" width="14.42578125" style="19" customWidth="1"/>
    <col min="782" max="782" width="13" style="19" customWidth="1"/>
    <col min="783" max="783" width="13.5703125" style="19" customWidth="1"/>
    <col min="784" max="1024" width="9.140625" style="19"/>
    <col min="1025" max="1025" width="31.85546875" style="19" customWidth="1"/>
    <col min="1026" max="1026" width="13.85546875" style="19" customWidth="1"/>
    <col min="1027" max="1027" width="13.28515625" style="19" customWidth="1"/>
    <col min="1028" max="1028" width="11.42578125" style="19" customWidth="1"/>
    <col min="1029" max="1029" width="14" style="19" customWidth="1"/>
    <col min="1030" max="1030" width="13.85546875" style="19" customWidth="1"/>
    <col min="1031" max="1031" width="13.28515625" style="19" customWidth="1"/>
    <col min="1032" max="1032" width="11.42578125" style="19" customWidth="1"/>
    <col min="1033" max="1034" width="13.85546875" style="19" customWidth="1"/>
    <col min="1035" max="1035" width="13.28515625" style="19" customWidth="1"/>
    <col min="1036" max="1036" width="11.42578125" style="19" customWidth="1"/>
    <col min="1037" max="1037" width="14.42578125" style="19" customWidth="1"/>
    <col min="1038" max="1038" width="13" style="19" customWidth="1"/>
    <col min="1039" max="1039" width="13.5703125" style="19" customWidth="1"/>
    <col min="1040" max="1280" width="9.140625" style="19"/>
    <col min="1281" max="1281" width="31.85546875" style="19" customWidth="1"/>
    <col min="1282" max="1282" width="13.85546875" style="19" customWidth="1"/>
    <col min="1283" max="1283" width="13.28515625" style="19" customWidth="1"/>
    <col min="1284" max="1284" width="11.42578125" style="19" customWidth="1"/>
    <col min="1285" max="1285" width="14" style="19" customWidth="1"/>
    <col min="1286" max="1286" width="13.85546875" style="19" customWidth="1"/>
    <col min="1287" max="1287" width="13.28515625" style="19" customWidth="1"/>
    <col min="1288" max="1288" width="11.42578125" style="19" customWidth="1"/>
    <col min="1289" max="1290" width="13.85546875" style="19" customWidth="1"/>
    <col min="1291" max="1291" width="13.28515625" style="19" customWidth="1"/>
    <col min="1292" max="1292" width="11.42578125" style="19" customWidth="1"/>
    <col min="1293" max="1293" width="14.42578125" style="19" customWidth="1"/>
    <col min="1294" max="1294" width="13" style="19" customWidth="1"/>
    <col min="1295" max="1295" width="13.5703125" style="19" customWidth="1"/>
    <col min="1296" max="1536" width="9.140625" style="19"/>
    <col min="1537" max="1537" width="31.85546875" style="19" customWidth="1"/>
    <col min="1538" max="1538" width="13.85546875" style="19" customWidth="1"/>
    <col min="1539" max="1539" width="13.28515625" style="19" customWidth="1"/>
    <col min="1540" max="1540" width="11.42578125" style="19" customWidth="1"/>
    <col min="1541" max="1541" width="14" style="19" customWidth="1"/>
    <col min="1542" max="1542" width="13.85546875" style="19" customWidth="1"/>
    <col min="1543" max="1543" width="13.28515625" style="19" customWidth="1"/>
    <col min="1544" max="1544" width="11.42578125" style="19" customWidth="1"/>
    <col min="1545" max="1546" width="13.85546875" style="19" customWidth="1"/>
    <col min="1547" max="1547" width="13.28515625" style="19" customWidth="1"/>
    <col min="1548" max="1548" width="11.42578125" style="19" customWidth="1"/>
    <col min="1549" max="1549" width="14.42578125" style="19" customWidth="1"/>
    <col min="1550" max="1550" width="13" style="19" customWidth="1"/>
    <col min="1551" max="1551" width="13.5703125" style="19" customWidth="1"/>
    <col min="1552" max="1792" width="9.140625" style="19"/>
    <col min="1793" max="1793" width="31.85546875" style="19" customWidth="1"/>
    <col min="1794" max="1794" width="13.85546875" style="19" customWidth="1"/>
    <col min="1795" max="1795" width="13.28515625" style="19" customWidth="1"/>
    <col min="1796" max="1796" width="11.42578125" style="19" customWidth="1"/>
    <col min="1797" max="1797" width="14" style="19" customWidth="1"/>
    <col min="1798" max="1798" width="13.85546875" style="19" customWidth="1"/>
    <col min="1799" max="1799" width="13.28515625" style="19" customWidth="1"/>
    <col min="1800" max="1800" width="11.42578125" style="19" customWidth="1"/>
    <col min="1801" max="1802" width="13.85546875" style="19" customWidth="1"/>
    <col min="1803" max="1803" width="13.28515625" style="19" customWidth="1"/>
    <col min="1804" max="1804" width="11.42578125" style="19" customWidth="1"/>
    <col min="1805" max="1805" width="14.42578125" style="19" customWidth="1"/>
    <col min="1806" max="1806" width="13" style="19" customWidth="1"/>
    <col min="1807" max="1807" width="13.5703125" style="19" customWidth="1"/>
    <col min="1808" max="2048" width="9.140625" style="19"/>
    <col min="2049" max="2049" width="31.85546875" style="19" customWidth="1"/>
    <col min="2050" max="2050" width="13.85546875" style="19" customWidth="1"/>
    <col min="2051" max="2051" width="13.28515625" style="19" customWidth="1"/>
    <col min="2052" max="2052" width="11.42578125" style="19" customWidth="1"/>
    <col min="2053" max="2053" width="14" style="19" customWidth="1"/>
    <col min="2054" max="2054" width="13.85546875" style="19" customWidth="1"/>
    <col min="2055" max="2055" width="13.28515625" style="19" customWidth="1"/>
    <col min="2056" max="2056" width="11.42578125" style="19" customWidth="1"/>
    <col min="2057" max="2058" width="13.85546875" style="19" customWidth="1"/>
    <col min="2059" max="2059" width="13.28515625" style="19" customWidth="1"/>
    <col min="2060" max="2060" width="11.42578125" style="19" customWidth="1"/>
    <col min="2061" max="2061" width="14.42578125" style="19" customWidth="1"/>
    <col min="2062" max="2062" width="13" style="19" customWidth="1"/>
    <col min="2063" max="2063" width="13.5703125" style="19" customWidth="1"/>
    <col min="2064" max="2304" width="9.140625" style="19"/>
    <col min="2305" max="2305" width="31.85546875" style="19" customWidth="1"/>
    <col min="2306" max="2306" width="13.85546875" style="19" customWidth="1"/>
    <col min="2307" max="2307" width="13.28515625" style="19" customWidth="1"/>
    <col min="2308" max="2308" width="11.42578125" style="19" customWidth="1"/>
    <col min="2309" max="2309" width="14" style="19" customWidth="1"/>
    <col min="2310" max="2310" width="13.85546875" style="19" customWidth="1"/>
    <col min="2311" max="2311" width="13.28515625" style="19" customWidth="1"/>
    <col min="2312" max="2312" width="11.42578125" style="19" customWidth="1"/>
    <col min="2313" max="2314" width="13.85546875" style="19" customWidth="1"/>
    <col min="2315" max="2315" width="13.28515625" style="19" customWidth="1"/>
    <col min="2316" max="2316" width="11.42578125" style="19" customWidth="1"/>
    <col min="2317" max="2317" width="14.42578125" style="19" customWidth="1"/>
    <col min="2318" max="2318" width="13" style="19" customWidth="1"/>
    <col min="2319" max="2319" width="13.5703125" style="19" customWidth="1"/>
    <col min="2320" max="2560" width="9.140625" style="19"/>
    <col min="2561" max="2561" width="31.85546875" style="19" customWidth="1"/>
    <col min="2562" max="2562" width="13.85546875" style="19" customWidth="1"/>
    <col min="2563" max="2563" width="13.28515625" style="19" customWidth="1"/>
    <col min="2564" max="2564" width="11.42578125" style="19" customWidth="1"/>
    <col min="2565" max="2565" width="14" style="19" customWidth="1"/>
    <col min="2566" max="2566" width="13.85546875" style="19" customWidth="1"/>
    <col min="2567" max="2567" width="13.28515625" style="19" customWidth="1"/>
    <col min="2568" max="2568" width="11.42578125" style="19" customWidth="1"/>
    <col min="2569" max="2570" width="13.85546875" style="19" customWidth="1"/>
    <col min="2571" max="2571" width="13.28515625" style="19" customWidth="1"/>
    <col min="2572" max="2572" width="11.42578125" style="19" customWidth="1"/>
    <col min="2573" max="2573" width="14.42578125" style="19" customWidth="1"/>
    <col min="2574" max="2574" width="13" style="19" customWidth="1"/>
    <col min="2575" max="2575" width="13.5703125" style="19" customWidth="1"/>
    <col min="2576" max="2816" width="9.140625" style="19"/>
    <col min="2817" max="2817" width="31.85546875" style="19" customWidth="1"/>
    <col min="2818" max="2818" width="13.85546875" style="19" customWidth="1"/>
    <col min="2819" max="2819" width="13.28515625" style="19" customWidth="1"/>
    <col min="2820" max="2820" width="11.42578125" style="19" customWidth="1"/>
    <col min="2821" max="2821" width="14" style="19" customWidth="1"/>
    <col min="2822" max="2822" width="13.85546875" style="19" customWidth="1"/>
    <col min="2823" max="2823" width="13.28515625" style="19" customWidth="1"/>
    <col min="2824" max="2824" width="11.42578125" style="19" customWidth="1"/>
    <col min="2825" max="2826" width="13.85546875" style="19" customWidth="1"/>
    <col min="2827" max="2827" width="13.28515625" style="19" customWidth="1"/>
    <col min="2828" max="2828" width="11.42578125" style="19" customWidth="1"/>
    <col min="2829" max="2829" width="14.42578125" style="19" customWidth="1"/>
    <col min="2830" max="2830" width="13" style="19" customWidth="1"/>
    <col min="2831" max="2831" width="13.5703125" style="19" customWidth="1"/>
    <col min="2832" max="3072" width="9.140625" style="19"/>
    <col min="3073" max="3073" width="31.85546875" style="19" customWidth="1"/>
    <col min="3074" max="3074" width="13.85546875" style="19" customWidth="1"/>
    <col min="3075" max="3075" width="13.28515625" style="19" customWidth="1"/>
    <col min="3076" max="3076" width="11.42578125" style="19" customWidth="1"/>
    <col min="3077" max="3077" width="14" style="19" customWidth="1"/>
    <col min="3078" max="3078" width="13.85546875" style="19" customWidth="1"/>
    <col min="3079" max="3079" width="13.28515625" style="19" customWidth="1"/>
    <col min="3080" max="3080" width="11.42578125" style="19" customWidth="1"/>
    <col min="3081" max="3082" width="13.85546875" style="19" customWidth="1"/>
    <col min="3083" max="3083" width="13.28515625" style="19" customWidth="1"/>
    <col min="3084" max="3084" width="11.42578125" style="19" customWidth="1"/>
    <col min="3085" max="3085" width="14.42578125" style="19" customWidth="1"/>
    <col min="3086" max="3086" width="13" style="19" customWidth="1"/>
    <col min="3087" max="3087" width="13.5703125" style="19" customWidth="1"/>
    <col min="3088" max="3328" width="9.140625" style="19"/>
    <col min="3329" max="3329" width="31.85546875" style="19" customWidth="1"/>
    <col min="3330" max="3330" width="13.85546875" style="19" customWidth="1"/>
    <col min="3331" max="3331" width="13.28515625" style="19" customWidth="1"/>
    <col min="3332" max="3332" width="11.42578125" style="19" customWidth="1"/>
    <col min="3333" max="3333" width="14" style="19" customWidth="1"/>
    <col min="3334" max="3334" width="13.85546875" style="19" customWidth="1"/>
    <col min="3335" max="3335" width="13.28515625" style="19" customWidth="1"/>
    <col min="3336" max="3336" width="11.42578125" style="19" customWidth="1"/>
    <col min="3337" max="3338" width="13.85546875" style="19" customWidth="1"/>
    <col min="3339" max="3339" width="13.28515625" style="19" customWidth="1"/>
    <col min="3340" max="3340" width="11.42578125" style="19" customWidth="1"/>
    <col min="3341" max="3341" width="14.42578125" style="19" customWidth="1"/>
    <col min="3342" max="3342" width="13" style="19" customWidth="1"/>
    <col min="3343" max="3343" width="13.5703125" style="19" customWidth="1"/>
    <col min="3344" max="3584" width="9.140625" style="19"/>
    <col min="3585" max="3585" width="31.85546875" style="19" customWidth="1"/>
    <col min="3586" max="3586" width="13.85546875" style="19" customWidth="1"/>
    <col min="3587" max="3587" width="13.28515625" style="19" customWidth="1"/>
    <col min="3588" max="3588" width="11.42578125" style="19" customWidth="1"/>
    <col min="3589" max="3589" width="14" style="19" customWidth="1"/>
    <col min="3590" max="3590" width="13.85546875" style="19" customWidth="1"/>
    <col min="3591" max="3591" width="13.28515625" style="19" customWidth="1"/>
    <col min="3592" max="3592" width="11.42578125" style="19" customWidth="1"/>
    <col min="3593" max="3594" width="13.85546875" style="19" customWidth="1"/>
    <col min="3595" max="3595" width="13.28515625" style="19" customWidth="1"/>
    <col min="3596" max="3596" width="11.42578125" style="19" customWidth="1"/>
    <col min="3597" max="3597" width="14.42578125" style="19" customWidth="1"/>
    <col min="3598" max="3598" width="13" style="19" customWidth="1"/>
    <col min="3599" max="3599" width="13.5703125" style="19" customWidth="1"/>
    <col min="3600" max="3840" width="9.140625" style="19"/>
    <col min="3841" max="3841" width="31.85546875" style="19" customWidth="1"/>
    <col min="3842" max="3842" width="13.85546875" style="19" customWidth="1"/>
    <col min="3843" max="3843" width="13.28515625" style="19" customWidth="1"/>
    <col min="3844" max="3844" width="11.42578125" style="19" customWidth="1"/>
    <col min="3845" max="3845" width="14" style="19" customWidth="1"/>
    <col min="3846" max="3846" width="13.85546875" style="19" customWidth="1"/>
    <col min="3847" max="3847" width="13.28515625" style="19" customWidth="1"/>
    <col min="3848" max="3848" width="11.42578125" style="19" customWidth="1"/>
    <col min="3849" max="3850" width="13.85546875" style="19" customWidth="1"/>
    <col min="3851" max="3851" width="13.28515625" style="19" customWidth="1"/>
    <col min="3852" max="3852" width="11.42578125" style="19" customWidth="1"/>
    <col min="3853" max="3853" width="14.42578125" style="19" customWidth="1"/>
    <col min="3854" max="3854" width="13" style="19" customWidth="1"/>
    <col min="3855" max="3855" width="13.5703125" style="19" customWidth="1"/>
    <col min="3856" max="4096" width="9.140625" style="19"/>
    <col min="4097" max="4097" width="31.85546875" style="19" customWidth="1"/>
    <col min="4098" max="4098" width="13.85546875" style="19" customWidth="1"/>
    <col min="4099" max="4099" width="13.28515625" style="19" customWidth="1"/>
    <col min="4100" max="4100" width="11.42578125" style="19" customWidth="1"/>
    <col min="4101" max="4101" width="14" style="19" customWidth="1"/>
    <col min="4102" max="4102" width="13.85546875" style="19" customWidth="1"/>
    <col min="4103" max="4103" width="13.28515625" style="19" customWidth="1"/>
    <col min="4104" max="4104" width="11.42578125" style="19" customWidth="1"/>
    <col min="4105" max="4106" width="13.85546875" style="19" customWidth="1"/>
    <col min="4107" max="4107" width="13.28515625" style="19" customWidth="1"/>
    <col min="4108" max="4108" width="11.42578125" style="19" customWidth="1"/>
    <col min="4109" max="4109" width="14.42578125" style="19" customWidth="1"/>
    <col min="4110" max="4110" width="13" style="19" customWidth="1"/>
    <col min="4111" max="4111" width="13.5703125" style="19" customWidth="1"/>
    <col min="4112" max="4352" width="9.140625" style="19"/>
    <col min="4353" max="4353" width="31.85546875" style="19" customWidth="1"/>
    <col min="4354" max="4354" width="13.85546875" style="19" customWidth="1"/>
    <col min="4355" max="4355" width="13.28515625" style="19" customWidth="1"/>
    <col min="4356" max="4356" width="11.42578125" style="19" customWidth="1"/>
    <col min="4357" max="4357" width="14" style="19" customWidth="1"/>
    <col min="4358" max="4358" width="13.85546875" style="19" customWidth="1"/>
    <col min="4359" max="4359" width="13.28515625" style="19" customWidth="1"/>
    <col min="4360" max="4360" width="11.42578125" style="19" customWidth="1"/>
    <col min="4361" max="4362" width="13.85546875" style="19" customWidth="1"/>
    <col min="4363" max="4363" width="13.28515625" style="19" customWidth="1"/>
    <col min="4364" max="4364" width="11.42578125" style="19" customWidth="1"/>
    <col min="4365" max="4365" width="14.42578125" style="19" customWidth="1"/>
    <col min="4366" max="4366" width="13" style="19" customWidth="1"/>
    <col min="4367" max="4367" width="13.5703125" style="19" customWidth="1"/>
    <col min="4368" max="4608" width="9.140625" style="19"/>
    <col min="4609" max="4609" width="31.85546875" style="19" customWidth="1"/>
    <col min="4610" max="4610" width="13.85546875" style="19" customWidth="1"/>
    <col min="4611" max="4611" width="13.28515625" style="19" customWidth="1"/>
    <col min="4612" max="4612" width="11.42578125" style="19" customWidth="1"/>
    <col min="4613" max="4613" width="14" style="19" customWidth="1"/>
    <col min="4614" max="4614" width="13.85546875" style="19" customWidth="1"/>
    <col min="4615" max="4615" width="13.28515625" style="19" customWidth="1"/>
    <col min="4616" max="4616" width="11.42578125" style="19" customWidth="1"/>
    <col min="4617" max="4618" width="13.85546875" style="19" customWidth="1"/>
    <col min="4619" max="4619" width="13.28515625" style="19" customWidth="1"/>
    <col min="4620" max="4620" width="11.42578125" style="19" customWidth="1"/>
    <col min="4621" max="4621" width="14.42578125" style="19" customWidth="1"/>
    <col min="4622" max="4622" width="13" style="19" customWidth="1"/>
    <col min="4623" max="4623" width="13.5703125" style="19" customWidth="1"/>
    <col min="4624" max="4864" width="9.140625" style="19"/>
    <col min="4865" max="4865" width="31.85546875" style="19" customWidth="1"/>
    <col min="4866" max="4866" width="13.85546875" style="19" customWidth="1"/>
    <col min="4867" max="4867" width="13.28515625" style="19" customWidth="1"/>
    <col min="4868" max="4868" width="11.42578125" style="19" customWidth="1"/>
    <col min="4869" max="4869" width="14" style="19" customWidth="1"/>
    <col min="4870" max="4870" width="13.85546875" style="19" customWidth="1"/>
    <col min="4871" max="4871" width="13.28515625" style="19" customWidth="1"/>
    <col min="4872" max="4872" width="11.42578125" style="19" customWidth="1"/>
    <col min="4873" max="4874" width="13.85546875" style="19" customWidth="1"/>
    <col min="4875" max="4875" width="13.28515625" style="19" customWidth="1"/>
    <col min="4876" max="4876" width="11.42578125" style="19" customWidth="1"/>
    <col min="4877" max="4877" width="14.42578125" style="19" customWidth="1"/>
    <col min="4878" max="4878" width="13" style="19" customWidth="1"/>
    <col min="4879" max="4879" width="13.5703125" style="19" customWidth="1"/>
    <col min="4880" max="5120" width="9.140625" style="19"/>
    <col min="5121" max="5121" width="31.85546875" style="19" customWidth="1"/>
    <col min="5122" max="5122" width="13.85546875" style="19" customWidth="1"/>
    <col min="5123" max="5123" width="13.28515625" style="19" customWidth="1"/>
    <col min="5124" max="5124" width="11.42578125" style="19" customWidth="1"/>
    <col min="5125" max="5125" width="14" style="19" customWidth="1"/>
    <col min="5126" max="5126" width="13.85546875" style="19" customWidth="1"/>
    <col min="5127" max="5127" width="13.28515625" style="19" customWidth="1"/>
    <col min="5128" max="5128" width="11.42578125" style="19" customWidth="1"/>
    <col min="5129" max="5130" width="13.85546875" style="19" customWidth="1"/>
    <col min="5131" max="5131" width="13.28515625" style="19" customWidth="1"/>
    <col min="5132" max="5132" width="11.42578125" style="19" customWidth="1"/>
    <col min="5133" max="5133" width="14.42578125" style="19" customWidth="1"/>
    <col min="5134" max="5134" width="13" style="19" customWidth="1"/>
    <col min="5135" max="5135" width="13.5703125" style="19" customWidth="1"/>
    <col min="5136" max="5376" width="9.140625" style="19"/>
    <col min="5377" max="5377" width="31.85546875" style="19" customWidth="1"/>
    <col min="5378" max="5378" width="13.85546875" style="19" customWidth="1"/>
    <col min="5379" max="5379" width="13.28515625" style="19" customWidth="1"/>
    <col min="5380" max="5380" width="11.42578125" style="19" customWidth="1"/>
    <col min="5381" max="5381" width="14" style="19" customWidth="1"/>
    <col min="5382" max="5382" width="13.85546875" style="19" customWidth="1"/>
    <col min="5383" max="5383" width="13.28515625" style="19" customWidth="1"/>
    <col min="5384" max="5384" width="11.42578125" style="19" customWidth="1"/>
    <col min="5385" max="5386" width="13.85546875" style="19" customWidth="1"/>
    <col min="5387" max="5387" width="13.28515625" style="19" customWidth="1"/>
    <col min="5388" max="5388" width="11.42578125" style="19" customWidth="1"/>
    <col min="5389" max="5389" width="14.42578125" style="19" customWidth="1"/>
    <col min="5390" max="5390" width="13" style="19" customWidth="1"/>
    <col min="5391" max="5391" width="13.5703125" style="19" customWidth="1"/>
    <col min="5392" max="5632" width="9.140625" style="19"/>
    <col min="5633" max="5633" width="31.85546875" style="19" customWidth="1"/>
    <col min="5634" max="5634" width="13.85546875" style="19" customWidth="1"/>
    <col min="5635" max="5635" width="13.28515625" style="19" customWidth="1"/>
    <col min="5636" max="5636" width="11.42578125" style="19" customWidth="1"/>
    <col min="5637" max="5637" width="14" style="19" customWidth="1"/>
    <col min="5638" max="5638" width="13.85546875" style="19" customWidth="1"/>
    <col min="5639" max="5639" width="13.28515625" style="19" customWidth="1"/>
    <col min="5640" max="5640" width="11.42578125" style="19" customWidth="1"/>
    <col min="5641" max="5642" width="13.85546875" style="19" customWidth="1"/>
    <col min="5643" max="5643" width="13.28515625" style="19" customWidth="1"/>
    <col min="5644" max="5644" width="11.42578125" style="19" customWidth="1"/>
    <col min="5645" max="5645" width="14.42578125" style="19" customWidth="1"/>
    <col min="5646" max="5646" width="13" style="19" customWidth="1"/>
    <col min="5647" max="5647" width="13.5703125" style="19" customWidth="1"/>
    <col min="5648" max="5888" width="9.140625" style="19"/>
    <col min="5889" max="5889" width="31.85546875" style="19" customWidth="1"/>
    <col min="5890" max="5890" width="13.85546875" style="19" customWidth="1"/>
    <col min="5891" max="5891" width="13.28515625" style="19" customWidth="1"/>
    <col min="5892" max="5892" width="11.42578125" style="19" customWidth="1"/>
    <col min="5893" max="5893" width="14" style="19" customWidth="1"/>
    <col min="5894" max="5894" width="13.85546875" style="19" customWidth="1"/>
    <col min="5895" max="5895" width="13.28515625" style="19" customWidth="1"/>
    <col min="5896" max="5896" width="11.42578125" style="19" customWidth="1"/>
    <col min="5897" max="5898" width="13.85546875" style="19" customWidth="1"/>
    <col min="5899" max="5899" width="13.28515625" style="19" customWidth="1"/>
    <col min="5900" max="5900" width="11.42578125" style="19" customWidth="1"/>
    <col min="5901" max="5901" width="14.42578125" style="19" customWidth="1"/>
    <col min="5902" max="5902" width="13" style="19" customWidth="1"/>
    <col min="5903" max="5903" width="13.5703125" style="19" customWidth="1"/>
    <col min="5904" max="6144" width="9.140625" style="19"/>
    <col min="6145" max="6145" width="31.85546875" style="19" customWidth="1"/>
    <col min="6146" max="6146" width="13.85546875" style="19" customWidth="1"/>
    <col min="6147" max="6147" width="13.28515625" style="19" customWidth="1"/>
    <col min="6148" max="6148" width="11.42578125" style="19" customWidth="1"/>
    <col min="6149" max="6149" width="14" style="19" customWidth="1"/>
    <col min="6150" max="6150" width="13.85546875" style="19" customWidth="1"/>
    <col min="6151" max="6151" width="13.28515625" style="19" customWidth="1"/>
    <col min="6152" max="6152" width="11.42578125" style="19" customWidth="1"/>
    <col min="6153" max="6154" width="13.85546875" style="19" customWidth="1"/>
    <col min="6155" max="6155" width="13.28515625" style="19" customWidth="1"/>
    <col min="6156" max="6156" width="11.42578125" style="19" customWidth="1"/>
    <col min="6157" max="6157" width="14.42578125" style="19" customWidth="1"/>
    <col min="6158" max="6158" width="13" style="19" customWidth="1"/>
    <col min="6159" max="6159" width="13.5703125" style="19" customWidth="1"/>
    <col min="6160" max="6400" width="9.140625" style="19"/>
    <col min="6401" max="6401" width="31.85546875" style="19" customWidth="1"/>
    <col min="6402" max="6402" width="13.85546875" style="19" customWidth="1"/>
    <col min="6403" max="6403" width="13.28515625" style="19" customWidth="1"/>
    <col min="6404" max="6404" width="11.42578125" style="19" customWidth="1"/>
    <col min="6405" max="6405" width="14" style="19" customWidth="1"/>
    <col min="6406" max="6406" width="13.85546875" style="19" customWidth="1"/>
    <col min="6407" max="6407" width="13.28515625" style="19" customWidth="1"/>
    <col min="6408" max="6408" width="11.42578125" style="19" customWidth="1"/>
    <col min="6409" max="6410" width="13.85546875" style="19" customWidth="1"/>
    <col min="6411" max="6411" width="13.28515625" style="19" customWidth="1"/>
    <col min="6412" max="6412" width="11.42578125" style="19" customWidth="1"/>
    <col min="6413" max="6413" width="14.42578125" style="19" customWidth="1"/>
    <col min="6414" max="6414" width="13" style="19" customWidth="1"/>
    <col min="6415" max="6415" width="13.5703125" style="19" customWidth="1"/>
    <col min="6416" max="6656" width="9.140625" style="19"/>
    <col min="6657" max="6657" width="31.85546875" style="19" customWidth="1"/>
    <col min="6658" max="6658" width="13.85546875" style="19" customWidth="1"/>
    <col min="6659" max="6659" width="13.28515625" style="19" customWidth="1"/>
    <col min="6660" max="6660" width="11.42578125" style="19" customWidth="1"/>
    <col min="6661" max="6661" width="14" style="19" customWidth="1"/>
    <col min="6662" max="6662" width="13.85546875" style="19" customWidth="1"/>
    <col min="6663" max="6663" width="13.28515625" style="19" customWidth="1"/>
    <col min="6664" max="6664" width="11.42578125" style="19" customWidth="1"/>
    <col min="6665" max="6666" width="13.85546875" style="19" customWidth="1"/>
    <col min="6667" max="6667" width="13.28515625" style="19" customWidth="1"/>
    <col min="6668" max="6668" width="11.42578125" style="19" customWidth="1"/>
    <col min="6669" max="6669" width="14.42578125" style="19" customWidth="1"/>
    <col min="6670" max="6670" width="13" style="19" customWidth="1"/>
    <col min="6671" max="6671" width="13.5703125" style="19" customWidth="1"/>
    <col min="6672" max="6912" width="9.140625" style="19"/>
    <col min="6913" max="6913" width="31.85546875" style="19" customWidth="1"/>
    <col min="6914" max="6914" width="13.85546875" style="19" customWidth="1"/>
    <col min="6915" max="6915" width="13.28515625" style="19" customWidth="1"/>
    <col min="6916" max="6916" width="11.42578125" style="19" customWidth="1"/>
    <col min="6917" max="6917" width="14" style="19" customWidth="1"/>
    <col min="6918" max="6918" width="13.85546875" style="19" customWidth="1"/>
    <col min="6919" max="6919" width="13.28515625" style="19" customWidth="1"/>
    <col min="6920" max="6920" width="11.42578125" style="19" customWidth="1"/>
    <col min="6921" max="6922" width="13.85546875" style="19" customWidth="1"/>
    <col min="6923" max="6923" width="13.28515625" style="19" customWidth="1"/>
    <col min="6924" max="6924" width="11.42578125" style="19" customWidth="1"/>
    <col min="6925" max="6925" width="14.42578125" style="19" customWidth="1"/>
    <col min="6926" max="6926" width="13" style="19" customWidth="1"/>
    <col min="6927" max="6927" width="13.5703125" style="19" customWidth="1"/>
    <col min="6928" max="7168" width="9.140625" style="19"/>
    <col min="7169" max="7169" width="31.85546875" style="19" customWidth="1"/>
    <col min="7170" max="7170" width="13.85546875" style="19" customWidth="1"/>
    <col min="7171" max="7171" width="13.28515625" style="19" customWidth="1"/>
    <col min="7172" max="7172" width="11.42578125" style="19" customWidth="1"/>
    <col min="7173" max="7173" width="14" style="19" customWidth="1"/>
    <col min="7174" max="7174" width="13.85546875" style="19" customWidth="1"/>
    <col min="7175" max="7175" width="13.28515625" style="19" customWidth="1"/>
    <col min="7176" max="7176" width="11.42578125" style="19" customWidth="1"/>
    <col min="7177" max="7178" width="13.85546875" style="19" customWidth="1"/>
    <col min="7179" max="7179" width="13.28515625" style="19" customWidth="1"/>
    <col min="7180" max="7180" width="11.42578125" style="19" customWidth="1"/>
    <col min="7181" max="7181" width="14.42578125" style="19" customWidth="1"/>
    <col min="7182" max="7182" width="13" style="19" customWidth="1"/>
    <col min="7183" max="7183" width="13.5703125" style="19" customWidth="1"/>
    <col min="7184" max="7424" width="9.140625" style="19"/>
    <col min="7425" max="7425" width="31.85546875" style="19" customWidth="1"/>
    <col min="7426" max="7426" width="13.85546875" style="19" customWidth="1"/>
    <col min="7427" max="7427" width="13.28515625" style="19" customWidth="1"/>
    <col min="7428" max="7428" width="11.42578125" style="19" customWidth="1"/>
    <col min="7429" max="7429" width="14" style="19" customWidth="1"/>
    <col min="7430" max="7430" width="13.85546875" style="19" customWidth="1"/>
    <col min="7431" max="7431" width="13.28515625" style="19" customWidth="1"/>
    <col min="7432" max="7432" width="11.42578125" style="19" customWidth="1"/>
    <col min="7433" max="7434" width="13.85546875" style="19" customWidth="1"/>
    <col min="7435" max="7435" width="13.28515625" style="19" customWidth="1"/>
    <col min="7436" max="7436" width="11.42578125" style="19" customWidth="1"/>
    <col min="7437" max="7437" width="14.42578125" style="19" customWidth="1"/>
    <col min="7438" max="7438" width="13" style="19" customWidth="1"/>
    <col min="7439" max="7439" width="13.5703125" style="19" customWidth="1"/>
    <col min="7440" max="7680" width="9.140625" style="19"/>
    <col min="7681" max="7681" width="31.85546875" style="19" customWidth="1"/>
    <col min="7682" max="7682" width="13.85546875" style="19" customWidth="1"/>
    <col min="7683" max="7683" width="13.28515625" style="19" customWidth="1"/>
    <col min="7684" max="7684" width="11.42578125" style="19" customWidth="1"/>
    <col min="7685" max="7685" width="14" style="19" customWidth="1"/>
    <col min="7686" max="7686" width="13.85546875" style="19" customWidth="1"/>
    <col min="7687" max="7687" width="13.28515625" style="19" customWidth="1"/>
    <col min="7688" max="7688" width="11.42578125" style="19" customWidth="1"/>
    <col min="7689" max="7690" width="13.85546875" style="19" customWidth="1"/>
    <col min="7691" max="7691" width="13.28515625" style="19" customWidth="1"/>
    <col min="7692" max="7692" width="11.42578125" style="19" customWidth="1"/>
    <col min="7693" max="7693" width="14.42578125" style="19" customWidth="1"/>
    <col min="7694" max="7694" width="13" style="19" customWidth="1"/>
    <col min="7695" max="7695" width="13.5703125" style="19" customWidth="1"/>
    <col min="7696" max="7936" width="9.140625" style="19"/>
    <col min="7937" max="7937" width="31.85546875" style="19" customWidth="1"/>
    <col min="7938" max="7938" width="13.85546875" style="19" customWidth="1"/>
    <col min="7939" max="7939" width="13.28515625" style="19" customWidth="1"/>
    <col min="7940" max="7940" width="11.42578125" style="19" customWidth="1"/>
    <col min="7941" max="7941" width="14" style="19" customWidth="1"/>
    <col min="7942" max="7942" width="13.85546875" style="19" customWidth="1"/>
    <col min="7943" max="7943" width="13.28515625" style="19" customWidth="1"/>
    <col min="7944" max="7944" width="11.42578125" style="19" customWidth="1"/>
    <col min="7945" max="7946" width="13.85546875" style="19" customWidth="1"/>
    <col min="7947" max="7947" width="13.28515625" style="19" customWidth="1"/>
    <col min="7948" max="7948" width="11.42578125" style="19" customWidth="1"/>
    <col min="7949" max="7949" width="14.42578125" style="19" customWidth="1"/>
    <col min="7950" max="7950" width="13" style="19" customWidth="1"/>
    <col min="7951" max="7951" width="13.5703125" style="19" customWidth="1"/>
    <col min="7952" max="8192" width="9.140625" style="19"/>
    <col min="8193" max="8193" width="31.85546875" style="19" customWidth="1"/>
    <col min="8194" max="8194" width="13.85546875" style="19" customWidth="1"/>
    <col min="8195" max="8195" width="13.28515625" style="19" customWidth="1"/>
    <col min="8196" max="8196" width="11.42578125" style="19" customWidth="1"/>
    <col min="8197" max="8197" width="14" style="19" customWidth="1"/>
    <col min="8198" max="8198" width="13.85546875" style="19" customWidth="1"/>
    <col min="8199" max="8199" width="13.28515625" style="19" customWidth="1"/>
    <col min="8200" max="8200" width="11.42578125" style="19" customWidth="1"/>
    <col min="8201" max="8202" width="13.85546875" style="19" customWidth="1"/>
    <col min="8203" max="8203" width="13.28515625" style="19" customWidth="1"/>
    <col min="8204" max="8204" width="11.42578125" style="19" customWidth="1"/>
    <col min="8205" max="8205" width="14.42578125" style="19" customWidth="1"/>
    <col min="8206" max="8206" width="13" style="19" customWidth="1"/>
    <col min="8207" max="8207" width="13.5703125" style="19" customWidth="1"/>
    <col min="8208" max="8448" width="9.140625" style="19"/>
    <col min="8449" max="8449" width="31.85546875" style="19" customWidth="1"/>
    <col min="8450" max="8450" width="13.85546875" style="19" customWidth="1"/>
    <col min="8451" max="8451" width="13.28515625" style="19" customWidth="1"/>
    <col min="8452" max="8452" width="11.42578125" style="19" customWidth="1"/>
    <col min="8453" max="8453" width="14" style="19" customWidth="1"/>
    <col min="8454" max="8454" width="13.85546875" style="19" customWidth="1"/>
    <col min="8455" max="8455" width="13.28515625" style="19" customWidth="1"/>
    <col min="8456" max="8456" width="11.42578125" style="19" customWidth="1"/>
    <col min="8457" max="8458" width="13.85546875" style="19" customWidth="1"/>
    <col min="8459" max="8459" width="13.28515625" style="19" customWidth="1"/>
    <col min="8460" max="8460" width="11.42578125" style="19" customWidth="1"/>
    <col min="8461" max="8461" width="14.42578125" style="19" customWidth="1"/>
    <col min="8462" max="8462" width="13" style="19" customWidth="1"/>
    <col min="8463" max="8463" width="13.5703125" style="19" customWidth="1"/>
    <col min="8464" max="8704" width="9.140625" style="19"/>
    <col min="8705" max="8705" width="31.85546875" style="19" customWidth="1"/>
    <col min="8706" max="8706" width="13.85546875" style="19" customWidth="1"/>
    <col min="8707" max="8707" width="13.28515625" style="19" customWidth="1"/>
    <col min="8708" max="8708" width="11.42578125" style="19" customWidth="1"/>
    <col min="8709" max="8709" width="14" style="19" customWidth="1"/>
    <col min="8710" max="8710" width="13.85546875" style="19" customWidth="1"/>
    <col min="8711" max="8711" width="13.28515625" style="19" customWidth="1"/>
    <col min="8712" max="8712" width="11.42578125" style="19" customWidth="1"/>
    <col min="8713" max="8714" width="13.85546875" style="19" customWidth="1"/>
    <col min="8715" max="8715" width="13.28515625" style="19" customWidth="1"/>
    <col min="8716" max="8716" width="11.42578125" style="19" customWidth="1"/>
    <col min="8717" max="8717" width="14.42578125" style="19" customWidth="1"/>
    <col min="8718" max="8718" width="13" style="19" customWidth="1"/>
    <col min="8719" max="8719" width="13.5703125" style="19" customWidth="1"/>
    <col min="8720" max="8960" width="9.140625" style="19"/>
    <col min="8961" max="8961" width="31.85546875" style="19" customWidth="1"/>
    <col min="8962" max="8962" width="13.85546875" style="19" customWidth="1"/>
    <col min="8963" max="8963" width="13.28515625" style="19" customWidth="1"/>
    <col min="8964" max="8964" width="11.42578125" style="19" customWidth="1"/>
    <col min="8965" max="8965" width="14" style="19" customWidth="1"/>
    <col min="8966" max="8966" width="13.85546875" style="19" customWidth="1"/>
    <col min="8967" max="8967" width="13.28515625" style="19" customWidth="1"/>
    <col min="8968" max="8968" width="11.42578125" style="19" customWidth="1"/>
    <col min="8969" max="8970" width="13.85546875" style="19" customWidth="1"/>
    <col min="8971" max="8971" width="13.28515625" style="19" customWidth="1"/>
    <col min="8972" max="8972" width="11.42578125" style="19" customWidth="1"/>
    <col min="8973" max="8973" width="14.42578125" style="19" customWidth="1"/>
    <col min="8974" max="8974" width="13" style="19" customWidth="1"/>
    <col min="8975" max="8975" width="13.5703125" style="19" customWidth="1"/>
    <col min="8976" max="9216" width="9.140625" style="19"/>
    <col min="9217" max="9217" width="31.85546875" style="19" customWidth="1"/>
    <col min="9218" max="9218" width="13.85546875" style="19" customWidth="1"/>
    <col min="9219" max="9219" width="13.28515625" style="19" customWidth="1"/>
    <col min="9220" max="9220" width="11.42578125" style="19" customWidth="1"/>
    <col min="9221" max="9221" width="14" style="19" customWidth="1"/>
    <col min="9222" max="9222" width="13.85546875" style="19" customWidth="1"/>
    <col min="9223" max="9223" width="13.28515625" style="19" customWidth="1"/>
    <col min="9224" max="9224" width="11.42578125" style="19" customWidth="1"/>
    <col min="9225" max="9226" width="13.85546875" style="19" customWidth="1"/>
    <col min="9227" max="9227" width="13.28515625" style="19" customWidth="1"/>
    <col min="9228" max="9228" width="11.42578125" style="19" customWidth="1"/>
    <col min="9229" max="9229" width="14.42578125" style="19" customWidth="1"/>
    <col min="9230" max="9230" width="13" style="19" customWidth="1"/>
    <col min="9231" max="9231" width="13.5703125" style="19" customWidth="1"/>
    <col min="9232" max="9472" width="9.140625" style="19"/>
    <col min="9473" max="9473" width="31.85546875" style="19" customWidth="1"/>
    <col min="9474" max="9474" width="13.85546875" style="19" customWidth="1"/>
    <col min="9475" max="9475" width="13.28515625" style="19" customWidth="1"/>
    <col min="9476" max="9476" width="11.42578125" style="19" customWidth="1"/>
    <col min="9477" max="9477" width="14" style="19" customWidth="1"/>
    <col min="9478" max="9478" width="13.85546875" style="19" customWidth="1"/>
    <col min="9479" max="9479" width="13.28515625" style="19" customWidth="1"/>
    <col min="9480" max="9480" width="11.42578125" style="19" customWidth="1"/>
    <col min="9481" max="9482" width="13.85546875" style="19" customWidth="1"/>
    <col min="9483" max="9483" width="13.28515625" style="19" customWidth="1"/>
    <col min="9484" max="9484" width="11.42578125" style="19" customWidth="1"/>
    <col min="9485" max="9485" width="14.42578125" style="19" customWidth="1"/>
    <col min="9486" max="9486" width="13" style="19" customWidth="1"/>
    <col min="9487" max="9487" width="13.5703125" style="19" customWidth="1"/>
    <col min="9488" max="9728" width="9.140625" style="19"/>
    <col min="9729" max="9729" width="31.85546875" style="19" customWidth="1"/>
    <col min="9730" max="9730" width="13.85546875" style="19" customWidth="1"/>
    <col min="9731" max="9731" width="13.28515625" style="19" customWidth="1"/>
    <col min="9732" max="9732" width="11.42578125" style="19" customWidth="1"/>
    <col min="9733" max="9733" width="14" style="19" customWidth="1"/>
    <col min="9734" max="9734" width="13.85546875" style="19" customWidth="1"/>
    <col min="9735" max="9735" width="13.28515625" style="19" customWidth="1"/>
    <col min="9736" max="9736" width="11.42578125" style="19" customWidth="1"/>
    <col min="9737" max="9738" width="13.85546875" style="19" customWidth="1"/>
    <col min="9739" max="9739" width="13.28515625" style="19" customWidth="1"/>
    <col min="9740" max="9740" width="11.42578125" style="19" customWidth="1"/>
    <col min="9741" max="9741" width="14.42578125" style="19" customWidth="1"/>
    <col min="9742" max="9742" width="13" style="19" customWidth="1"/>
    <col min="9743" max="9743" width="13.5703125" style="19" customWidth="1"/>
    <col min="9744" max="9984" width="9.140625" style="19"/>
    <col min="9985" max="9985" width="31.85546875" style="19" customWidth="1"/>
    <col min="9986" max="9986" width="13.85546875" style="19" customWidth="1"/>
    <col min="9987" max="9987" width="13.28515625" style="19" customWidth="1"/>
    <col min="9988" max="9988" width="11.42578125" style="19" customWidth="1"/>
    <col min="9989" max="9989" width="14" style="19" customWidth="1"/>
    <col min="9990" max="9990" width="13.85546875" style="19" customWidth="1"/>
    <col min="9991" max="9991" width="13.28515625" style="19" customWidth="1"/>
    <col min="9992" max="9992" width="11.42578125" style="19" customWidth="1"/>
    <col min="9993" max="9994" width="13.85546875" style="19" customWidth="1"/>
    <col min="9995" max="9995" width="13.28515625" style="19" customWidth="1"/>
    <col min="9996" max="9996" width="11.42578125" style="19" customWidth="1"/>
    <col min="9997" max="9997" width="14.42578125" style="19" customWidth="1"/>
    <col min="9998" max="9998" width="13" style="19" customWidth="1"/>
    <col min="9999" max="9999" width="13.5703125" style="19" customWidth="1"/>
    <col min="10000" max="10240" width="9.140625" style="19"/>
    <col min="10241" max="10241" width="31.85546875" style="19" customWidth="1"/>
    <col min="10242" max="10242" width="13.85546875" style="19" customWidth="1"/>
    <col min="10243" max="10243" width="13.28515625" style="19" customWidth="1"/>
    <col min="10244" max="10244" width="11.42578125" style="19" customWidth="1"/>
    <col min="10245" max="10245" width="14" style="19" customWidth="1"/>
    <col min="10246" max="10246" width="13.85546875" style="19" customWidth="1"/>
    <col min="10247" max="10247" width="13.28515625" style="19" customWidth="1"/>
    <col min="10248" max="10248" width="11.42578125" style="19" customWidth="1"/>
    <col min="10249" max="10250" width="13.85546875" style="19" customWidth="1"/>
    <col min="10251" max="10251" width="13.28515625" style="19" customWidth="1"/>
    <col min="10252" max="10252" width="11.42578125" style="19" customWidth="1"/>
    <col min="10253" max="10253" width="14.42578125" style="19" customWidth="1"/>
    <col min="10254" max="10254" width="13" style="19" customWidth="1"/>
    <col min="10255" max="10255" width="13.5703125" style="19" customWidth="1"/>
    <col min="10256" max="10496" width="9.140625" style="19"/>
    <col min="10497" max="10497" width="31.85546875" style="19" customWidth="1"/>
    <col min="10498" max="10498" width="13.85546875" style="19" customWidth="1"/>
    <col min="10499" max="10499" width="13.28515625" style="19" customWidth="1"/>
    <col min="10500" max="10500" width="11.42578125" style="19" customWidth="1"/>
    <col min="10501" max="10501" width="14" style="19" customWidth="1"/>
    <col min="10502" max="10502" width="13.85546875" style="19" customWidth="1"/>
    <col min="10503" max="10503" width="13.28515625" style="19" customWidth="1"/>
    <col min="10504" max="10504" width="11.42578125" style="19" customWidth="1"/>
    <col min="10505" max="10506" width="13.85546875" style="19" customWidth="1"/>
    <col min="10507" max="10507" width="13.28515625" style="19" customWidth="1"/>
    <col min="10508" max="10508" width="11.42578125" style="19" customWidth="1"/>
    <col min="10509" max="10509" width="14.42578125" style="19" customWidth="1"/>
    <col min="10510" max="10510" width="13" style="19" customWidth="1"/>
    <col min="10511" max="10511" width="13.5703125" style="19" customWidth="1"/>
    <col min="10512" max="10752" width="9.140625" style="19"/>
    <col min="10753" max="10753" width="31.85546875" style="19" customWidth="1"/>
    <col min="10754" max="10754" width="13.85546875" style="19" customWidth="1"/>
    <col min="10755" max="10755" width="13.28515625" style="19" customWidth="1"/>
    <col min="10756" max="10756" width="11.42578125" style="19" customWidth="1"/>
    <col min="10757" max="10757" width="14" style="19" customWidth="1"/>
    <col min="10758" max="10758" width="13.85546875" style="19" customWidth="1"/>
    <col min="10759" max="10759" width="13.28515625" style="19" customWidth="1"/>
    <col min="10760" max="10760" width="11.42578125" style="19" customWidth="1"/>
    <col min="10761" max="10762" width="13.85546875" style="19" customWidth="1"/>
    <col min="10763" max="10763" width="13.28515625" style="19" customWidth="1"/>
    <col min="10764" max="10764" width="11.42578125" style="19" customWidth="1"/>
    <col min="10765" max="10765" width="14.42578125" style="19" customWidth="1"/>
    <col min="10766" max="10766" width="13" style="19" customWidth="1"/>
    <col min="10767" max="10767" width="13.5703125" style="19" customWidth="1"/>
    <col min="10768" max="11008" width="9.140625" style="19"/>
    <col min="11009" max="11009" width="31.85546875" style="19" customWidth="1"/>
    <col min="11010" max="11010" width="13.85546875" style="19" customWidth="1"/>
    <col min="11011" max="11011" width="13.28515625" style="19" customWidth="1"/>
    <col min="11012" max="11012" width="11.42578125" style="19" customWidth="1"/>
    <col min="11013" max="11013" width="14" style="19" customWidth="1"/>
    <col min="11014" max="11014" width="13.85546875" style="19" customWidth="1"/>
    <col min="11015" max="11015" width="13.28515625" style="19" customWidth="1"/>
    <col min="11016" max="11016" width="11.42578125" style="19" customWidth="1"/>
    <col min="11017" max="11018" width="13.85546875" style="19" customWidth="1"/>
    <col min="11019" max="11019" width="13.28515625" style="19" customWidth="1"/>
    <col min="11020" max="11020" width="11.42578125" style="19" customWidth="1"/>
    <col min="11021" max="11021" width="14.42578125" style="19" customWidth="1"/>
    <col min="11022" max="11022" width="13" style="19" customWidth="1"/>
    <col min="11023" max="11023" width="13.5703125" style="19" customWidth="1"/>
    <col min="11024" max="11264" width="9.140625" style="19"/>
    <col min="11265" max="11265" width="31.85546875" style="19" customWidth="1"/>
    <col min="11266" max="11266" width="13.85546875" style="19" customWidth="1"/>
    <col min="11267" max="11267" width="13.28515625" style="19" customWidth="1"/>
    <col min="11268" max="11268" width="11.42578125" style="19" customWidth="1"/>
    <col min="11269" max="11269" width="14" style="19" customWidth="1"/>
    <col min="11270" max="11270" width="13.85546875" style="19" customWidth="1"/>
    <col min="11271" max="11271" width="13.28515625" style="19" customWidth="1"/>
    <col min="11272" max="11272" width="11.42578125" style="19" customWidth="1"/>
    <col min="11273" max="11274" width="13.85546875" style="19" customWidth="1"/>
    <col min="11275" max="11275" width="13.28515625" style="19" customWidth="1"/>
    <col min="11276" max="11276" width="11.42578125" style="19" customWidth="1"/>
    <col min="11277" max="11277" width="14.42578125" style="19" customWidth="1"/>
    <col min="11278" max="11278" width="13" style="19" customWidth="1"/>
    <col min="11279" max="11279" width="13.5703125" style="19" customWidth="1"/>
    <col min="11280" max="11520" width="9.140625" style="19"/>
    <col min="11521" max="11521" width="31.85546875" style="19" customWidth="1"/>
    <col min="11522" max="11522" width="13.85546875" style="19" customWidth="1"/>
    <col min="11523" max="11523" width="13.28515625" style="19" customWidth="1"/>
    <col min="11524" max="11524" width="11.42578125" style="19" customWidth="1"/>
    <col min="11525" max="11525" width="14" style="19" customWidth="1"/>
    <col min="11526" max="11526" width="13.85546875" style="19" customWidth="1"/>
    <col min="11527" max="11527" width="13.28515625" style="19" customWidth="1"/>
    <col min="11528" max="11528" width="11.42578125" style="19" customWidth="1"/>
    <col min="11529" max="11530" width="13.85546875" style="19" customWidth="1"/>
    <col min="11531" max="11531" width="13.28515625" style="19" customWidth="1"/>
    <col min="11532" max="11532" width="11.42578125" style="19" customWidth="1"/>
    <col min="11533" max="11533" width="14.42578125" style="19" customWidth="1"/>
    <col min="11534" max="11534" width="13" style="19" customWidth="1"/>
    <col min="11535" max="11535" width="13.5703125" style="19" customWidth="1"/>
    <col min="11536" max="11776" width="9.140625" style="19"/>
    <col min="11777" max="11777" width="31.85546875" style="19" customWidth="1"/>
    <col min="11778" max="11778" width="13.85546875" style="19" customWidth="1"/>
    <col min="11779" max="11779" width="13.28515625" style="19" customWidth="1"/>
    <col min="11780" max="11780" width="11.42578125" style="19" customWidth="1"/>
    <col min="11781" max="11781" width="14" style="19" customWidth="1"/>
    <col min="11782" max="11782" width="13.85546875" style="19" customWidth="1"/>
    <col min="11783" max="11783" width="13.28515625" style="19" customWidth="1"/>
    <col min="11784" max="11784" width="11.42578125" style="19" customWidth="1"/>
    <col min="11785" max="11786" width="13.85546875" style="19" customWidth="1"/>
    <col min="11787" max="11787" width="13.28515625" style="19" customWidth="1"/>
    <col min="11788" max="11788" width="11.42578125" style="19" customWidth="1"/>
    <col min="11789" max="11789" width="14.42578125" style="19" customWidth="1"/>
    <col min="11790" max="11790" width="13" style="19" customWidth="1"/>
    <col min="11791" max="11791" width="13.5703125" style="19" customWidth="1"/>
    <col min="11792" max="12032" width="9.140625" style="19"/>
    <col min="12033" max="12033" width="31.85546875" style="19" customWidth="1"/>
    <col min="12034" max="12034" width="13.85546875" style="19" customWidth="1"/>
    <col min="12035" max="12035" width="13.28515625" style="19" customWidth="1"/>
    <col min="12036" max="12036" width="11.42578125" style="19" customWidth="1"/>
    <col min="12037" max="12037" width="14" style="19" customWidth="1"/>
    <col min="12038" max="12038" width="13.85546875" style="19" customWidth="1"/>
    <col min="12039" max="12039" width="13.28515625" style="19" customWidth="1"/>
    <col min="12040" max="12040" width="11.42578125" style="19" customWidth="1"/>
    <col min="12041" max="12042" width="13.85546875" style="19" customWidth="1"/>
    <col min="12043" max="12043" width="13.28515625" style="19" customWidth="1"/>
    <col min="12044" max="12044" width="11.42578125" style="19" customWidth="1"/>
    <col min="12045" max="12045" width="14.42578125" style="19" customWidth="1"/>
    <col min="12046" max="12046" width="13" style="19" customWidth="1"/>
    <col min="12047" max="12047" width="13.5703125" style="19" customWidth="1"/>
    <col min="12048" max="12288" width="9.140625" style="19"/>
    <col min="12289" max="12289" width="31.85546875" style="19" customWidth="1"/>
    <col min="12290" max="12290" width="13.85546875" style="19" customWidth="1"/>
    <col min="12291" max="12291" width="13.28515625" style="19" customWidth="1"/>
    <col min="12292" max="12292" width="11.42578125" style="19" customWidth="1"/>
    <col min="12293" max="12293" width="14" style="19" customWidth="1"/>
    <col min="12294" max="12294" width="13.85546875" style="19" customWidth="1"/>
    <col min="12295" max="12295" width="13.28515625" style="19" customWidth="1"/>
    <col min="12296" max="12296" width="11.42578125" style="19" customWidth="1"/>
    <col min="12297" max="12298" width="13.85546875" style="19" customWidth="1"/>
    <col min="12299" max="12299" width="13.28515625" style="19" customWidth="1"/>
    <col min="12300" max="12300" width="11.42578125" style="19" customWidth="1"/>
    <col min="12301" max="12301" width="14.42578125" style="19" customWidth="1"/>
    <col min="12302" max="12302" width="13" style="19" customWidth="1"/>
    <col min="12303" max="12303" width="13.5703125" style="19" customWidth="1"/>
    <col min="12304" max="12544" width="9.140625" style="19"/>
    <col min="12545" max="12545" width="31.85546875" style="19" customWidth="1"/>
    <col min="12546" max="12546" width="13.85546875" style="19" customWidth="1"/>
    <col min="12547" max="12547" width="13.28515625" style="19" customWidth="1"/>
    <col min="12548" max="12548" width="11.42578125" style="19" customWidth="1"/>
    <col min="12549" max="12549" width="14" style="19" customWidth="1"/>
    <col min="12550" max="12550" width="13.85546875" style="19" customWidth="1"/>
    <col min="12551" max="12551" width="13.28515625" style="19" customWidth="1"/>
    <col min="12552" max="12552" width="11.42578125" style="19" customWidth="1"/>
    <col min="12553" max="12554" width="13.85546875" style="19" customWidth="1"/>
    <col min="12555" max="12555" width="13.28515625" style="19" customWidth="1"/>
    <col min="12556" max="12556" width="11.42578125" style="19" customWidth="1"/>
    <col min="12557" max="12557" width="14.42578125" style="19" customWidth="1"/>
    <col min="12558" max="12558" width="13" style="19" customWidth="1"/>
    <col min="12559" max="12559" width="13.5703125" style="19" customWidth="1"/>
    <col min="12560" max="12800" width="9.140625" style="19"/>
    <col min="12801" max="12801" width="31.85546875" style="19" customWidth="1"/>
    <col min="12802" max="12802" width="13.85546875" style="19" customWidth="1"/>
    <col min="12803" max="12803" width="13.28515625" style="19" customWidth="1"/>
    <col min="12804" max="12804" width="11.42578125" style="19" customWidth="1"/>
    <col min="12805" max="12805" width="14" style="19" customWidth="1"/>
    <col min="12806" max="12806" width="13.85546875" style="19" customWidth="1"/>
    <col min="12807" max="12807" width="13.28515625" style="19" customWidth="1"/>
    <col min="12808" max="12808" width="11.42578125" style="19" customWidth="1"/>
    <col min="12809" max="12810" width="13.85546875" style="19" customWidth="1"/>
    <col min="12811" max="12811" width="13.28515625" style="19" customWidth="1"/>
    <col min="12812" max="12812" width="11.42578125" style="19" customWidth="1"/>
    <col min="12813" max="12813" width="14.42578125" style="19" customWidth="1"/>
    <col min="12814" max="12814" width="13" style="19" customWidth="1"/>
    <col min="12815" max="12815" width="13.5703125" style="19" customWidth="1"/>
    <col min="12816" max="13056" width="9.140625" style="19"/>
    <col min="13057" max="13057" width="31.85546875" style="19" customWidth="1"/>
    <col min="13058" max="13058" width="13.85546875" style="19" customWidth="1"/>
    <col min="13059" max="13059" width="13.28515625" style="19" customWidth="1"/>
    <col min="13060" max="13060" width="11.42578125" style="19" customWidth="1"/>
    <col min="13061" max="13061" width="14" style="19" customWidth="1"/>
    <col min="13062" max="13062" width="13.85546875" style="19" customWidth="1"/>
    <col min="13063" max="13063" width="13.28515625" style="19" customWidth="1"/>
    <col min="13064" max="13064" width="11.42578125" style="19" customWidth="1"/>
    <col min="13065" max="13066" width="13.85546875" style="19" customWidth="1"/>
    <col min="13067" max="13067" width="13.28515625" style="19" customWidth="1"/>
    <col min="13068" max="13068" width="11.42578125" style="19" customWidth="1"/>
    <col min="13069" max="13069" width="14.42578125" style="19" customWidth="1"/>
    <col min="13070" max="13070" width="13" style="19" customWidth="1"/>
    <col min="13071" max="13071" width="13.5703125" style="19" customWidth="1"/>
    <col min="13072" max="13312" width="9.140625" style="19"/>
    <col min="13313" max="13313" width="31.85546875" style="19" customWidth="1"/>
    <col min="13314" max="13314" width="13.85546875" style="19" customWidth="1"/>
    <col min="13315" max="13315" width="13.28515625" style="19" customWidth="1"/>
    <col min="13316" max="13316" width="11.42578125" style="19" customWidth="1"/>
    <col min="13317" max="13317" width="14" style="19" customWidth="1"/>
    <col min="13318" max="13318" width="13.85546875" style="19" customWidth="1"/>
    <col min="13319" max="13319" width="13.28515625" style="19" customWidth="1"/>
    <col min="13320" max="13320" width="11.42578125" style="19" customWidth="1"/>
    <col min="13321" max="13322" width="13.85546875" style="19" customWidth="1"/>
    <col min="13323" max="13323" width="13.28515625" style="19" customWidth="1"/>
    <col min="13324" max="13324" width="11.42578125" style="19" customWidth="1"/>
    <col min="13325" max="13325" width="14.42578125" style="19" customWidth="1"/>
    <col min="13326" max="13326" width="13" style="19" customWidth="1"/>
    <col min="13327" max="13327" width="13.5703125" style="19" customWidth="1"/>
    <col min="13328" max="13568" width="9.140625" style="19"/>
    <col min="13569" max="13569" width="31.85546875" style="19" customWidth="1"/>
    <col min="13570" max="13570" width="13.85546875" style="19" customWidth="1"/>
    <col min="13571" max="13571" width="13.28515625" style="19" customWidth="1"/>
    <col min="13572" max="13572" width="11.42578125" style="19" customWidth="1"/>
    <col min="13573" max="13573" width="14" style="19" customWidth="1"/>
    <col min="13574" max="13574" width="13.85546875" style="19" customWidth="1"/>
    <col min="13575" max="13575" width="13.28515625" style="19" customWidth="1"/>
    <col min="13576" max="13576" width="11.42578125" style="19" customWidth="1"/>
    <col min="13577" max="13578" width="13.85546875" style="19" customWidth="1"/>
    <col min="13579" max="13579" width="13.28515625" style="19" customWidth="1"/>
    <col min="13580" max="13580" width="11.42578125" style="19" customWidth="1"/>
    <col min="13581" max="13581" width="14.42578125" style="19" customWidth="1"/>
    <col min="13582" max="13582" width="13" style="19" customWidth="1"/>
    <col min="13583" max="13583" width="13.5703125" style="19" customWidth="1"/>
    <col min="13584" max="13824" width="9.140625" style="19"/>
    <col min="13825" max="13825" width="31.85546875" style="19" customWidth="1"/>
    <col min="13826" max="13826" width="13.85546875" style="19" customWidth="1"/>
    <col min="13827" max="13827" width="13.28515625" style="19" customWidth="1"/>
    <col min="13828" max="13828" width="11.42578125" style="19" customWidth="1"/>
    <col min="13829" max="13829" width="14" style="19" customWidth="1"/>
    <col min="13830" max="13830" width="13.85546875" style="19" customWidth="1"/>
    <col min="13831" max="13831" width="13.28515625" style="19" customWidth="1"/>
    <col min="13832" max="13832" width="11.42578125" style="19" customWidth="1"/>
    <col min="13833" max="13834" width="13.85546875" style="19" customWidth="1"/>
    <col min="13835" max="13835" width="13.28515625" style="19" customWidth="1"/>
    <col min="13836" max="13836" width="11.42578125" style="19" customWidth="1"/>
    <col min="13837" max="13837" width="14.42578125" style="19" customWidth="1"/>
    <col min="13838" max="13838" width="13" style="19" customWidth="1"/>
    <col min="13839" max="13839" width="13.5703125" style="19" customWidth="1"/>
    <col min="13840" max="14080" width="9.140625" style="19"/>
    <col min="14081" max="14081" width="31.85546875" style="19" customWidth="1"/>
    <col min="14082" max="14082" width="13.85546875" style="19" customWidth="1"/>
    <col min="14083" max="14083" width="13.28515625" style="19" customWidth="1"/>
    <col min="14084" max="14084" width="11.42578125" style="19" customWidth="1"/>
    <col min="14085" max="14085" width="14" style="19" customWidth="1"/>
    <col min="14086" max="14086" width="13.85546875" style="19" customWidth="1"/>
    <col min="14087" max="14087" width="13.28515625" style="19" customWidth="1"/>
    <col min="14088" max="14088" width="11.42578125" style="19" customWidth="1"/>
    <col min="14089" max="14090" width="13.85546875" style="19" customWidth="1"/>
    <col min="14091" max="14091" width="13.28515625" style="19" customWidth="1"/>
    <col min="14092" max="14092" width="11.42578125" style="19" customWidth="1"/>
    <col min="14093" max="14093" width="14.42578125" style="19" customWidth="1"/>
    <col min="14094" max="14094" width="13" style="19" customWidth="1"/>
    <col min="14095" max="14095" width="13.5703125" style="19" customWidth="1"/>
    <col min="14096" max="14336" width="9.140625" style="19"/>
    <col min="14337" max="14337" width="31.85546875" style="19" customWidth="1"/>
    <col min="14338" max="14338" width="13.85546875" style="19" customWidth="1"/>
    <col min="14339" max="14339" width="13.28515625" style="19" customWidth="1"/>
    <col min="14340" max="14340" width="11.42578125" style="19" customWidth="1"/>
    <col min="14341" max="14341" width="14" style="19" customWidth="1"/>
    <col min="14342" max="14342" width="13.85546875" style="19" customWidth="1"/>
    <col min="14343" max="14343" width="13.28515625" style="19" customWidth="1"/>
    <col min="14344" max="14344" width="11.42578125" style="19" customWidth="1"/>
    <col min="14345" max="14346" width="13.85546875" style="19" customWidth="1"/>
    <col min="14347" max="14347" width="13.28515625" style="19" customWidth="1"/>
    <col min="14348" max="14348" width="11.42578125" style="19" customWidth="1"/>
    <col min="14349" max="14349" width="14.42578125" style="19" customWidth="1"/>
    <col min="14350" max="14350" width="13" style="19" customWidth="1"/>
    <col min="14351" max="14351" width="13.5703125" style="19" customWidth="1"/>
    <col min="14352" max="14592" width="9.140625" style="19"/>
    <col min="14593" max="14593" width="31.85546875" style="19" customWidth="1"/>
    <col min="14594" max="14594" width="13.85546875" style="19" customWidth="1"/>
    <col min="14595" max="14595" width="13.28515625" style="19" customWidth="1"/>
    <col min="14596" max="14596" width="11.42578125" style="19" customWidth="1"/>
    <col min="14597" max="14597" width="14" style="19" customWidth="1"/>
    <col min="14598" max="14598" width="13.85546875" style="19" customWidth="1"/>
    <col min="14599" max="14599" width="13.28515625" style="19" customWidth="1"/>
    <col min="14600" max="14600" width="11.42578125" style="19" customWidth="1"/>
    <col min="14601" max="14602" width="13.85546875" style="19" customWidth="1"/>
    <col min="14603" max="14603" width="13.28515625" style="19" customWidth="1"/>
    <col min="14604" max="14604" width="11.42578125" style="19" customWidth="1"/>
    <col min="14605" max="14605" width="14.42578125" style="19" customWidth="1"/>
    <col min="14606" max="14606" width="13" style="19" customWidth="1"/>
    <col min="14607" max="14607" width="13.5703125" style="19" customWidth="1"/>
    <col min="14608" max="14848" width="9.140625" style="19"/>
    <col min="14849" max="14849" width="31.85546875" style="19" customWidth="1"/>
    <col min="14850" max="14850" width="13.85546875" style="19" customWidth="1"/>
    <col min="14851" max="14851" width="13.28515625" style="19" customWidth="1"/>
    <col min="14852" max="14852" width="11.42578125" style="19" customWidth="1"/>
    <col min="14853" max="14853" width="14" style="19" customWidth="1"/>
    <col min="14854" max="14854" width="13.85546875" style="19" customWidth="1"/>
    <col min="14855" max="14855" width="13.28515625" style="19" customWidth="1"/>
    <col min="14856" max="14856" width="11.42578125" style="19" customWidth="1"/>
    <col min="14857" max="14858" width="13.85546875" style="19" customWidth="1"/>
    <col min="14859" max="14859" width="13.28515625" style="19" customWidth="1"/>
    <col min="14860" max="14860" width="11.42578125" style="19" customWidth="1"/>
    <col min="14861" max="14861" width="14.42578125" style="19" customWidth="1"/>
    <col min="14862" max="14862" width="13" style="19" customWidth="1"/>
    <col min="14863" max="14863" width="13.5703125" style="19" customWidth="1"/>
    <col min="14864" max="15104" width="9.140625" style="19"/>
    <col min="15105" max="15105" width="31.85546875" style="19" customWidth="1"/>
    <col min="15106" max="15106" width="13.85546875" style="19" customWidth="1"/>
    <col min="15107" max="15107" width="13.28515625" style="19" customWidth="1"/>
    <col min="15108" max="15108" width="11.42578125" style="19" customWidth="1"/>
    <col min="15109" max="15109" width="14" style="19" customWidth="1"/>
    <col min="15110" max="15110" width="13.85546875" style="19" customWidth="1"/>
    <col min="15111" max="15111" width="13.28515625" style="19" customWidth="1"/>
    <col min="15112" max="15112" width="11.42578125" style="19" customWidth="1"/>
    <col min="15113" max="15114" width="13.85546875" style="19" customWidth="1"/>
    <col min="15115" max="15115" width="13.28515625" style="19" customWidth="1"/>
    <col min="15116" max="15116" width="11.42578125" style="19" customWidth="1"/>
    <col min="15117" max="15117" width="14.42578125" style="19" customWidth="1"/>
    <col min="15118" max="15118" width="13" style="19" customWidth="1"/>
    <col min="15119" max="15119" width="13.5703125" style="19" customWidth="1"/>
    <col min="15120" max="15360" width="9.140625" style="19"/>
    <col min="15361" max="15361" width="31.85546875" style="19" customWidth="1"/>
    <col min="15362" max="15362" width="13.85546875" style="19" customWidth="1"/>
    <col min="15363" max="15363" width="13.28515625" style="19" customWidth="1"/>
    <col min="15364" max="15364" width="11.42578125" style="19" customWidth="1"/>
    <col min="15365" max="15365" width="14" style="19" customWidth="1"/>
    <col min="15366" max="15366" width="13.85546875" style="19" customWidth="1"/>
    <col min="15367" max="15367" width="13.28515625" style="19" customWidth="1"/>
    <col min="15368" max="15368" width="11.42578125" style="19" customWidth="1"/>
    <col min="15369" max="15370" width="13.85546875" style="19" customWidth="1"/>
    <col min="15371" max="15371" width="13.28515625" style="19" customWidth="1"/>
    <col min="15372" max="15372" width="11.42578125" style="19" customWidth="1"/>
    <col min="15373" max="15373" width="14.42578125" style="19" customWidth="1"/>
    <col min="15374" max="15374" width="13" style="19" customWidth="1"/>
    <col min="15375" max="15375" width="13.5703125" style="19" customWidth="1"/>
    <col min="15376" max="15616" width="9.140625" style="19"/>
    <col min="15617" max="15617" width="31.85546875" style="19" customWidth="1"/>
    <col min="15618" max="15618" width="13.85546875" style="19" customWidth="1"/>
    <col min="15619" max="15619" width="13.28515625" style="19" customWidth="1"/>
    <col min="15620" max="15620" width="11.42578125" style="19" customWidth="1"/>
    <col min="15621" max="15621" width="14" style="19" customWidth="1"/>
    <col min="15622" max="15622" width="13.85546875" style="19" customWidth="1"/>
    <col min="15623" max="15623" width="13.28515625" style="19" customWidth="1"/>
    <col min="15624" max="15624" width="11.42578125" style="19" customWidth="1"/>
    <col min="15625" max="15626" width="13.85546875" style="19" customWidth="1"/>
    <col min="15627" max="15627" width="13.28515625" style="19" customWidth="1"/>
    <col min="15628" max="15628" width="11.42578125" style="19" customWidth="1"/>
    <col min="15629" max="15629" width="14.42578125" style="19" customWidth="1"/>
    <col min="15630" max="15630" width="13" style="19" customWidth="1"/>
    <col min="15631" max="15631" width="13.5703125" style="19" customWidth="1"/>
    <col min="15632" max="15872" width="9.140625" style="19"/>
    <col min="15873" max="15873" width="31.85546875" style="19" customWidth="1"/>
    <col min="15874" max="15874" width="13.85546875" style="19" customWidth="1"/>
    <col min="15875" max="15875" width="13.28515625" style="19" customWidth="1"/>
    <col min="15876" max="15876" width="11.42578125" style="19" customWidth="1"/>
    <col min="15877" max="15877" width="14" style="19" customWidth="1"/>
    <col min="15878" max="15878" width="13.85546875" style="19" customWidth="1"/>
    <col min="15879" max="15879" width="13.28515625" style="19" customWidth="1"/>
    <col min="15880" max="15880" width="11.42578125" style="19" customWidth="1"/>
    <col min="15881" max="15882" width="13.85546875" style="19" customWidth="1"/>
    <col min="15883" max="15883" width="13.28515625" style="19" customWidth="1"/>
    <col min="15884" max="15884" width="11.42578125" style="19" customWidth="1"/>
    <col min="15885" max="15885" width="14.42578125" style="19" customWidth="1"/>
    <col min="15886" max="15886" width="13" style="19" customWidth="1"/>
    <col min="15887" max="15887" width="13.5703125" style="19" customWidth="1"/>
    <col min="15888" max="16128" width="9.140625" style="19"/>
    <col min="16129" max="16129" width="31.85546875" style="19" customWidth="1"/>
    <col min="16130" max="16130" width="13.85546875" style="19" customWidth="1"/>
    <col min="16131" max="16131" width="13.28515625" style="19" customWidth="1"/>
    <col min="16132" max="16132" width="11.42578125" style="19" customWidth="1"/>
    <col min="16133" max="16133" width="14" style="19" customWidth="1"/>
    <col min="16134" max="16134" width="13.85546875" style="19" customWidth="1"/>
    <col min="16135" max="16135" width="13.28515625" style="19" customWidth="1"/>
    <col min="16136" max="16136" width="11.42578125" style="19" customWidth="1"/>
    <col min="16137" max="16138" width="13.85546875" style="19" customWidth="1"/>
    <col min="16139" max="16139" width="13.28515625" style="19" customWidth="1"/>
    <col min="16140" max="16140" width="11.42578125" style="19" customWidth="1"/>
    <col min="16141" max="16141" width="14.42578125" style="19" customWidth="1"/>
    <col min="16142" max="16142" width="13" style="19" customWidth="1"/>
    <col min="16143" max="16143" width="13.5703125" style="19" customWidth="1"/>
    <col min="16144" max="16384" width="9.140625" style="19"/>
  </cols>
  <sheetData>
    <row r="1" spans="1:15">
      <c r="A1" s="17"/>
      <c r="B1" s="17"/>
      <c r="C1" s="17"/>
      <c r="D1" s="17"/>
      <c r="E1" s="18"/>
      <c r="F1" s="17"/>
      <c r="G1" s="17"/>
      <c r="H1" s="17"/>
      <c r="I1" s="18"/>
      <c r="J1" s="17"/>
      <c r="K1" s="17"/>
      <c r="L1" s="17"/>
      <c r="M1" s="18"/>
      <c r="O1" s="19" t="s">
        <v>162</v>
      </c>
    </row>
    <row r="2" spans="1:15" ht="14.25" customHeight="1">
      <c r="A2" s="184" t="s">
        <v>686</v>
      </c>
      <c r="B2" s="184"/>
      <c r="C2" s="184"/>
      <c r="D2" s="184"/>
      <c r="E2" s="184"/>
      <c r="F2" s="184"/>
      <c r="G2" s="184"/>
      <c r="H2" s="184"/>
      <c r="I2" s="184"/>
      <c r="J2" s="184"/>
      <c r="K2" s="184"/>
      <c r="L2" s="184"/>
      <c r="M2" s="184"/>
    </row>
    <row r="3" spans="1:15" ht="15">
      <c r="A3" s="185"/>
      <c r="B3" s="185"/>
      <c r="C3" s="185"/>
      <c r="D3" s="185"/>
      <c r="E3" s="185"/>
      <c r="F3" s="19"/>
      <c r="G3" s="19"/>
      <c r="H3" s="19"/>
      <c r="I3" s="19"/>
      <c r="J3" s="19"/>
      <c r="K3" s="19"/>
      <c r="L3" s="19"/>
      <c r="M3" s="19"/>
    </row>
    <row r="4" spans="1:15" ht="15">
      <c r="A4" s="20"/>
      <c r="B4" s="20"/>
      <c r="C4" s="21"/>
      <c r="D4" s="20"/>
      <c r="E4" s="22"/>
      <c r="F4" s="20"/>
      <c r="G4" s="21"/>
      <c r="H4" s="20"/>
      <c r="I4" s="22"/>
      <c r="J4" s="20"/>
      <c r="K4" s="21"/>
      <c r="L4" s="20"/>
      <c r="M4" s="22"/>
      <c r="O4" s="22" t="s">
        <v>163</v>
      </c>
    </row>
    <row r="5" spans="1:15" s="23" customFormat="1" ht="31.5" customHeight="1">
      <c r="A5" s="182" t="s">
        <v>164</v>
      </c>
      <c r="B5" s="186" t="s">
        <v>687</v>
      </c>
      <c r="C5" s="187"/>
      <c r="D5" s="187"/>
      <c r="E5" s="188"/>
      <c r="F5" s="186" t="s">
        <v>688</v>
      </c>
      <c r="G5" s="187"/>
      <c r="H5" s="187"/>
      <c r="I5" s="188"/>
      <c r="J5" s="186" t="s">
        <v>689</v>
      </c>
      <c r="K5" s="187"/>
      <c r="L5" s="187"/>
      <c r="M5" s="188"/>
      <c r="N5" s="182" t="s">
        <v>464</v>
      </c>
      <c r="O5" s="182" t="s">
        <v>465</v>
      </c>
    </row>
    <row r="6" spans="1:15" s="23" customFormat="1" ht="77.25" customHeight="1">
      <c r="A6" s="183"/>
      <c r="B6" s="119" t="s">
        <v>165</v>
      </c>
      <c r="C6" s="119" t="s">
        <v>166</v>
      </c>
      <c r="D6" s="119" t="s">
        <v>167</v>
      </c>
      <c r="E6" s="119" t="s">
        <v>168</v>
      </c>
      <c r="F6" s="119" t="s">
        <v>165</v>
      </c>
      <c r="G6" s="119" t="s">
        <v>166</v>
      </c>
      <c r="H6" s="119" t="s">
        <v>167</v>
      </c>
      <c r="I6" s="119" t="s">
        <v>168</v>
      </c>
      <c r="J6" s="119" t="s">
        <v>165</v>
      </c>
      <c r="K6" s="119" t="s">
        <v>166</v>
      </c>
      <c r="L6" s="119" t="s">
        <v>167</v>
      </c>
      <c r="M6" s="119" t="s">
        <v>168</v>
      </c>
      <c r="N6" s="183"/>
      <c r="O6" s="183"/>
    </row>
    <row r="7" spans="1:15" s="23" customFormat="1" ht="12">
      <c r="A7" s="24">
        <v>1</v>
      </c>
      <c r="B7" s="24">
        <v>2</v>
      </c>
      <c r="C7" s="24">
        <v>3</v>
      </c>
      <c r="D7" s="24">
        <v>4</v>
      </c>
      <c r="E7" s="24">
        <v>5</v>
      </c>
      <c r="F7" s="24">
        <v>6</v>
      </c>
      <c r="G7" s="24">
        <v>7</v>
      </c>
      <c r="H7" s="24">
        <v>8</v>
      </c>
      <c r="I7" s="24">
        <v>9</v>
      </c>
      <c r="J7" s="24">
        <v>10</v>
      </c>
      <c r="K7" s="24">
        <v>11</v>
      </c>
      <c r="L7" s="24">
        <v>12</v>
      </c>
      <c r="M7" s="24">
        <v>13</v>
      </c>
      <c r="N7" s="25">
        <v>14</v>
      </c>
      <c r="O7" s="25">
        <v>15</v>
      </c>
    </row>
    <row r="8" spans="1:15" s="23" customFormat="1" ht="12">
      <c r="A8" s="26" t="s">
        <v>169</v>
      </c>
      <c r="B8" s="167">
        <f>B9+B20+B23+B27+B29</f>
        <v>359950490.69999999</v>
      </c>
      <c r="C8" s="167">
        <f>C9+C20+C23+C27+C29</f>
        <v>353022905.27605993</v>
      </c>
      <c r="D8" s="165">
        <f t="shared" ref="D8:D10" si="0">C8/B8*100</f>
        <v>98.075406034183231</v>
      </c>
      <c r="E8" s="167">
        <f t="shared" ref="E8:E10" si="1">C8-B8</f>
        <v>-6927585.4239400625</v>
      </c>
      <c r="F8" s="167">
        <f>F9+F20+F23+F27+F29</f>
        <v>434859453.09999996</v>
      </c>
      <c r="G8" s="167">
        <f>G9+G20+G23+G27+G29</f>
        <v>426930831.95898998</v>
      </c>
      <c r="H8" s="166">
        <f>G8/F8*100</f>
        <v>98.176739384532425</v>
      </c>
      <c r="I8" s="126">
        <f>G8-F8</f>
        <v>-7928621.1410099864</v>
      </c>
      <c r="J8" s="126">
        <f>J9+J20+J23+J27+J29</f>
        <v>453419973.69999999</v>
      </c>
      <c r="K8" s="126">
        <f>K9+K20+K23+K27+K29</f>
        <v>451974886.91458005</v>
      </c>
      <c r="L8" s="127">
        <f>K8/J8*100</f>
        <v>99.681291767182699</v>
      </c>
      <c r="M8" s="126">
        <f>K8-J8</f>
        <v>-1445086.7854199409</v>
      </c>
      <c r="N8" s="128">
        <f>G8/C8</f>
        <v>1.2093573124529551</v>
      </c>
      <c r="O8" s="129">
        <f>K8-G8</f>
        <v>25044054.955590069</v>
      </c>
    </row>
    <row r="9" spans="1:15" s="23" customFormat="1" ht="12">
      <c r="A9" s="27" t="s">
        <v>170</v>
      </c>
      <c r="B9" s="167">
        <f>B10+B15</f>
        <v>380865865</v>
      </c>
      <c r="C9" s="167">
        <f>C10+C15</f>
        <v>388788010.57213998</v>
      </c>
      <c r="D9" s="165">
        <f t="shared" si="0"/>
        <v>102.08003559787117</v>
      </c>
      <c r="E9" s="167">
        <f t="shared" si="1"/>
        <v>7922145.5721399784</v>
      </c>
      <c r="F9" s="167">
        <f>F10+F15</f>
        <v>419618380.19999999</v>
      </c>
      <c r="G9" s="167">
        <f>G10+G15</f>
        <v>418245673.23029995</v>
      </c>
      <c r="H9" s="166">
        <f t="shared" ref="H9:H29" si="2">G9/F9*100</f>
        <v>99.672867768793694</v>
      </c>
      <c r="I9" s="126">
        <f t="shared" ref="I9:I29" si="3">G9-F9</f>
        <v>-1372706.9697000384</v>
      </c>
      <c r="J9" s="126">
        <f>J10+J15+J14</f>
        <v>409533579</v>
      </c>
      <c r="K9" s="126">
        <f>K10+K15+K14</f>
        <v>411898553.36683005</v>
      </c>
      <c r="L9" s="127">
        <f t="shared" ref="L9:L29" si="4">K9/J9*100</f>
        <v>100.57747996455014</v>
      </c>
      <c r="M9" s="126">
        <f t="shared" ref="M9:M29" si="5">K9-J9</f>
        <v>2364974.3668300509</v>
      </c>
      <c r="N9" s="128">
        <f t="shared" ref="N9:N29" si="6">G9/C9</f>
        <v>1.0757679297126732</v>
      </c>
      <c r="O9" s="129">
        <f t="shared" ref="O9:O29" si="7">K9-G9</f>
        <v>-6347119.8634698987</v>
      </c>
    </row>
    <row r="10" spans="1:15" s="28" customFormat="1" ht="12">
      <c r="A10" s="27" t="s">
        <v>171</v>
      </c>
      <c r="B10" s="168">
        <f>B11+B12+B13</f>
        <v>78663187</v>
      </c>
      <c r="C10" s="168">
        <f>C11+C12+C13</f>
        <v>87260982.572139993</v>
      </c>
      <c r="D10" s="165">
        <f t="shared" si="0"/>
        <v>110.92988461316726</v>
      </c>
      <c r="E10" s="167">
        <f t="shared" si="1"/>
        <v>8597795.5721399933</v>
      </c>
      <c r="F10" s="115">
        <f>F11+F12+F13</f>
        <v>96944221</v>
      </c>
      <c r="G10" s="115">
        <f>G11+G12+G13</f>
        <v>97254628.691300005</v>
      </c>
      <c r="H10" s="166">
        <f t="shared" si="2"/>
        <v>100.32019205280942</v>
      </c>
      <c r="I10" s="126">
        <f t="shared" si="3"/>
        <v>310407.69130000472</v>
      </c>
      <c r="J10" s="129">
        <f>J11+J12+J13</f>
        <v>89499159</v>
      </c>
      <c r="K10" s="129">
        <f>K11+K12+K13</f>
        <v>91762804.719340011</v>
      </c>
      <c r="L10" s="127">
        <f t="shared" si="4"/>
        <v>102.52923686058324</v>
      </c>
      <c r="M10" s="126">
        <f t="shared" si="5"/>
        <v>2263645.7193400115</v>
      </c>
      <c r="N10" s="128">
        <f t="shared" si="6"/>
        <v>1.1145259407421653</v>
      </c>
      <c r="O10" s="129">
        <f t="shared" si="7"/>
        <v>-5491823.9719599932</v>
      </c>
    </row>
    <row r="11" spans="1:15" s="28" customFormat="1" ht="12">
      <c r="A11" s="29" t="s">
        <v>352</v>
      </c>
      <c r="B11" s="176">
        <v>56852785</v>
      </c>
      <c r="C11" s="176">
        <v>63753199.33704</v>
      </c>
      <c r="D11" s="169">
        <f>C11/B11*100</f>
        <v>112.13733740051607</v>
      </c>
      <c r="E11" s="164">
        <f>C11-B11</f>
        <v>6900414.3370399997</v>
      </c>
      <c r="F11" s="176">
        <v>80056963</v>
      </c>
      <c r="G11" s="176">
        <v>77709565.148080006</v>
      </c>
      <c r="H11" s="170">
        <f t="shared" si="2"/>
        <v>97.067840492625237</v>
      </c>
      <c r="I11" s="132">
        <v>3743890.515519999</v>
      </c>
      <c r="J11" s="176">
        <v>79948957</v>
      </c>
      <c r="K11" s="176">
        <v>80655100.693560004</v>
      </c>
      <c r="L11" s="131">
        <f t="shared" si="4"/>
        <v>100.8832431592072</v>
      </c>
      <c r="M11" s="132">
        <f t="shared" si="5"/>
        <v>706143.69356000423</v>
      </c>
      <c r="N11" s="133">
        <f t="shared" si="6"/>
        <v>1.2189123990038173</v>
      </c>
      <c r="O11" s="130">
        <f t="shared" si="7"/>
        <v>2945535.545479998</v>
      </c>
    </row>
    <row r="12" spans="1:15" s="28" customFormat="1" ht="12">
      <c r="A12" s="29" t="s">
        <v>353</v>
      </c>
      <c r="B12" s="176">
        <v>12603215</v>
      </c>
      <c r="C12" s="176">
        <v>13920621.82148</v>
      </c>
      <c r="D12" s="169">
        <f t="shared" ref="D12:D13" si="8">C12/B12*100</f>
        <v>110.45294253474214</v>
      </c>
      <c r="E12" s="164">
        <f t="shared" ref="E12:E13" si="9">C12-B12</f>
        <v>1317406.8214800004</v>
      </c>
      <c r="F12" s="176">
        <v>11182161</v>
      </c>
      <c r="G12" s="176">
        <v>12164097.04452</v>
      </c>
      <c r="H12" s="170">
        <f t="shared" si="2"/>
        <v>108.78127264059245</v>
      </c>
      <c r="I12" s="132">
        <v>2103200.1030999999</v>
      </c>
      <c r="J12" s="176">
        <v>5178988</v>
      </c>
      <c r="K12" s="176">
        <v>7657642.23068</v>
      </c>
      <c r="L12" s="131">
        <f t="shared" si="4"/>
        <v>147.85981799301331</v>
      </c>
      <c r="M12" s="132">
        <f t="shared" si="5"/>
        <v>2478654.23068</v>
      </c>
      <c r="N12" s="133">
        <f t="shared" si="6"/>
        <v>0.87381851188216164</v>
      </c>
      <c r="O12" s="130">
        <f t="shared" si="7"/>
        <v>-4506454.81384</v>
      </c>
    </row>
    <row r="13" spans="1:15" s="28" customFormat="1" ht="12.75" customHeight="1">
      <c r="A13" s="29" t="s">
        <v>354</v>
      </c>
      <c r="B13" s="176">
        <v>9207187</v>
      </c>
      <c r="C13" s="176">
        <v>9587161.4136200007</v>
      </c>
      <c r="D13" s="169">
        <f t="shared" si="8"/>
        <v>104.12693272787878</v>
      </c>
      <c r="E13" s="164">
        <f t="shared" si="9"/>
        <v>379974.41362000071</v>
      </c>
      <c r="F13" s="176">
        <v>5705097</v>
      </c>
      <c r="G13" s="176">
        <v>7380966.4987000003</v>
      </c>
      <c r="H13" s="170">
        <f t="shared" si="2"/>
        <v>129.37495188425368</v>
      </c>
      <c r="I13" s="132">
        <v>2680209.09614</v>
      </c>
      <c r="J13" s="176">
        <v>4371214</v>
      </c>
      <c r="K13" s="176">
        <v>3450061.7951000002</v>
      </c>
      <c r="L13" s="131">
        <f t="shared" si="4"/>
        <v>78.926856363014949</v>
      </c>
      <c r="M13" s="132">
        <f t="shared" si="5"/>
        <v>-921152.20489999978</v>
      </c>
      <c r="N13" s="133">
        <f t="shared" si="6"/>
        <v>0.76988027845387375</v>
      </c>
      <c r="O13" s="130">
        <f t="shared" si="7"/>
        <v>-3930904.7036000001</v>
      </c>
    </row>
    <row r="14" spans="1:15" s="28" customFormat="1" ht="12.75" customHeight="1">
      <c r="A14" s="29" t="s">
        <v>467</v>
      </c>
      <c r="B14" s="176">
        <v>0</v>
      </c>
      <c r="C14" s="176">
        <v>0</v>
      </c>
      <c r="D14" s="169">
        <v>0</v>
      </c>
      <c r="E14" s="171">
        <v>0</v>
      </c>
      <c r="F14" s="176">
        <v>0</v>
      </c>
      <c r="G14" s="176">
        <v>0</v>
      </c>
      <c r="H14" s="170">
        <v>0</v>
      </c>
      <c r="I14" s="132">
        <f t="shared" si="3"/>
        <v>0</v>
      </c>
      <c r="J14" s="176">
        <v>552848</v>
      </c>
      <c r="K14" s="176">
        <v>654176.64749</v>
      </c>
      <c r="L14" s="131">
        <f t="shared" si="4"/>
        <v>118.32848223924117</v>
      </c>
      <c r="M14" s="132">
        <f t="shared" si="5"/>
        <v>101328.64749</v>
      </c>
      <c r="N14" s="133">
        <v>0</v>
      </c>
      <c r="O14" s="130">
        <f t="shared" si="7"/>
        <v>654176.64749</v>
      </c>
    </row>
    <row r="15" spans="1:15" s="28" customFormat="1" ht="12.75" customHeight="1">
      <c r="A15" s="29" t="s">
        <v>259</v>
      </c>
      <c r="B15" s="176">
        <v>302202678</v>
      </c>
      <c r="C15" s="176">
        <v>301527028</v>
      </c>
      <c r="D15" s="169">
        <f t="shared" ref="D15" si="10">C15/B15*100</f>
        <v>99.776424879993954</v>
      </c>
      <c r="E15" s="164">
        <f t="shared" ref="E15" si="11">C15-B15</f>
        <v>-675650</v>
      </c>
      <c r="F15" s="176">
        <v>322674159.19999999</v>
      </c>
      <c r="G15" s="176">
        <v>320991044.53899997</v>
      </c>
      <c r="H15" s="170">
        <f t="shared" si="2"/>
        <v>99.47838566770487</v>
      </c>
      <c r="I15" s="132">
        <f t="shared" si="3"/>
        <v>-1683114.6610000134</v>
      </c>
      <c r="J15" s="176">
        <v>319481572</v>
      </c>
      <c r="K15" s="176">
        <v>319481572</v>
      </c>
      <c r="L15" s="131">
        <f t="shared" si="4"/>
        <v>100</v>
      </c>
      <c r="M15" s="132">
        <f t="shared" si="5"/>
        <v>0</v>
      </c>
      <c r="N15" s="133">
        <f t="shared" si="6"/>
        <v>1.0645514820615019</v>
      </c>
      <c r="O15" s="130">
        <f t="shared" si="7"/>
        <v>-1509472.5389999747</v>
      </c>
    </row>
    <row r="16" spans="1:15" s="28" customFormat="1" ht="21.75" customHeight="1">
      <c r="A16" s="26" t="s">
        <v>172</v>
      </c>
      <c r="B16" s="115">
        <f>B17+B19+B28+B22</f>
        <v>359950490.69999999</v>
      </c>
      <c r="C16" s="115">
        <f>C17+C19+C28+C22</f>
        <v>353022905.27605999</v>
      </c>
      <c r="D16" s="165">
        <f>C16/B16*100</f>
        <v>98.075406034183246</v>
      </c>
      <c r="E16" s="115">
        <f>C16-B16</f>
        <v>-6927585.4239400029</v>
      </c>
      <c r="F16" s="115">
        <f>F17+F19+F28+F22</f>
        <v>434859453.10000002</v>
      </c>
      <c r="G16" s="115">
        <f>G17+G19+G28+G22</f>
        <v>426930831.95898998</v>
      </c>
      <c r="H16" s="170">
        <f t="shared" si="2"/>
        <v>98.176739384532411</v>
      </c>
      <c r="I16" s="126">
        <f t="shared" si="3"/>
        <v>-7928621.141010046</v>
      </c>
      <c r="J16" s="129">
        <f>J17+J19+J28+J22</f>
        <v>453419973.69999999</v>
      </c>
      <c r="K16" s="129">
        <f>K17+K19+K28+K22</f>
        <v>451974886.91457999</v>
      </c>
      <c r="L16" s="127">
        <f t="shared" si="4"/>
        <v>99.681291767182685</v>
      </c>
      <c r="M16" s="126">
        <f t="shared" si="5"/>
        <v>-1445086.7854200006</v>
      </c>
      <c r="N16" s="128">
        <f t="shared" si="6"/>
        <v>1.2093573124529549</v>
      </c>
      <c r="O16" s="129">
        <f t="shared" si="7"/>
        <v>25044054.95559001</v>
      </c>
    </row>
    <row r="17" spans="1:15" s="28" customFormat="1" ht="17.25" customHeight="1">
      <c r="A17" s="27" t="s">
        <v>173</v>
      </c>
      <c r="B17" s="62">
        <v>339820183.69999999</v>
      </c>
      <c r="C17" s="163">
        <v>332894842.26621002</v>
      </c>
      <c r="D17" s="165">
        <f t="shared" ref="D17:D29" si="12">C17/B17*100</f>
        <v>97.962057062536402</v>
      </c>
      <c r="E17" s="115">
        <f t="shared" ref="E17:E29" si="13">C17-B17</f>
        <v>-6925341.4337899685</v>
      </c>
      <c r="F17" s="62">
        <v>421993608.10000002</v>
      </c>
      <c r="G17" s="163">
        <v>415743346.56470001</v>
      </c>
      <c r="H17" s="166">
        <f t="shared" si="2"/>
        <v>98.518872936620667</v>
      </c>
      <c r="I17" s="126">
        <f t="shared" si="3"/>
        <v>-6250261.5353000164</v>
      </c>
      <c r="J17" s="134">
        <v>426161476.69999999</v>
      </c>
      <c r="K17" s="135">
        <v>424811542.16557997</v>
      </c>
      <c r="L17" s="127">
        <f>K17/J17*100</f>
        <v>99.683234030238182</v>
      </c>
      <c r="M17" s="126">
        <f>K17-J17</f>
        <v>-1349934.5344200134</v>
      </c>
      <c r="N17" s="128">
        <f t="shared" si="6"/>
        <v>1.2488728985240256</v>
      </c>
      <c r="O17" s="129">
        <f>K17-G17</f>
        <v>9068195.6008799672</v>
      </c>
    </row>
    <row r="18" spans="1:15" s="28" customFormat="1" ht="12.75" customHeight="1">
      <c r="A18" s="27" t="s">
        <v>174</v>
      </c>
      <c r="B18" s="115">
        <v>5356110</v>
      </c>
      <c r="C18" s="115">
        <v>5495785.9258500002</v>
      </c>
      <c r="D18" s="165">
        <f>C18/B18*100</f>
        <v>102.60778673048164</v>
      </c>
      <c r="E18" s="115">
        <f t="shared" si="13"/>
        <v>139675.92585000023</v>
      </c>
      <c r="F18" s="115">
        <v>2748894</v>
      </c>
      <c r="G18" s="115">
        <v>856288.53829000005</v>
      </c>
      <c r="H18" s="166">
        <f t="shared" si="2"/>
        <v>31.150293110247251</v>
      </c>
      <c r="I18" s="126">
        <f t="shared" si="3"/>
        <v>-1892605.4617099999</v>
      </c>
      <c r="J18" s="129">
        <v>12720846</v>
      </c>
      <c r="K18" s="129">
        <v>12273591.258439999</v>
      </c>
      <c r="L18" s="127">
        <f t="shared" si="4"/>
        <v>96.484080213218519</v>
      </c>
      <c r="M18" s="126">
        <f t="shared" si="5"/>
        <v>-447254.74156000093</v>
      </c>
      <c r="N18" s="128">
        <f t="shared" si="6"/>
        <v>0.15580820465774656</v>
      </c>
      <c r="O18" s="129">
        <f t="shared" si="7"/>
        <v>11417302.720149999</v>
      </c>
    </row>
    <row r="19" spans="1:15" s="28" customFormat="1" ht="12">
      <c r="A19" s="29" t="s">
        <v>175</v>
      </c>
      <c r="B19" s="164">
        <v>6439004</v>
      </c>
      <c r="C19" s="164">
        <v>6436763.5300000003</v>
      </c>
      <c r="D19" s="169">
        <f t="shared" si="12"/>
        <v>99.965204711784622</v>
      </c>
      <c r="E19" s="164">
        <f t="shared" si="13"/>
        <v>-2240.4699999997392</v>
      </c>
      <c r="F19" s="164">
        <v>5307775</v>
      </c>
      <c r="G19" s="164">
        <v>3629416.4959999998</v>
      </c>
      <c r="H19" s="170">
        <f t="shared" si="2"/>
        <v>68.379245465378617</v>
      </c>
      <c r="I19" s="132">
        <f t="shared" si="3"/>
        <v>-1678358.5040000002</v>
      </c>
      <c r="J19" s="130">
        <v>17051095</v>
      </c>
      <c r="K19" s="130">
        <v>16955944.5</v>
      </c>
      <c r="L19" s="131">
        <v>0</v>
      </c>
      <c r="M19" s="132">
        <f t="shared" si="5"/>
        <v>-95150.5</v>
      </c>
      <c r="N19" s="133">
        <v>0</v>
      </c>
      <c r="O19" s="130">
        <f t="shared" si="7"/>
        <v>13326528.004000001</v>
      </c>
    </row>
    <row r="20" spans="1:15" s="28" customFormat="1" ht="12">
      <c r="A20" s="29" t="s">
        <v>161</v>
      </c>
      <c r="B20" s="164">
        <v>1082894</v>
      </c>
      <c r="C20" s="164">
        <v>940977.60415000003</v>
      </c>
      <c r="D20" s="169">
        <f t="shared" si="12"/>
        <v>86.894710299438358</v>
      </c>
      <c r="E20" s="164">
        <f t="shared" si="13"/>
        <v>-141916.39584999997</v>
      </c>
      <c r="F20" s="164">
        <v>2558881</v>
      </c>
      <c r="G20" s="164">
        <v>2773127.9577100002</v>
      </c>
      <c r="H20" s="170">
        <f t="shared" si="2"/>
        <v>108.37268156315203</v>
      </c>
      <c r="I20" s="132">
        <f t="shared" si="3"/>
        <v>214246.95771000022</v>
      </c>
      <c r="J20" s="130">
        <v>4330249</v>
      </c>
      <c r="K20" s="130">
        <v>4682353.24156</v>
      </c>
      <c r="L20" s="131">
        <f t="shared" si="4"/>
        <v>108.13127008539232</v>
      </c>
      <c r="M20" s="132">
        <f t="shared" si="5"/>
        <v>352104.24155999999</v>
      </c>
      <c r="N20" s="133">
        <f t="shared" si="6"/>
        <v>2.9470711582078626</v>
      </c>
      <c r="O20" s="130">
        <f t="shared" si="7"/>
        <v>1909225.2838499998</v>
      </c>
    </row>
    <row r="21" spans="1:15" s="28" customFormat="1" ht="36">
      <c r="A21" s="27" t="s">
        <v>176</v>
      </c>
      <c r="B21" s="62">
        <v>2879555</v>
      </c>
      <c r="C21" s="62">
        <v>2879554.3218499999</v>
      </c>
      <c r="D21" s="165">
        <f t="shared" si="12"/>
        <v>99.999976449486113</v>
      </c>
      <c r="E21" s="115">
        <f t="shared" si="13"/>
        <v>-0.67815000005066395</v>
      </c>
      <c r="F21" s="62">
        <v>2196958</v>
      </c>
      <c r="G21" s="62">
        <v>2196958</v>
      </c>
      <c r="H21" s="166">
        <f t="shared" si="2"/>
        <v>100</v>
      </c>
      <c r="I21" s="126">
        <f t="shared" si="3"/>
        <v>0</v>
      </c>
      <c r="J21" s="129">
        <v>842631</v>
      </c>
      <c r="K21" s="129">
        <v>842630.9</v>
      </c>
      <c r="L21" s="127">
        <f t="shared" si="4"/>
        <v>99.999988132409086</v>
      </c>
      <c r="M21" s="126">
        <f t="shared" si="5"/>
        <v>-9.9999999976716936E-2</v>
      </c>
      <c r="N21" s="128">
        <v>0</v>
      </c>
      <c r="O21" s="129">
        <f t="shared" si="7"/>
        <v>-1354327.1</v>
      </c>
    </row>
    <row r="22" spans="1:15" s="28" customFormat="1" ht="24">
      <c r="A22" s="29" t="s">
        <v>177</v>
      </c>
      <c r="B22" s="57">
        <v>2879555</v>
      </c>
      <c r="C22" s="57">
        <v>2879554.3218499999</v>
      </c>
      <c r="D22" s="169">
        <f t="shared" si="12"/>
        <v>99.999976449486113</v>
      </c>
      <c r="E22" s="164">
        <f t="shared" si="13"/>
        <v>-0.67815000005066395</v>
      </c>
      <c r="F22" s="57">
        <v>2196958</v>
      </c>
      <c r="G22" s="57">
        <v>2196958</v>
      </c>
      <c r="H22" s="170">
        <f t="shared" si="2"/>
        <v>100</v>
      </c>
      <c r="I22" s="132">
        <f t="shared" si="3"/>
        <v>0</v>
      </c>
      <c r="J22" s="130">
        <v>842631</v>
      </c>
      <c r="K22" s="130">
        <v>842631</v>
      </c>
      <c r="L22" s="131">
        <f t="shared" si="4"/>
        <v>100</v>
      </c>
      <c r="M22" s="132">
        <f t="shared" si="5"/>
        <v>0</v>
      </c>
      <c r="N22" s="133">
        <v>0</v>
      </c>
      <c r="O22" s="130">
        <f t="shared" si="7"/>
        <v>-1354327</v>
      </c>
    </row>
    <row r="23" spans="1:15" s="28" customFormat="1" ht="36">
      <c r="A23" s="29" t="s">
        <v>178</v>
      </c>
      <c r="B23" s="164">
        <v>0</v>
      </c>
      <c r="C23" s="164">
        <v>0</v>
      </c>
      <c r="D23" s="169">
        <v>0</v>
      </c>
      <c r="E23" s="164">
        <f t="shared" si="13"/>
        <v>0</v>
      </c>
      <c r="F23" s="164">
        <v>0</v>
      </c>
      <c r="G23" s="164">
        <v>0</v>
      </c>
      <c r="H23" s="170">
        <v>0</v>
      </c>
      <c r="I23" s="132">
        <f t="shared" si="3"/>
        <v>0</v>
      </c>
      <c r="J23" s="130">
        <v>0</v>
      </c>
      <c r="K23" s="130">
        <v>0.1</v>
      </c>
      <c r="L23" s="131">
        <v>0</v>
      </c>
      <c r="M23" s="132">
        <f t="shared" si="5"/>
        <v>0.1</v>
      </c>
      <c r="N23" s="133">
        <v>0</v>
      </c>
      <c r="O23" s="130">
        <f t="shared" si="7"/>
        <v>0.1</v>
      </c>
    </row>
    <row r="24" spans="1:15" s="28" customFormat="1" ht="24">
      <c r="A24" s="27" t="s">
        <v>179</v>
      </c>
      <c r="B24" s="179">
        <v>32810016.300000001</v>
      </c>
      <c r="C24" s="179">
        <v>47517828.058229998</v>
      </c>
      <c r="D24" s="165">
        <f t="shared" si="12"/>
        <v>144.82720040047647</v>
      </c>
      <c r="E24" s="115">
        <f t="shared" si="13"/>
        <v>14707811.758229997</v>
      </c>
      <c r="F24" s="179">
        <v>-7321079.9000000004</v>
      </c>
      <c r="G24" s="179">
        <v>-550919.87268999999</v>
      </c>
      <c r="H24" s="166">
        <f t="shared" si="2"/>
        <v>7.5251176085375047</v>
      </c>
      <c r="I24" s="126">
        <f t="shared" si="3"/>
        <v>6770160.0273100007</v>
      </c>
      <c r="J24" s="180">
        <v>-30191374.699999999</v>
      </c>
      <c r="K24" s="180">
        <v>-26029210.95719</v>
      </c>
      <c r="L24" s="127">
        <f t="shared" si="4"/>
        <v>86.214063505992002</v>
      </c>
      <c r="M24" s="126">
        <f t="shared" si="5"/>
        <v>4162163.7428099997</v>
      </c>
      <c r="N24" s="128">
        <f t="shared" si="6"/>
        <v>-1.1593961576166394E-2</v>
      </c>
      <c r="O24" s="129">
        <f t="shared" si="7"/>
        <v>-25478291.0845</v>
      </c>
    </row>
    <row r="25" spans="1:15" s="28" customFormat="1" ht="36">
      <c r="A25" s="27" t="s">
        <v>180</v>
      </c>
      <c r="B25" s="179">
        <v>32810016.300000001</v>
      </c>
      <c r="C25" s="179">
        <v>47517828.058229998</v>
      </c>
      <c r="D25" s="165">
        <f t="shared" si="12"/>
        <v>144.82720040047647</v>
      </c>
      <c r="E25" s="115">
        <f t="shared" si="13"/>
        <v>14707811.758229997</v>
      </c>
      <c r="F25" s="179">
        <v>-7321079.9000000004</v>
      </c>
      <c r="G25" s="179">
        <v>-550919.87268999999</v>
      </c>
      <c r="H25" s="166">
        <f t="shared" si="2"/>
        <v>7.5251176085375047</v>
      </c>
      <c r="I25" s="126">
        <f t="shared" si="3"/>
        <v>6770160.0273100007</v>
      </c>
      <c r="J25" s="180">
        <v>-30191374.699999999</v>
      </c>
      <c r="K25" s="180">
        <v>-26029210.95719</v>
      </c>
      <c r="L25" s="127">
        <f t="shared" si="4"/>
        <v>86.214063505992002</v>
      </c>
      <c r="M25" s="126">
        <f t="shared" si="5"/>
        <v>4162163.7428099997</v>
      </c>
      <c r="N25" s="128">
        <f t="shared" si="6"/>
        <v>-1.1593961576166394E-2</v>
      </c>
      <c r="O25" s="129">
        <f t="shared" si="7"/>
        <v>-25478291.0845</v>
      </c>
    </row>
    <row r="26" spans="1:15" s="28" customFormat="1" ht="36">
      <c r="A26" s="27" t="s">
        <v>381</v>
      </c>
      <c r="B26" s="179">
        <v>-32810016.300000001</v>
      </c>
      <c r="C26" s="179">
        <v>-47517828.058229998</v>
      </c>
      <c r="D26" s="165">
        <f t="shared" si="12"/>
        <v>144.82720040047647</v>
      </c>
      <c r="E26" s="115">
        <f t="shared" si="13"/>
        <v>-14707811.758229997</v>
      </c>
      <c r="F26" s="179">
        <v>7321079.9000000004</v>
      </c>
      <c r="G26" s="179">
        <v>550919.87268999999</v>
      </c>
      <c r="H26" s="166">
        <f t="shared" si="2"/>
        <v>7.5251176085375047</v>
      </c>
      <c r="I26" s="126">
        <f t="shared" si="3"/>
        <v>-6770160.0273100007</v>
      </c>
      <c r="J26" s="180">
        <v>30191374.699999999</v>
      </c>
      <c r="K26" s="180">
        <v>26029210.95719</v>
      </c>
      <c r="L26" s="127">
        <f t="shared" si="4"/>
        <v>86.214063505992002</v>
      </c>
      <c r="M26" s="126">
        <f t="shared" si="5"/>
        <v>-4162163.7428099997</v>
      </c>
      <c r="N26" s="128">
        <v>0</v>
      </c>
      <c r="O26" s="129">
        <f t="shared" si="7"/>
        <v>25478291.0845</v>
      </c>
    </row>
    <row r="27" spans="1:15" s="28" customFormat="1" ht="12">
      <c r="A27" s="29" t="s">
        <v>181</v>
      </c>
      <c r="B27" s="164">
        <v>12905693</v>
      </c>
      <c r="C27" s="164">
        <v>12376309.19086</v>
      </c>
      <c r="D27" s="169">
        <f t="shared" si="12"/>
        <v>95.898059800895624</v>
      </c>
      <c r="E27" s="164">
        <f t="shared" si="13"/>
        <v>-529383.80914000049</v>
      </c>
      <c r="F27" s="164">
        <v>33585387</v>
      </c>
      <c r="G27" s="164">
        <v>30096592</v>
      </c>
      <c r="H27" s="170">
        <f t="shared" si="2"/>
        <v>89.612163766342789</v>
      </c>
      <c r="I27" s="132">
        <f t="shared" si="3"/>
        <v>-3488795</v>
      </c>
      <c r="J27" s="130">
        <v>53302766</v>
      </c>
      <c r="K27" s="130">
        <v>53302866.372309998</v>
      </c>
      <c r="L27" s="131">
        <f t="shared" si="4"/>
        <v>100.00018830600648</v>
      </c>
      <c r="M27" s="132">
        <f>K27-J27</f>
        <v>100.3723099976778</v>
      </c>
      <c r="N27" s="133">
        <v>0</v>
      </c>
      <c r="O27" s="130">
        <f>K27-G27</f>
        <v>23206274.372309998</v>
      </c>
    </row>
    <row r="28" spans="1:15" s="30" customFormat="1" ht="23.25" customHeight="1">
      <c r="A28" s="29" t="s">
        <v>182</v>
      </c>
      <c r="B28" s="164">
        <v>10811748</v>
      </c>
      <c r="C28" s="164">
        <v>10811745.158</v>
      </c>
      <c r="D28" s="169">
        <f t="shared" si="12"/>
        <v>99.999973713778758</v>
      </c>
      <c r="E28" s="164">
        <f t="shared" si="13"/>
        <v>-2.8420000001788139</v>
      </c>
      <c r="F28" s="164">
        <v>5361112</v>
      </c>
      <c r="G28" s="164">
        <v>5361110.8982899999</v>
      </c>
      <c r="H28" s="170">
        <f t="shared" si="2"/>
        <v>99.999979449972315</v>
      </c>
      <c r="I28" s="132">
        <f t="shared" si="3"/>
        <v>-1.1017100000753999</v>
      </c>
      <c r="J28" s="130">
        <v>9364771</v>
      </c>
      <c r="K28" s="130">
        <v>9364769.2489999998</v>
      </c>
      <c r="L28" s="131">
        <f t="shared" si="4"/>
        <v>99.999981302265695</v>
      </c>
      <c r="M28" s="132">
        <f t="shared" si="5"/>
        <v>-1.7510000001639128</v>
      </c>
      <c r="N28" s="133">
        <v>0</v>
      </c>
      <c r="O28" s="130">
        <f t="shared" si="7"/>
        <v>4003658.3507099999</v>
      </c>
    </row>
    <row r="29" spans="1:15" s="30" customFormat="1" ht="24">
      <c r="A29" s="29" t="s">
        <v>351</v>
      </c>
      <c r="B29" s="181">
        <v>-34903961.299999997</v>
      </c>
      <c r="C29" s="181">
        <v>-49082392.091090001</v>
      </c>
      <c r="D29" s="169">
        <f t="shared" si="12"/>
        <v>140.6212655040103</v>
      </c>
      <c r="E29" s="164">
        <f t="shared" si="13"/>
        <v>-14178430.791090004</v>
      </c>
      <c r="F29" s="181">
        <v>-20903195.100000001</v>
      </c>
      <c r="G29" s="181">
        <v>-24184561.22902</v>
      </c>
      <c r="H29" s="166">
        <f t="shared" si="2"/>
        <v>115.69791657840862</v>
      </c>
      <c r="I29" s="167">
        <f t="shared" si="3"/>
        <v>-3281366.129019998</v>
      </c>
      <c r="J29" s="179">
        <v>-13746620.300000001</v>
      </c>
      <c r="K29" s="179">
        <v>-17908886.16612</v>
      </c>
      <c r="L29" s="166">
        <f t="shared" si="4"/>
        <v>130.27846681791303</v>
      </c>
      <c r="M29" s="167">
        <f t="shared" si="5"/>
        <v>-4162265.8661199994</v>
      </c>
      <c r="N29" s="115">
        <f t="shared" si="6"/>
        <v>0.49273395608219062</v>
      </c>
      <c r="O29" s="115">
        <f t="shared" si="7"/>
        <v>6275675.0628999993</v>
      </c>
    </row>
    <row r="30" spans="1:15" s="30" customFormat="1">
      <c r="A30" s="31"/>
      <c r="B30" s="32"/>
      <c r="C30" s="32"/>
      <c r="D30" s="33"/>
      <c r="E30" s="32"/>
      <c r="F30" s="32"/>
      <c r="G30" s="32"/>
      <c r="H30" s="33"/>
      <c r="I30" s="32"/>
      <c r="J30" s="32"/>
      <c r="K30" s="32"/>
      <c r="L30" s="33"/>
      <c r="M30" s="32"/>
    </row>
    <row r="31" spans="1:15" s="30" customFormat="1">
      <c r="A31" s="31"/>
      <c r="B31" s="31"/>
      <c r="C31" s="31"/>
      <c r="D31" s="31"/>
      <c r="E31" s="31"/>
      <c r="F31" s="31"/>
      <c r="G31" s="31"/>
      <c r="H31" s="31"/>
      <c r="I31" s="31"/>
      <c r="J31" s="31"/>
      <c r="K31" s="31"/>
      <c r="L31" s="31"/>
      <c r="M31" s="31"/>
    </row>
    <row r="32" spans="1:15" s="30" customFormat="1">
      <c r="A32" s="31"/>
      <c r="B32" s="32"/>
      <c r="C32" s="32"/>
      <c r="D32" s="32"/>
      <c r="E32" s="34"/>
      <c r="F32" s="32"/>
      <c r="G32" s="32"/>
      <c r="H32" s="32"/>
      <c r="I32" s="34"/>
      <c r="J32" s="32"/>
      <c r="K32" s="32"/>
      <c r="L32" s="32"/>
      <c r="M32" s="34"/>
    </row>
  </sheetData>
  <mergeCells count="8">
    <mergeCell ref="N5:N6"/>
    <mergeCell ref="O5:O6"/>
    <mergeCell ref="A2:M2"/>
    <mergeCell ref="A3:E3"/>
    <mergeCell ref="A5:A6"/>
    <mergeCell ref="B5:E5"/>
    <mergeCell ref="F5:I5"/>
    <mergeCell ref="J5:M5"/>
  </mergeCells>
  <conditionalFormatting sqref="J24:K26">
    <cfRule type="expression" dxfId="16" priority="13">
      <formula>$B24=1</formula>
    </cfRule>
  </conditionalFormatting>
  <conditionalFormatting sqref="J29:K29">
    <cfRule type="expression" dxfId="15" priority="12">
      <formula>$B29=1</formula>
    </cfRule>
  </conditionalFormatting>
  <conditionalFormatting sqref="B14:C14">
    <cfRule type="expression" dxfId="14" priority="11">
      <formula>$B14=1</formula>
    </cfRule>
  </conditionalFormatting>
  <conditionalFormatting sqref="F14:G14">
    <cfRule type="expression" dxfId="13" priority="10">
      <formula>$B14=1</formula>
    </cfRule>
  </conditionalFormatting>
  <conditionalFormatting sqref="B11:C13">
    <cfRule type="expression" dxfId="12" priority="9">
      <formula>$B11=1</formula>
    </cfRule>
  </conditionalFormatting>
  <conditionalFormatting sqref="F11:G13">
    <cfRule type="expression" dxfId="11" priority="8">
      <formula>$B11=1</formula>
    </cfRule>
  </conditionalFormatting>
  <conditionalFormatting sqref="B15:C15">
    <cfRule type="expression" dxfId="10" priority="7">
      <formula>$B15=1</formula>
    </cfRule>
  </conditionalFormatting>
  <conditionalFormatting sqref="F15:G15">
    <cfRule type="expression" dxfId="9" priority="6">
      <formula>$B15=1</formula>
    </cfRule>
  </conditionalFormatting>
  <conditionalFormatting sqref="F24:G26">
    <cfRule type="expression" dxfId="8" priority="4">
      <formula>$B24=1</formula>
    </cfRule>
  </conditionalFormatting>
  <conditionalFormatting sqref="F29:G29">
    <cfRule type="expression" dxfId="7" priority="5">
      <formula>$B29=1</formula>
    </cfRule>
  </conditionalFormatting>
  <conditionalFormatting sqref="B24:C26">
    <cfRule type="expression" dxfId="6" priority="2">
      <formula>$B24=1</formula>
    </cfRule>
  </conditionalFormatting>
  <conditionalFormatting sqref="B29:C29">
    <cfRule type="expression" dxfId="5" priority="3">
      <formula>$B29=1</formula>
    </cfRule>
  </conditionalFormatting>
  <conditionalFormatting sqref="J11:K15">
    <cfRule type="expression" dxfId="4" priority="1">
      <formula>$B11=1</formula>
    </cfRule>
  </conditionalFormatting>
  <pageMargins left="0.31496062992125984" right="0.27559055118110237" top="0.35433070866141736" bottom="0.39370078740157483" header="0.35433070866141736" footer="0.19685039370078741"/>
  <pageSetup paperSize="9" scale="70"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19"/>
  <sheetViews>
    <sheetView showGridLines="0" workbookViewId="0">
      <selection activeCell="N104" sqref="N104:O106"/>
    </sheetView>
  </sheetViews>
  <sheetFormatPr defaultColWidth="9.140625" defaultRowHeight="12.75"/>
  <cols>
    <col min="1" max="1" width="3.85546875" style="99" customWidth="1"/>
    <col min="2" max="4" width="4.140625" style="99" customWidth="1"/>
    <col min="5" max="5" width="53" style="12" customWidth="1"/>
    <col min="6" max="6" width="13" style="12" hidden="1" customWidth="1"/>
    <col min="7" max="7" width="12.85546875" style="12" hidden="1" customWidth="1"/>
    <col min="8" max="8" width="8.42578125" style="12" hidden="1" customWidth="1"/>
    <col min="9" max="9" width="11.140625" style="12" hidden="1" customWidth="1"/>
    <col min="10" max="11" width="12.85546875" style="12" hidden="1" customWidth="1"/>
    <col min="12" max="12" width="8.28515625" style="12" hidden="1" customWidth="1"/>
    <col min="13" max="13" width="13.140625" style="12" hidden="1" customWidth="1"/>
    <col min="14" max="14" width="14.7109375" style="12" customWidth="1"/>
    <col min="15" max="15" width="15.85546875" style="12" customWidth="1"/>
    <col min="16" max="16" width="8.28515625" style="12" customWidth="1"/>
    <col min="17" max="17" width="14.42578125" style="12" customWidth="1"/>
    <col min="18" max="18" width="25.42578125" style="12" customWidth="1"/>
    <col min="19" max="16384" width="9.140625" style="12"/>
  </cols>
  <sheetData>
    <row r="1" spans="1:19" ht="15" customHeight="1">
      <c r="A1" s="189" t="s">
        <v>250</v>
      </c>
      <c r="B1" s="189"/>
      <c r="C1" s="189"/>
      <c r="D1" s="189"/>
      <c r="E1" s="189"/>
      <c r="F1" s="189"/>
      <c r="G1" s="189"/>
      <c r="H1" s="189"/>
      <c r="I1" s="189"/>
      <c r="J1" s="189"/>
      <c r="K1" s="189"/>
      <c r="L1" s="189"/>
      <c r="M1" s="189"/>
      <c r="N1" s="189"/>
      <c r="O1" s="189"/>
      <c r="P1" s="189"/>
      <c r="Q1" s="189"/>
    </row>
    <row r="2" spans="1:19" s="6" customFormat="1" ht="22.5" customHeight="1">
      <c r="A2" s="190" t="s">
        <v>251</v>
      </c>
      <c r="B2" s="190"/>
      <c r="C2" s="190"/>
      <c r="D2" s="190"/>
      <c r="E2" s="190"/>
      <c r="F2" s="190"/>
      <c r="G2" s="190"/>
      <c r="H2" s="190"/>
      <c r="I2" s="190"/>
      <c r="J2" s="190"/>
      <c r="K2" s="190"/>
      <c r="L2" s="190"/>
      <c r="M2" s="190"/>
      <c r="N2" s="190"/>
      <c r="O2" s="190"/>
      <c r="P2" s="190"/>
      <c r="Q2" s="190"/>
    </row>
    <row r="3" spans="1:19" s="6" customFormat="1" ht="14.25" customHeight="1">
      <c r="A3" s="191" t="s">
        <v>89</v>
      </c>
      <c r="B3" s="191"/>
      <c r="C3" s="191"/>
      <c r="D3" s="191"/>
      <c r="E3" s="191"/>
      <c r="F3" s="191"/>
      <c r="G3" s="191"/>
      <c r="H3" s="191"/>
      <c r="I3" s="191"/>
      <c r="J3" s="191"/>
      <c r="K3" s="191"/>
      <c r="L3" s="191"/>
      <c r="M3" s="191"/>
      <c r="N3" s="191"/>
      <c r="O3" s="191"/>
      <c r="P3" s="191"/>
      <c r="Q3" s="191"/>
      <c r="R3" s="103"/>
    </row>
    <row r="4" spans="1:19" s="16" customFormat="1" ht="43.5" customHeight="1">
      <c r="A4" s="192" t="s">
        <v>252</v>
      </c>
      <c r="B4" s="192"/>
      <c r="C4" s="192"/>
      <c r="D4" s="192"/>
      <c r="E4" s="77" t="s">
        <v>85</v>
      </c>
      <c r="F4" s="77" t="s">
        <v>672</v>
      </c>
      <c r="G4" s="77" t="s">
        <v>673</v>
      </c>
      <c r="H4" s="77" t="s">
        <v>253</v>
      </c>
      <c r="I4" s="77" t="s">
        <v>127</v>
      </c>
      <c r="J4" s="77" t="s">
        <v>674</v>
      </c>
      <c r="K4" s="77" t="s">
        <v>675</v>
      </c>
      <c r="L4" s="77" t="s">
        <v>253</v>
      </c>
      <c r="M4" s="77" t="s">
        <v>127</v>
      </c>
      <c r="N4" s="77" t="s">
        <v>696</v>
      </c>
      <c r="O4" s="77" t="s">
        <v>697</v>
      </c>
      <c r="P4" s="77" t="s">
        <v>253</v>
      </c>
      <c r="Q4" s="77" t="s">
        <v>127</v>
      </c>
    </row>
    <row r="5" spans="1:19" ht="12" customHeight="1">
      <c r="A5" s="193" t="s">
        <v>0</v>
      </c>
      <c r="B5" s="193"/>
      <c r="C5" s="193"/>
      <c r="D5" s="193"/>
      <c r="E5" s="78">
        <v>2</v>
      </c>
      <c r="F5" s="78">
        <v>3</v>
      </c>
      <c r="G5" s="78">
        <v>4</v>
      </c>
      <c r="H5" s="78">
        <v>5</v>
      </c>
      <c r="I5" s="78">
        <v>6</v>
      </c>
      <c r="J5" s="78">
        <v>7</v>
      </c>
      <c r="K5" s="78">
        <v>8</v>
      </c>
      <c r="L5" s="78">
        <v>9</v>
      </c>
      <c r="M5" s="78">
        <v>10</v>
      </c>
      <c r="N5" s="78">
        <v>11</v>
      </c>
      <c r="O5" s="78">
        <v>12</v>
      </c>
      <c r="P5" s="78">
        <v>13</v>
      </c>
      <c r="Q5" s="78">
        <v>14</v>
      </c>
    </row>
    <row r="6" spans="1:19">
      <c r="A6" s="79"/>
      <c r="B6" s="79"/>
      <c r="C6" s="79"/>
      <c r="D6" s="79"/>
      <c r="E6" s="80" t="s">
        <v>86</v>
      </c>
      <c r="F6" s="81">
        <f>F7+F31+F84+F88+F107+F115+F95</f>
        <v>18161812</v>
      </c>
      <c r="G6" s="81">
        <f>G7+G31+G84+G88+G107+G115+G95</f>
        <v>19408773.5</v>
      </c>
      <c r="H6" s="81">
        <f>G6/F6*100</f>
        <v>106.8658430116995</v>
      </c>
      <c r="I6" s="81">
        <f>G6-F6</f>
        <v>1246961.5</v>
      </c>
      <c r="J6" s="81">
        <f>J7+J31+J84+J88+J107+J115+J95</f>
        <v>22221056</v>
      </c>
      <c r="K6" s="81">
        <f>K7+K31+K84+K88+K107+K115+K95</f>
        <v>22415889.681730002</v>
      </c>
      <c r="L6" s="81">
        <f>K6/J6*100</f>
        <v>100.87679758212211</v>
      </c>
      <c r="M6" s="81">
        <f>K6-J6</f>
        <v>194833.68173000216</v>
      </c>
      <c r="N6" s="81">
        <f>N7+N31+N84+N88+N107+N115+N102+N95</f>
        <v>365135124</v>
      </c>
      <c r="O6" s="81">
        <f>O7+O31+O84+O88+O107+O115+O102+O95</f>
        <v>367688208</v>
      </c>
      <c r="P6" s="81">
        <f>O6/N6*100</f>
        <v>100.69921621673406</v>
      </c>
      <c r="Q6" s="81">
        <f>O6-N6</f>
        <v>2553084</v>
      </c>
      <c r="R6" s="146"/>
    </row>
    <row r="7" spans="1:19" s="98" customFormat="1">
      <c r="A7" s="104" t="s">
        <v>1</v>
      </c>
      <c r="B7" s="104"/>
      <c r="C7" s="104"/>
      <c r="D7" s="104"/>
      <c r="E7" s="105" t="s">
        <v>557</v>
      </c>
      <c r="F7" s="84">
        <f>F8+F12+F14+F28+F26</f>
        <v>2421134</v>
      </c>
      <c r="G7" s="84">
        <f>G8+G12+G14+G28</f>
        <v>3454151.4</v>
      </c>
      <c r="H7" s="85">
        <f>G7/F7*100</f>
        <v>142.66667602867088</v>
      </c>
      <c r="I7" s="85">
        <f>G7-F7</f>
        <v>1033017.3999999999</v>
      </c>
      <c r="J7" s="84">
        <f>J8+J12+J14+J28+J26</f>
        <v>3604122</v>
      </c>
      <c r="K7" s="84">
        <f>K8+K12+K14+K28</f>
        <v>4045655.9414100004</v>
      </c>
      <c r="L7" s="85">
        <f>K7/J7*100</f>
        <v>112.25080453464118</v>
      </c>
      <c r="M7" s="85">
        <f>K7-J7</f>
        <v>441533.94141000044</v>
      </c>
      <c r="N7" s="84">
        <f>N8+N12+N14+N28+N26</f>
        <v>24500425</v>
      </c>
      <c r="O7" s="84">
        <f>O8+O12+O14+O28</f>
        <v>22214861.099999998</v>
      </c>
      <c r="P7" s="85">
        <f>O7/N7*100</f>
        <v>90.671329578976682</v>
      </c>
      <c r="Q7" s="85">
        <f>O7-N7</f>
        <v>-2285563.9000000022</v>
      </c>
      <c r="R7" s="147"/>
    </row>
    <row r="8" spans="1:19" s="72" customFormat="1" ht="12" customHeight="1">
      <c r="A8" s="82"/>
      <c r="B8" s="82" t="s">
        <v>129</v>
      </c>
      <c r="C8" s="82"/>
      <c r="D8" s="82"/>
      <c r="E8" s="83" t="s">
        <v>254</v>
      </c>
      <c r="F8" s="86">
        <f>F10+F11</f>
        <v>1365928</v>
      </c>
      <c r="G8" s="86">
        <f>G10+G11</f>
        <v>1860857.2</v>
      </c>
      <c r="H8" s="87">
        <f t="shared" ref="H8:H119" si="0">G8/F8*100</f>
        <v>136.23391569687422</v>
      </c>
      <c r="I8" s="87">
        <f t="shared" ref="I8:I119" si="1">G8-F8</f>
        <v>494929.19999999995</v>
      </c>
      <c r="J8" s="86">
        <f>J10+J11</f>
        <v>1920653</v>
      </c>
      <c r="K8" s="86">
        <f>K10+K11</f>
        <v>2124602.4717300003</v>
      </c>
      <c r="L8" s="87">
        <f t="shared" ref="L8" si="2">K8/J8*100</f>
        <v>110.61875683582616</v>
      </c>
      <c r="M8" s="87">
        <f t="shared" ref="M8" si="3">K8-J8</f>
        <v>203949.47173000034</v>
      </c>
      <c r="N8" s="86">
        <f>N10+N11</f>
        <v>0</v>
      </c>
      <c r="O8" s="86">
        <f>O10+O11</f>
        <v>0</v>
      </c>
      <c r="P8" s="87" t="e">
        <f t="shared" ref="P8:P119" si="4">O8/N8*100</f>
        <v>#DIV/0!</v>
      </c>
      <c r="Q8" s="87">
        <f t="shared" ref="Q8:Q119" si="5">O8-N8</f>
        <v>0</v>
      </c>
      <c r="R8" s="148"/>
    </row>
    <row r="9" spans="1:19" s="72" customFormat="1" ht="12" customHeight="1">
      <c r="A9" s="82"/>
      <c r="B9" s="82"/>
      <c r="C9" s="94" t="s">
        <v>1</v>
      </c>
      <c r="D9" s="88" t="s">
        <v>149</v>
      </c>
      <c r="E9" s="107" t="s">
        <v>558</v>
      </c>
      <c r="F9" s="86"/>
      <c r="G9" s="86"/>
      <c r="H9" s="87"/>
      <c r="I9" s="87"/>
      <c r="J9" s="86"/>
      <c r="K9" s="86"/>
      <c r="L9" s="87"/>
      <c r="M9" s="87"/>
      <c r="N9" s="86"/>
      <c r="O9" s="86"/>
      <c r="P9" s="87"/>
      <c r="Q9" s="87"/>
      <c r="R9" s="148"/>
    </row>
    <row r="10" spans="1:19" ht="25.5">
      <c r="A10" s="106"/>
      <c r="B10" s="106"/>
      <c r="C10" s="94" t="s">
        <v>2</v>
      </c>
      <c r="D10" s="88" t="s">
        <v>1</v>
      </c>
      <c r="E10" s="107" t="s">
        <v>358</v>
      </c>
      <c r="F10" s="90">
        <v>1361751</v>
      </c>
      <c r="G10" s="90">
        <v>1853202.8</v>
      </c>
      <c r="H10" s="90">
        <f t="shared" si="0"/>
        <v>136.08969628074442</v>
      </c>
      <c r="I10" s="90">
        <f t="shared" si="1"/>
        <v>491451.80000000005</v>
      </c>
      <c r="J10" s="90">
        <v>1912234</v>
      </c>
      <c r="K10" s="90">
        <v>2110077.7527200002</v>
      </c>
      <c r="L10" s="90">
        <f t="shared" ref="L10:L17" si="6">K10/J10*100</f>
        <v>110.34621038638576</v>
      </c>
      <c r="M10" s="90">
        <f t="shared" ref="M10:M17" si="7">K10-J10</f>
        <v>197843.75272000022</v>
      </c>
      <c r="N10" s="90"/>
      <c r="O10" s="90"/>
      <c r="P10" s="90" t="e">
        <f t="shared" si="4"/>
        <v>#DIV/0!</v>
      </c>
      <c r="Q10" s="90">
        <f t="shared" si="5"/>
        <v>0</v>
      </c>
      <c r="R10" s="149"/>
    </row>
    <row r="11" spans="1:19" ht="25.5">
      <c r="A11" s="88"/>
      <c r="B11" s="88"/>
      <c r="C11" s="88"/>
      <c r="D11" s="88" t="s">
        <v>137</v>
      </c>
      <c r="E11" s="89" t="s">
        <v>559</v>
      </c>
      <c r="F11" s="93">
        <v>4177</v>
      </c>
      <c r="G11" s="93">
        <v>7654.4</v>
      </c>
      <c r="H11" s="92">
        <f t="shared" si="0"/>
        <v>183.25113717979411</v>
      </c>
      <c r="I11" s="92">
        <f t="shared" si="1"/>
        <v>3477.3999999999996</v>
      </c>
      <c r="J11" s="93">
        <v>8419</v>
      </c>
      <c r="K11" s="93">
        <v>14524.719009999999</v>
      </c>
      <c r="L11" s="92">
        <f t="shared" si="6"/>
        <v>172.5230907471196</v>
      </c>
      <c r="M11" s="92">
        <f t="shared" si="7"/>
        <v>6105.7190099999989</v>
      </c>
      <c r="N11" s="93"/>
      <c r="O11" s="93"/>
      <c r="P11" s="92" t="e">
        <f t="shared" si="4"/>
        <v>#DIV/0!</v>
      </c>
      <c r="Q11" s="92">
        <f t="shared" si="5"/>
        <v>0</v>
      </c>
      <c r="R11" s="150"/>
    </row>
    <row r="12" spans="1:19" s="72" customFormat="1" ht="13.5">
      <c r="A12" s="94"/>
      <c r="B12" s="94" t="s">
        <v>133</v>
      </c>
      <c r="C12" s="94"/>
      <c r="D12" s="94"/>
      <c r="E12" s="95" t="s">
        <v>282</v>
      </c>
      <c r="F12" s="96">
        <f>F13</f>
        <v>1037386</v>
      </c>
      <c r="G12" s="96">
        <f>G13</f>
        <v>1572898.7</v>
      </c>
      <c r="H12" s="97">
        <f t="shared" si="0"/>
        <v>151.62135405721688</v>
      </c>
      <c r="I12" s="97">
        <f t="shared" si="1"/>
        <v>535512.69999999995</v>
      </c>
      <c r="J12" s="96">
        <f>J13</f>
        <v>1663562</v>
      </c>
      <c r="K12" s="96">
        <f>K13</f>
        <v>1893300.83614</v>
      </c>
      <c r="L12" s="97">
        <f t="shared" si="6"/>
        <v>113.81005553985966</v>
      </c>
      <c r="M12" s="97">
        <f t="shared" si="7"/>
        <v>229738.83614000003</v>
      </c>
      <c r="N12" s="96">
        <f>N13</f>
        <v>21796299</v>
      </c>
      <c r="O12" s="96">
        <f>O13</f>
        <v>19074585.399999999</v>
      </c>
      <c r="P12" s="97">
        <f t="shared" si="4"/>
        <v>87.512955295759156</v>
      </c>
      <c r="Q12" s="97">
        <f t="shared" si="5"/>
        <v>-2721713.6000000015</v>
      </c>
      <c r="R12" s="151"/>
      <c r="S12" s="152"/>
    </row>
    <row r="13" spans="1:19" ht="13.5">
      <c r="A13" s="88"/>
      <c r="B13" s="88"/>
      <c r="C13" s="94" t="s">
        <v>1</v>
      </c>
      <c r="D13" s="88" t="s">
        <v>1</v>
      </c>
      <c r="E13" s="89" t="s">
        <v>282</v>
      </c>
      <c r="F13" s="93">
        <v>1037386</v>
      </c>
      <c r="G13" s="93">
        <v>1572898.7</v>
      </c>
      <c r="H13" s="92">
        <f t="shared" si="0"/>
        <v>151.62135405721688</v>
      </c>
      <c r="I13" s="92">
        <f t="shared" si="1"/>
        <v>535512.69999999995</v>
      </c>
      <c r="J13" s="93">
        <v>1663562</v>
      </c>
      <c r="K13" s="93">
        <v>1893300.83614</v>
      </c>
      <c r="L13" s="92">
        <f t="shared" si="6"/>
        <v>113.81005553985966</v>
      </c>
      <c r="M13" s="92">
        <f t="shared" si="7"/>
        <v>229738.83614000003</v>
      </c>
      <c r="N13" s="93">
        <v>21796299</v>
      </c>
      <c r="O13" s="93">
        <v>19074585.399999999</v>
      </c>
      <c r="P13" s="92">
        <f t="shared" si="4"/>
        <v>87.512955295759156</v>
      </c>
      <c r="Q13" s="92">
        <f t="shared" si="5"/>
        <v>-2721713.6000000015</v>
      </c>
      <c r="R13" s="150"/>
    </row>
    <row r="14" spans="1:19" s="72" customFormat="1" ht="25.5">
      <c r="A14" s="82"/>
      <c r="B14" s="82" t="s">
        <v>137</v>
      </c>
      <c r="C14" s="94"/>
      <c r="D14" s="82"/>
      <c r="E14" s="83" t="s">
        <v>573</v>
      </c>
      <c r="F14" s="86">
        <f>F16+F17+F20+F25+F18</f>
        <v>17820</v>
      </c>
      <c r="G14" s="86">
        <f>G16+G17+G20+G25+G18</f>
        <v>20395.5</v>
      </c>
      <c r="H14" s="87">
        <f t="shared" si="0"/>
        <v>114.45286195286195</v>
      </c>
      <c r="I14" s="87">
        <f t="shared" si="1"/>
        <v>2575.5</v>
      </c>
      <c r="J14" s="86">
        <f>J16+J17+J20+J25+J18+J19</f>
        <v>19907</v>
      </c>
      <c r="K14" s="86">
        <f>K16+K17+K20+K25+K18+K19</f>
        <v>27752.633539999995</v>
      </c>
      <c r="L14" s="87">
        <f t="shared" si="6"/>
        <v>139.4114308534686</v>
      </c>
      <c r="M14" s="87">
        <f t="shared" si="7"/>
        <v>7845.6335399999953</v>
      </c>
      <c r="N14" s="86">
        <f>N15+N22+N26</f>
        <v>2704126</v>
      </c>
      <c r="O14" s="86">
        <f>O15+O22+O26</f>
        <v>3140271.8</v>
      </c>
      <c r="P14" s="87">
        <f t="shared" si="4"/>
        <v>116.12890079826161</v>
      </c>
      <c r="Q14" s="87">
        <f t="shared" si="5"/>
        <v>436145.79999999981</v>
      </c>
      <c r="R14" s="148"/>
    </row>
    <row r="15" spans="1:19" s="72" customFormat="1" ht="25.5">
      <c r="A15" s="82"/>
      <c r="B15" s="82"/>
      <c r="C15" s="94" t="s">
        <v>3</v>
      </c>
      <c r="D15" s="82"/>
      <c r="E15" s="83" t="s">
        <v>560</v>
      </c>
      <c r="F15" s="86"/>
      <c r="G15" s="86"/>
      <c r="H15" s="87"/>
      <c r="I15" s="87"/>
      <c r="J15" s="86">
        <f>J16+J17+J18+J19+J20</f>
        <v>19907</v>
      </c>
      <c r="K15" s="86">
        <f>K16+K17+K18+K19+K20</f>
        <v>27563.897539999998</v>
      </c>
      <c r="L15" s="87">
        <f t="shared" si="6"/>
        <v>138.46334224142259</v>
      </c>
      <c r="M15" s="87">
        <f t="shared" si="7"/>
        <v>7656.8975399999981</v>
      </c>
      <c r="N15" s="86">
        <f>N16+N17+N18+N19+N20+N21</f>
        <v>295805</v>
      </c>
      <c r="O15" s="86">
        <f>O16+O17+O18+O19+O20+O21</f>
        <v>317666.09999999998</v>
      </c>
      <c r="P15" s="87">
        <f t="shared" si="4"/>
        <v>107.39037541623703</v>
      </c>
      <c r="Q15" s="87">
        <f t="shared" si="5"/>
        <v>21861.099999999977</v>
      </c>
      <c r="R15" s="148"/>
    </row>
    <row r="16" spans="1:19">
      <c r="A16" s="88"/>
      <c r="B16" s="88"/>
      <c r="C16" s="12"/>
      <c r="D16" s="88" t="s">
        <v>133</v>
      </c>
      <c r="E16" s="89" t="s">
        <v>574</v>
      </c>
      <c r="F16" s="90">
        <v>0</v>
      </c>
      <c r="G16" s="90">
        <v>260.8</v>
      </c>
      <c r="H16" s="92" t="e">
        <f t="shared" si="0"/>
        <v>#DIV/0!</v>
      </c>
      <c r="I16" s="92">
        <f t="shared" si="1"/>
        <v>260.8</v>
      </c>
      <c r="J16" s="90">
        <v>0</v>
      </c>
      <c r="K16" s="90">
        <v>500.279</v>
      </c>
      <c r="L16" s="92" t="e">
        <f t="shared" si="6"/>
        <v>#DIV/0!</v>
      </c>
      <c r="M16" s="92">
        <f t="shared" si="7"/>
        <v>500.279</v>
      </c>
      <c r="N16" s="90">
        <v>32400</v>
      </c>
      <c r="O16" s="90">
        <v>42046.6</v>
      </c>
      <c r="P16" s="92">
        <f t="shared" si="4"/>
        <v>129.77345679012345</v>
      </c>
      <c r="Q16" s="92">
        <f t="shared" si="5"/>
        <v>9646.5999999999985</v>
      </c>
      <c r="R16" s="150"/>
    </row>
    <row r="17" spans="1:18">
      <c r="A17" s="88"/>
      <c r="B17" s="88"/>
      <c r="C17" s="88"/>
      <c r="D17" s="88" t="s">
        <v>135</v>
      </c>
      <c r="E17" s="89" t="s">
        <v>575</v>
      </c>
      <c r="F17" s="90">
        <v>0</v>
      </c>
      <c r="G17" s="90">
        <v>2348.3000000000002</v>
      </c>
      <c r="H17" s="92" t="e">
        <f t="shared" si="0"/>
        <v>#DIV/0!</v>
      </c>
      <c r="I17" s="92">
        <f t="shared" si="1"/>
        <v>2348.3000000000002</v>
      </c>
      <c r="J17" s="90">
        <v>1334</v>
      </c>
      <c r="K17" s="90">
        <v>4799.3211700000002</v>
      </c>
      <c r="L17" s="92">
        <f t="shared" si="6"/>
        <v>359.76920314842585</v>
      </c>
      <c r="M17" s="92">
        <f t="shared" si="7"/>
        <v>3465.3211700000002</v>
      </c>
      <c r="N17" s="90">
        <v>125101</v>
      </c>
      <c r="O17" s="90">
        <v>89466.4</v>
      </c>
      <c r="P17" s="92">
        <f t="shared" si="4"/>
        <v>71.515335608828053</v>
      </c>
      <c r="Q17" s="92">
        <f t="shared" si="5"/>
        <v>-35634.600000000006</v>
      </c>
      <c r="R17" s="150"/>
    </row>
    <row r="18" spans="1:18">
      <c r="A18" s="88"/>
      <c r="B18" s="88"/>
      <c r="C18" s="88"/>
      <c r="D18" s="88" t="s">
        <v>149</v>
      </c>
      <c r="E18" s="89"/>
      <c r="F18" s="90">
        <v>0</v>
      </c>
      <c r="G18" s="90">
        <v>1638.3</v>
      </c>
      <c r="H18" s="92"/>
      <c r="I18" s="92"/>
      <c r="J18" s="90">
        <v>1967</v>
      </c>
      <c r="K18" s="90">
        <v>2642.53388</v>
      </c>
      <c r="L18" s="92"/>
      <c r="M18" s="92"/>
      <c r="N18" s="90">
        <v>126486</v>
      </c>
      <c r="O18" s="90">
        <v>170282.2</v>
      </c>
      <c r="P18" s="92">
        <f t="shared" ref="P18:P19" si="8">O18/N18*100</f>
        <v>134.62533402906251</v>
      </c>
      <c r="Q18" s="92">
        <f t="shared" ref="Q18:Q19" si="9">O18-N18</f>
        <v>43796.200000000012</v>
      </c>
      <c r="R18" s="150"/>
    </row>
    <row r="19" spans="1:18">
      <c r="A19" s="88"/>
      <c r="B19" s="88"/>
      <c r="C19" s="88"/>
      <c r="D19" s="88" t="s">
        <v>255</v>
      </c>
      <c r="E19" s="89" t="s">
        <v>576</v>
      </c>
      <c r="F19" s="90"/>
      <c r="G19" s="90"/>
      <c r="H19" s="92"/>
      <c r="I19" s="92"/>
      <c r="J19" s="90">
        <v>0</v>
      </c>
      <c r="K19" s="90">
        <v>-40</v>
      </c>
      <c r="L19" s="92"/>
      <c r="M19" s="92"/>
      <c r="N19" s="90">
        <v>0</v>
      </c>
      <c r="O19" s="90">
        <v>13178.3</v>
      </c>
      <c r="P19" s="92" t="e">
        <f t="shared" si="8"/>
        <v>#DIV/0!</v>
      </c>
      <c r="Q19" s="92">
        <f t="shared" si="9"/>
        <v>13178.3</v>
      </c>
      <c r="R19" s="150"/>
    </row>
    <row r="20" spans="1:18">
      <c r="A20" s="88"/>
      <c r="B20" s="88"/>
      <c r="C20" s="88"/>
      <c r="D20" s="88" t="s">
        <v>365</v>
      </c>
      <c r="E20" s="89" t="s">
        <v>647</v>
      </c>
      <c r="F20" s="90">
        <v>16820</v>
      </c>
      <c r="G20" s="90">
        <v>16148.1</v>
      </c>
      <c r="H20" s="92">
        <f t="shared" si="0"/>
        <v>96.005350772889415</v>
      </c>
      <c r="I20" s="92">
        <f t="shared" si="1"/>
        <v>-671.89999999999964</v>
      </c>
      <c r="J20" s="90">
        <v>16606</v>
      </c>
      <c r="K20" s="90">
        <v>19661.763489999998</v>
      </c>
      <c r="L20" s="92">
        <f t="shared" ref="L20:L29" si="10">K20/J20*100</f>
        <v>118.40156262796577</v>
      </c>
      <c r="M20" s="92">
        <f t="shared" ref="M20:M29" si="11">K20-J20</f>
        <v>3055.7634899999975</v>
      </c>
      <c r="N20" s="90">
        <v>11818</v>
      </c>
      <c r="O20" s="90">
        <v>2692.1</v>
      </c>
      <c r="P20" s="92">
        <f>O20/N20*100</f>
        <v>22.779658148586901</v>
      </c>
      <c r="Q20" s="92">
        <f t="shared" si="5"/>
        <v>-9125.9</v>
      </c>
      <c r="R20" s="150"/>
    </row>
    <row r="21" spans="1:18">
      <c r="A21" s="88"/>
      <c r="B21" s="88"/>
      <c r="C21" s="88"/>
      <c r="D21" s="88" t="s">
        <v>499</v>
      </c>
      <c r="E21" s="89"/>
      <c r="F21" s="90"/>
      <c r="G21" s="90"/>
      <c r="H21" s="92"/>
      <c r="I21" s="92"/>
      <c r="J21" s="90"/>
      <c r="K21" s="90"/>
      <c r="L21" s="92"/>
      <c r="M21" s="92"/>
      <c r="N21" s="90">
        <v>0</v>
      </c>
      <c r="O21" s="90">
        <v>0.5</v>
      </c>
      <c r="P21" s="92" t="e">
        <f>O21/N21*100</f>
        <v>#DIV/0!</v>
      </c>
      <c r="Q21" s="92">
        <f t="shared" ref="Q21" si="12">O21-N21</f>
        <v>0.5</v>
      </c>
      <c r="R21" s="150"/>
    </row>
    <row r="22" spans="1:18" ht="27">
      <c r="A22" s="88"/>
      <c r="B22" s="88"/>
      <c r="C22" s="94" t="s">
        <v>4</v>
      </c>
      <c r="D22" s="88"/>
      <c r="E22" s="95" t="s">
        <v>561</v>
      </c>
      <c r="F22" s="90"/>
      <c r="G22" s="90"/>
      <c r="H22" s="92"/>
      <c r="I22" s="92"/>
      <c r="J22" s="153">
        <f>J23+J25</f>
        <v>0</v>
      </c>
      <c r="K22" s="153">
        <f>K23+K25</f>
        <v>188.73599999999999</v>
      </c>
      <c r="L22" s="97" t="e">
        <f t="shared" si="10"/>
        <v>#DIV/0!</v>
      </c>
      <c r="M22" s="97">
        <f t="shared" si="11"/>
        <v>188.73599999999999</v>
      </c>
      <c r="N22" s="153">
        <f>N23+N25+N24</f>
        <v>2408321</v>
      </c>
      <c r="O22" s="153">
        <f>O23+O25+O24</f>
        <v>2822770.6999999997</v>
      </c>
      <c r="P22" s="97">
        <f t="shared" ref="P22:P27" si="13">O22/N22*100</f>
        <v>117.20907221254973</v>
      </c>
      <c r="Q22" s="97">
        <f t="shared" si="5"/>
        <v>414449.69999999972</v>
      </c>
      <c r="R22" s="150"/>
    </row>
    <row r="23" spans="1:18" ht="25.5">
      <c r="A23" s="88"/>
      <c r="B23" s="88"/>
      <c r="C23" s="154"/>
      <c r="D23" s="88" t="s">
        <v>139</v>
      </c>
      <c r="E23" s="89" t="s">
        <v>562</v>
      </c>
      <c r="F23" s="90"/>
      <c r="G23" s="90"/>
      <c r="H23" s="92"/>
      <c r="I23" s="92"/>
      <c r="J23" s="90"/>
      <c r="K23" s="90"/>
      <c r="L23" s="92"/>
      <c r="M23" s="92"/>
      <c r="N23" s="90">
        <v>2379924</v>
      </c>
      <c r="O23" s="90">
        <v>2729674.9</v>
      </c>
      <c r="P23" s="92">
        <f t="shared" si="13"/>
        <v>114.69588524675578</v>
      </c>
      <c r="Q23" s="92">
        <f t="shared" si="5"/>
        <v>349750.89999999991</v>
      </c>
      <c r="R23" s="150"/>
    </row>
    <row r="24" spans="1:18" ht="13.5">
      <c r="A24" s="88"/>
      <c r="B24" s="88"/>
      <c r="C24" s="154"/>
      <c r="D24" s="88" t="s">
        <v>153</v>
      </c>
      <c r="E24" s="89"/>
      <c r="F24" s="90"/>
      <c r="G24" s="90"/>
      <c r="H24" s="92"/>
      <c r="I24" s="92"/>
      <c r="J24" s="90"/>
      <c r="K24" s="90"/>
      <c r="L24" s="92"/>
      <c r="M24" s="92"/>
      <c r="N24" s="90">
        <v>217</v>
      </c>
      <c r="O24" s="90">
        <v>0</v>
      </c>
      <c r="P24" s="92">
        <f t="shared" ref="P24" si="14">O24/N24*100</f>
        <v>0</v>
      </c>
      <c r="Q24" s="92">
        <f t="shared" ref="Q24" si="15">O24-N24</f>
        <v>-217</v>
      </c>
      <c r="R24" s="150"/>
    </row>
    <row r="25" spans="1:18" ht="38.25">
      <c r="A25" s="88"/>
      <c r="B25" s="88"/>
      <c r="C25" s="12"/>
      <c r="D25" s="88" t="s">
        <v>256</v>
      </c>
      <c r="E25" s="89" t="s">
        <v>577</v>
      </c>
      <c r="F25" s="90">
        <v>1000</v>
      </c>
      <c r="G25" s="90">
        <v>0</v>
      </c>
      <c r="H25" s="92">
        <f t="shared" si="0"/>
        <v>0</v>
      </c>
      <c r="I25" s="92">
        <f t="shared" si="1"/>
        <v>-1000</v>
      </c>
      <c r="J25" s="90">
        <v>0</v>
      </c>
      <c r="K25" s="90">
        <v>188.73599999999999</v>
      </c>
      <c r="L25" s="92" t="e">
        <f t="shared" si="10"/>
        <v>#DIV/0!</v>
      </c>
      <c r="M25" s="92">
        <f t="shared" si="11"/>
        <v>188.73599999999999</v>
      </c>
      <c r="N25" s="90">
        <v>28180</v>
      </c>
      <c r="O25" s="90">
        <v>93095.8</v>
      </c>
      <c r="P25" s="92">
        <f t="shared" si="13"/>
        <v>330.361249112846</v>
      </c>
      <c r="Q25" s="92">
        <f t="shared" si="5"/>
        <v>64915.8</v>
      </c>
      <c r="R25" s="150"/>
    </row>
    <row r="26" spans="1:18" ht="13.5">
      <c r="A26" s="88"/>
      <c r="B26" s="88"/>
      <c r="C26" s="72">
        <v>5</v>
      </c>
      <c r="D26" s="88"/>
      <c r="E26" s="95" t="s">
        <v>563</v>
      </c>
      <c r="F26" s="90"/>
      <c r="G26" s="90"/>
      <c r="H26" s="92"/>
      <c r="I26" s="92"/>
      <c r="J26" s="90"/>
      <c r="K26" s="90"/>
      <c r="L26" s="92"/>
      <c r="M26" s="92"/>
      <c r="N26" s="87">
        <f>N27</f>
        <v>0</v>
      </c>
      <c r="O26" s="87">
        <f>O27</f>
        <v>-165</v>
      </c>
      <c r="P26" s="97" t="e">
        <f t="shared" si="13"/>
        <v>#DIV/0!</v>
      </c>
      <c r="Q26" s="97">
        <f t="shared" si="5"/>
        <v>-165</v>
      </c>
      <c r="R26" s="150"/>
    </row>
    <row r="27" spans="1:18">
      <c r="A27" s="88"/>
      <c r="B27" s="88"/>
      <c r="C27" s="12"/>
      <c r="D27" s="88" t="s">
        <v>129</v>
      </c>
      <c r="E27" s="89" t="s">
        <v>563</v>
      </c>
      <c r="F27" s="90"/>
      <c r="G27" s="90"/>
      <c r="H27" s="92"/>
      <c r="I27" s="92"/>
      <c r="J27" s="90"/>
      <c r="K27" s="90"/>
      <c r="L27" s="92"/>
      <c r="M27" s="92"/>
      <c r="N27" s="90">
        <v>0</v>
      </c>
      <c r="O27" s="90">
        <v>-165</v>
      </c>
      <c r="P27" s="92" t="e">
        <f t="shared" si="13"/>
        <v>#DIV/0!</v>
      </c>
      <c r="Q27" s="92">
        <f t="shared" si="5"/>
        <v>-165</v>
      </c>
      <c r="R27" s="150"/>
    </row>
    <row r="28" spans="1:18" s="72" customFormat="1" ht="13.5">
      <c r="A28" s="94"/>
      <c r="B28" s="94" t="s">
        <v>141</v>
      </c>
      <c r="C28" s="94"/>
      <c r="D28" s="94"/>
      <c r="E28" s="95" t="s">
        <v>578</v>
      </c>
      <c r="F28" s="96">
        <v>0</v>
      </c>
      <c r="G28" s="96">
        <v>0</v>
      </c>
      <c r="H28" s="97" t="e">
        <f t="shared" si="0"/>
        <v>#DIV/0!</v>
      </c>
      <c r="I28" s="97">
        <f t="shared" si="1"/>
        <v>0</v>
      </c>
      <c r="J28" s="96">
        <v>0</v>
      </c>
      <c r="K28" s="96">
        <v>0</v>
      </c>
      <c r="L28" s="97" t="e">
        <f t="shared" si="10"/>
        <v>#DIV/0!</v>
      </c>
      <c r="M28" s="97">
        <f t="shared" si="11"/>
        <v>0</v>
      </c>
      <c r="N28" s="96">
        <f>N29</f>
        <v>0</v>
      </c>
      <c r="O28" s="96">
        <f>O29</f>
        <v>3.9</v>
      </c>
      <c r="P28" s="97" t="e">
        <f t="shared" si="4"/>
        <v>#DIV/0!</v>
      </c>
      <c r="Q28" s="97">
        <f t="shared" si="5"/>
        <v>3.9</v>
      </c>
      <c r="R28" s="151"/>
    </row>
    <row r="29" spans="1:18" ht="13.5">
      <c r="A29" s="88"/>
      <c r="B29" s="94"/>
      <c r="C29" s="88" t="s">
        <v>1</v>
      </c>
      <c r="D29" s="12"/>
      <c r="E29" s="89" t="s">
        <v>578</v>
      </c>
      <c r="F29" s="93"/>
      <c r="G29" s="93"/>
      <c r="H29" s="92" t="e">
        <f t="shared" si="0"/>
        <v>#DIV/0!</v>
      </c>
      <c r="I29" s="92">
        <f t="shared" si="1"/>
        <v>0</v>
      </c>
      <c r="J29" s="93"/>
      <c r="K29" s="93"/>
      <c r="L29" s="92" t="e">
        <f t="shared" si="10"/>
        <v>#DIV/0!</v>
      </c>
      <c r="M29" s="92">
        <f t="shared" si="11"/>
        <v>0</v>
      </c>
      <c r="N29" s="93">
        <f>N30</f>
        <v>0</v>
      </c>
      <c r="O29" s="93">
        <f>O30</f>
        <v>3.9</v>
      </c>
      <c r="P29" s="92" t="e">
        <f t="shared" si="4"/>
        <v>#DIV/0!</v>
      </c>
      <c r="Q29" s="92">
        <f t="shared" si="5"/>
        <v>3.9</v>
      </c>
      <c r="R29" s="150"/>
    </row>
    <row r="30" spans="1:18" ht="13.5">
      <c r="A30" s="88"/>
      <c r="B30" s="94"/>
      <c r="C30" s="88"/>
      <c r="D30" s="12">
        <v>10</v>
      </c>
      <c r="E30" s="89" t="s">
        <v>564</v>
      </c>
      <c r="F30" s="93"/>
      <c r="G30" s="93"/>
      <c r="H30" s="92"/>
      <c r="I30" s="92"/>
      <c r="J30" s="93"/>
      <c r="K30" s="93"/>
      <c r="L30" s="92"/>
      <c r="M30" s="92"/>
      <c r="N30" s="93">
        <v>0</v>
      </c>
      <c r="O30" s="93">
        <v>3.9</v>
      </c>
      <c r="P30" s="92" t="e">
        <f t="shared" si="4"/>
        <v>#DIV/0!</v>
      </c>
      <c r="Q30" s="92">
        <f t="shared" si="5"/>
        <v>3.9</v>
      </c>
      <c r="R30" s="150"/>
    </row>
    <row r="31" spans="1:18" s="72" customFormat="1">
      <c r="A31" s="82" t="s">
        <v>2</v>
      </c>
      <c r="B31" s="82"/>
      <c r="C31" s="82"/>
      <c r="D31" s="82"/>
      <c r="E31" s="83" t="s">
        <v>565</v>
      </c>
      <c r="F31" s="86">
        <f>F32+F42+F43+F80</f>
        <v>0</v>
      </c>
      <c r="G31" s="86">
        <f>G32+G42+G43+G80</f>
        <v>200566.99999999997</v>
      </c>
      <c r="H31" s="87" t="e">
        <f t="shared" si="0"/>
        <v>#DIV/0!</v>
      </c>
      <c r="I31" s="87">
        <f t="shared" si="1"/>
        <v>200566.99999999997</v>
      </c>
      <c r="J31" s="86">
        <f>J32+J42+J43+J80</f>
        <v>4697</v>
      </c>
      <c r="K31" s="86">
        <f>K32+K42+K43+K80</f>
        <v>232369.08532000001</v>
      </c>
      <c r="L31" s="87">
        <f t="shared" ref="L31:L32" si="16">K31/J31*100</f>
        <v>4947.1808669363427</v>
      </c>
      <c r="M31" s="87">
        <f t="shared" ref="M31:M32" si="17">K31-J31</f>
        <v>227672.08532000001</v>
      </c>
      <c r="N31" s="86">
        <f>N32+N42+N43+N80</f>
        <v>7482449</v>
      </c>
      <c r="O31" s="86">
        <f>O32+O42+O43+O80</f>
        <v>12233805.699999999</v>
      </c>
      <c r="P31" s="87">
        <f t="shared" si="4"/>
        <v>163.50002118290413</v>
      </c>
      <c r="Q31" s="87">
        <f t="shared" si="5"/>
        <v>4751356.6999999993</v>
      </c>
      <c r="R31" s="148"/>
    </row>
    <row r="32" spans="1:18" s="72" customFormat="1">
      <c r="A32" s="82"/>
      <c r="B32" s="82" t="s">
        <v>129</v>
      </c>
      <c r="C32" s="82"/>
      <c r="D32" s="82"/>
      <c r="E32" s="83" t="s">
        <v>257</v>
      </c>
      <c r="F32" s="86">
        <f>F33+F34+F35+F36+F37+F38+F39+F41+F3</f>
        <v>0</v>
      </c>
      <c r="G32" s="86">
        <f>G33+G34+G35+G36+G37+G38+G39+G41+G3</f>
        <v>18009.399999999998</v>
      </c>
      <c r="H32" s="87" t="e">
        <f t="shared" si="0"/>
        <v>#DIV/0!</v>
      </c>
      <c r="I32" s="87">
        <f t="shared" si="1"/>
        <v>18009.399999999998</v>
      </c>
      <c r="J32" s="86">
        <f>J33+J34+J35+J36+J37+J38+J39+J41+J3+J40</f>
        <v>4000</v>
      </c>
      <c r="K32" s="86">
        <f>K33+K34+K35+K36+K37+K38+K39+K41+K3+K40</f>
        <v>19796.251379999998</v>
      </c>
      <c r="L32" s="87">
        <f t="shared" si="16"/>
        <v>494.90628449999991</v>
      </c>
      <c r="M32" s="87">
        <f t="shared" si="17"/>
        <v>15796.251379999998</v>
      </c>
      <c r="N32" s="86">
        <f>N33+N34+N35+N36+N37+N38+N39+N41+N3+N40</f>
        <v>5715198</v>
      </c>
      <c r="O32" s="86">
        <f>O33+O34+O35+O36+O37+O38+O39+O41+O3+O40</f>
        <v>6524806.2000000002</v>
      </c>
      <c r="P32" s="87">
        <f t="shared" si="4"/>
        <v>114.16588191695196</v>
      </c>
      <c r="Q32" s="87">
        <f t="shared" si="5"/>
        <v>809608.20000000019</v>
      </c>
      <c r="R32" s="148"/>
    </row>
    <row r="33" spans="1:18" s="72" customFormat="1" ht="25.5">
      <c r="A33" s="82"/>
      <c r="B33" s="82"/>
      <c r="C33" s="94" t="s">
        <v>1</v>
      </c>
      <c r="D33" s="88" t="s">
        <v>131</v>
      </c>
      <c r="E33" s="155" t="s">
        <v>579</v>
      </c>
      <c r="F33" s="86"/>
      <c r="G33" s="86"/>
      <c r="H33" s="87"/>
      <c r="I33" s="87"/>
      <c r="J33" s="86"/>
      <c r="K33" s="86"/>
      <c r="L33" s="87"/>
      <c r="M33" s="87"/>
      <c r="N33" s="156">
        <v>84644</v>
      </c>
      <c r="O33" s="156">
        <v>76310.399999999994</v>
      </c>
      <c r="P33" s="92">
        <f t="shared" si="4"/>
        <v>90.154529559094556</v>
      </c>
      <c r="Q33" s="92">
        <f t="shared" si="5"/>
        <v>-8333.6000000000058</v>
      </c>
      <c r="R33" s="148"/>
    </row>
    <row r="34" spans="1:18" s="72" customFormat="1" ht="25.5">
      <c r="A34" s="82"/>
      <c r="B34" s="82"/>
      <c r="C34" s="94" t="s">
        <v>3</v>
      </c>
      <c r="D34" s="88" t="s">
        <v>131</v>
      </c>
      <c r="E34" s="155" t="s">
        <v>566</v>
      </c>
      <c r="F34" s="86"/>
      <c r="G34" s="86"/>
      <c r="H34" s="87"/>
      <c r="I34" s="87"/>
      <c r="J34" s="86"/>
      <c r="K34" s="86"/>
      <c r="L34" s="87"/>
      <c r="M34" s="87"/>
      <c r="N34" s="86">
        <v>0</v>
      </c>
      <c r="O34" s="156">
        <v>775102.8</v>
      </c>
      <c r="P34" s="92" t="e">
        <f t="shared" si="4"/>
        <v>#DIV/0!</v>
      </c>
      <c r="Q34" s="92">
        <f t="shared" si="5"/>
        <v>775102.8</v>
      </c>
      <c r="R34" s="148"/>
    </row>
    <row r="35" spans="1:18" ht="25.5">
      <c r="A35" s="88"/>
      <c r="B35" s="88"/>
      <c r="C35" s="94" t="s">
        <v>5</v>
      </c>
      <c r="D35" s="88" t="s">
        <v>135</v>
      </c>
      <c r="E35" s="89" t="s">
        <v>359</v>
      </c>
      <c r="F35" s="90">
        <v>0</v>
      </c>
      <c r="G35" s="90">
        <v>18001.8</v>
      </c>
      <c r="H35" s="92" t="e">
        <f t="shared" si="0"/>
        <v>#DIV/0!</v>
      </c>
      <c r="I35" s="92">
        <f t="shared" si="1"/>
        <v>18001.8</v>
      </c>
      <c r="J35" s="90">
        <v>4000</v>
      </c>
      <c r="K35" s="90">
        <v>18408.203000000001</v>
      </c>
      <c r="L35" s="92">
        <f t="shared" ref="L35:L36" si="18">K35/J35*100</f>
        <v>460.20507500000002</v>
      </c>
      <c r="M35" s="92">
        <f t="shared" ref="M35:M36" si="19">K35-J35</f>
        <v>14408.203000000001</v>
      </c>
      <c r="N35" s="90">
        <v>43000</v>
      </c>
      <c r="O35" s="90">
        <v>153169.4</v>
      </c>
      <c r="P35" s="92">
        <f t="shared" si="4"/>
        <v>356.2079069767442</v>
      </c>
      <c r="Q35" s="92">
        <f t="shared" si="5"/>
        <v>110169.4</v>
      </c>
      <c r="R35" s="150"/>
    </row>
    <row r="36" spans="1:18" ht="25.5">
      <c r="A36" s="88"/>
      <c r="B36" s="88"/>
      <c r="C36" s="88"/>
      <c r="D36" s="88" t="s">
        <v>137</v>
      </c>
      <c r="E36" s="89" t="s">
        <v>580</v>
      </c>
      <c r="F36" s="90">
        <v>0</v>
      </c>
      <c r="G36" s="90">
        <v>7.6</v>
      </c>
      <c r="H36" s="92" t="e">
        <f t="shared" si="0"/>
        <v>#DIV/0!</v>
      </c>
      <c r="I36" s="92">
        <f t="shared" si="1"/>
        <v>7.6</v>
      </c>
      <c r="J36" s="90">
        <v>0</v>
      </c>
      <c r="K36" s="90">
        <v>14.137</v>
      </c>
      <c r="L36" s="92" t="e">
        <f t="shared" si="18"/>
        <v>#DIV/0!</v>
      </c>
      <c r="M36" s="92">
        <f t="shared" si="19"/>
        <v>14.137</v>
      </c>
      <c r="N36" s="90"/>
      <c r="O36" s="90"/>
      <c r="P36" s="92" t="e">
        <f t="shared" si="4"/>
        <v>#DIV/0!</v>
      </c>
      <c r="Q36" s="92">
        <f t="shared" si="5"/>
        <v>0</v>
      </c>
      <c r="R36" s="150"/>
    </row>
    <row r="37" spans="1:18" ht="25.5">
      <c r="A37" s="88"/>
      <c r="B37" s="88"/>
      <c r="C37" s="88" t="s">
        <v>6</v>
      </c>
      <c r="D37" s="88" t="s">
        <v>131</v>
      </c>
      <c r="E37" s="89" t="s">
        <v>581</v>
      </c>
      <c r="F37" s="90"/>
      <c r="G37" s="90"/>
      <c r="H37" s="92"/>
      <c r="I37" s="92"/>
      <c r="J37" s="90"/>
      <c r="K37" s="90"/>
      <c r="L37" s="92"/>
      <c r="M37" s="92"/>
      <c r="N37" s="90"/>
      <c r="O37" s="90"/>
      <c r="P37" s="92"/>
      <c r="Q37" s="92"/>
      <c r="R37" s="150"/>
    </row>
    <row r="38" spans="1:18" ht="38.25">
      <c r="A38" s="88"/>
      <c r="B38" s="88"/>
      <c r="C38" s="94" t="s">
        <v>7</v>
      </c>
      <c r="D38" s="88" t="s">
        <v>133</v>
      </c>
      <c r="E38" s="89" t="s">
        <v>567</v>
      </c>
      <c r="F38" s="90">
        <v>0</v>
      </c>
      <c r="G38" s="90">
        <v>0</v>
      </c>
      <c r="H38" s="92" t="e">
        <f t="shared" ref="H38:H39" si="20">G38/F38*100</f>
        <v>#DIV/0!</v>
      </c>
      <c r="I38" s="92">
        <f t="shared" ref="I38:I39" si="21">G38-F38</f>
        <v>0</v>
      </c>
      <c r="J38" s="90">
        <v>0</v>
      </c>
      <c r="K38" s="90">
        <v>0</v>
      </c>
      <c r="L38" s="92" t="e">
        <f t="shared" ref="L38:L46" si="22">K38/J38*100</f>
        <v>#DIV/0!</v>
      </c>
      <c r="M38" s="92">
        <f t="shared" ref="M38:M46" si="23">K38-J38</f>
        <v>0</v>
      </c>
      <c r="N38" s="90">
        <v>5557322</v>
      </c>
      <c r="O38" s="90">
        <v>5470644.9000000004</v>
      </c>
      <c r="P38" s="92">
        <f t="shared" ref="P38:P39" si="24">O38/N38*100</f>
        <v>98.440308119630288</v>
      </c>
      <c r="Q38" s="92">
        <f t="shared" ref="Q38:Q39" si="25">O38-N38</f>
        <v>-86677.099999999627</v>
      </c>
      <c r="R38" s="150"/>
    </row>
    <row r="39" spans="1:18" ht="25.5">
      <c r="A39" s="88"/>
      <c r="B39" s="88"/>
      <c r="C39" s="94"/>
      <c r="D39" s="88" t="s">
        <v>139</v>
      </c>
      <c r="E39" s="89" t="s">
        <v>568</v>
      </c>
      <c r="F39" s="90">
        <v>0</v>
      </c>
      <c r="G39" s="90">
        <v>0</v>
      </c>
      <c r="H39" s="92" t="e">
        <f t="shared" si="20"/>
        <v>#DIV/0!</v>
      </c>
      <c r="I39" s="92">
        <f t="shared" si="21"/>
        <v>0</v>
      </c>
      <c r="J39" s="90">
        <v>0</v>
      </c>
      <c r="K39" s="90">
        <v>195.96232999999998</v>
      </c>
      <c r="L39" s="92" t="e">
        <f t="shared" si="22"/>
        <v>#DIV/0!</v>
      </c>
      <c r="M39" s="92">
        <f t="shared" si="23"/>
        <v>195.96232999999998</v>
      </c>
      <c r="N39" s="90">
        <v>30125</v>
      </c>
      <c r="O39" s="90">
        <v>32927.5</v>
      </c>
      <c r="P39" s="92">
        <f t="shared" si="24"/>
        <v>109.30290456431536</v>
      </c>
      <c r="Q39" s="92">
        <f t="shared" si="25"/>
        <v>2802.5</v>
      </c>
      <c r="R39" s="150"/>
    </row>
    <row r="40" spans="1:18" ht="13.5">
      <c r="A40" s="88"/>
      <c r="B40" s="88"/>
      <c r="C40" s="94"/>
      <c r="D40" s="88" t="s">
        <v>153</v>
      </c>
      <c r="E40" s="89"/>
      <c r="F40" s="90"/>
      <c r="G40" s="90"/>
      <c r="H40" s="92"/>
      <c r="I40" s="92"/>
      <c r="J40" s="90">
        <v>0</v>
      </c>
      <c r="K40" s="90">
        <v>1177.9490499999999</v>
      </c>
      <c r="L40" s="92"/>
      <c r="M40" s="92"/>
      <c r="N40" s="90">
        <v>107</v>
      </c>
      <c r="O40" s="90">
        <v>16587.5</v>
      </c>
      <c r="P40" s="92"/>
      <c r="Q40" s="92"/>
      <c r="R40" s="150"/>
    </row>
    <row r="41" spans="1:18" ht="38.25">
      <c r="A41" s="88"/>
      <c r="B41" s="88"/>
      <c r="C41" s="94"/>
      <c r="D41" s="88" t="s">
        <v>255</v>
      </c>
      <c r="E41" s="89" t="s">
        <v>582</v>
      </c>
      <c r="F41" s="90">
        <v>0</v>
      </c>
      <c r="G41" s="90">
        <v>0</v>
      </c>
      <c r="H41" s="92" t="e">
        <f t="shared" si="0"/>
        <v>#DIV/0!</v>
      </c>
      <c r="I41" s="92">
        <f t="shared" si="1"/>
        <v>0</v>
      </c>
      <c r="J41" s="90"/>
      <c r="K41" s="90"/>
      <c r="L41" s="92" t="e">
        <f t="shared" si="22"/>
        <v>#DIV/0!</v>
      </c>
      <c r="M41" s="92">
        <f t="shared" si="23"/>
        <v>0</v>
      </c>
      <c r="N41" s="90">
        <v>0</v>
      </c>
      <c r="O41" s="90">
        <v>63.7</v>
      </c>
      <c r="P41" s="92" t="e">
        <f t="shared" si="4"/>
        <v>#DIV/0!</v>
      </c>
      <c r="Q41" s="92">
        <f t="shared" si="5"/>
        <v>63.7</v>
      </c>
      <c r="R41" s="150"/>
    </row>
    <row r="42" spans="1:18" ht="13.5">
      <c r="A42" s="88"/>
      <c r="B42" s="94" t="s">
        <v>133</v>
      </c>
      <c r="C42" s="94" t="s">
        <v>1</v>
      </c>
      <c r="D42" s="88" t="s">
        <v>131</v>
      </c>
      <c r="E42" s="89" t="s">
        <v>583</v>
      </c>
      <c r="F42" s="90">
        <v>0</v>
      </c>
      <c r="G42" s="90">
        <v>0</v>
      </c>
      <c r="H42" s="92" t="e">
        <f t="shared" si="0"/>
        <v>#DIV/0!</v>
      </c>
      <c r="I42" s="92">
        <f t="shared" si="1"/>
        <v>0</v>
      </c>
      <c r="J42" s="87">
        <v>0</v>
      </c>
      <c r="K42" s="87">
        <v>6593.5800799999997</v>
      </c>
      <c r="L42" s="97" t="e">
        <f t="shared" si="22"/>
        <v>#DIV/0!</v>
      </c>
      <c r="M42" s="97">
        <f t="shared" si="23"/>
        <v>6593.5800799999997</v>
      </c>
      <c r="N42" s="90">
        <v>7257</v>
      </c>
      <c r="O42" s="90">
        <v>160.6</v>
      </c>
      <c r="P42" s="92">
        <f t="shared" si="4"/>
        <v>2.2130356896789305</v>
      </c>
      <c r="Q42" s="92">
        <f t="shared" si="5"/>
        <v>-7096.4</v>
      </c>
      <c r="R42" s="150"/>
    </row>
    <row r="43" spans="1:18" ht="63.75">
      <c r="A43" s="82"/>
      <c r="B43" s="82" t="s">
        <v>135</v>
      </c>
      <c r="C43" s="82"/>
      <c r="D43" s="82"/>
      <c r="E43" s="83" t="s">
        <v>584</v>
      </c>
      <c r="F43" s="86">
        <f>F44+F46+F48+F49+F52</f>
        <v>0</v>
      </c>
      <c r="G43" s="86">
        <f>G44+G46+G48+G49+G52+G47+G61</f>
        <v>181793.19999999998</v>
      </c>
      <c r="H43" s="87" t="e">
        <f t="shared" si="0"/>
        <v>#DIV/0!</v>
      </c>
      <c r="I43" s="87">
        <f t="shared" si="1"/>
        <v>181793.19999999998</v>
      </c>
      <c r="J43" s="157">
        <f>J44+J46+J48+J49+J52+J47+J61+J53+J54+J55+J56+J57+J58+J59+J63+J64+J65+J66+J68+J70+J71+J72+J74+J75+J76+J77+J45</f>
        <v>0</v>
      </c>
      <c r="K43" s="157">
        <f>K44+K46+K48+K49+K52+K47+K61+K53+K54+K55+K56+K57+K58+K59+K63+K64+K65+K66+K68+K70+K71+K72+K74+K75+K76+K77+K45</f>
        <v>181929.08498000001</v>
      </c>
      <c r="L43" s="87" t="e">
        <f t="shared" si="22"/>
        <v>#DIV/0!</v>
      </c>
      <c r="M43" s="87">
        <f t="shared" si="23"/>
        <v>181929.08498000001</v>
      </c>
      <c r="N43" s="157">
        <f>N44+N46+N48+N49+N52+N47+N61+N53+N54+N55+N56+N57+N58+N59+N63+N64+N65+N66+N68+N70+N71+N72+N74+N75+N76+N77+N51+N62+N69+N60+N67+N45+N50+N73+N78+N79</f>
        <v>1341671</v>
      </c>
      <c r="O43" s="157">
        <f>O44+O46+O48+O49+O52+O47+O61+O53+O54+O55+O56+O57+O58+O59+O63+O64+O65+O66+O68+O70+O71+O72+O74+O75+O76+O77+O51+O62+O69+O60+O67+O45+O50+O73+O78+O79</f>
        <v>5347601.6999999993</v>
      </c>
      <c r="P43" s="87">
        <f t="shared" si="4"/>
        <v>398.57772136388127</v>
      </c>
      <c r="Q43" s="87">
        <f t="shared" si="5"/>
        <v>4005930.6999999993</v>
      </c>
      <c r="R43" s="148"/>
    </row>
    <row r="44" spans="1:18" ht="13.5">
      <c r="A44" s="82"/>
      <c r="B44" s="82"/>
      <c r="C44" s="94" t="s">
        <v>1</v>
      </c>
      <c r="D44" s="88" t="s">
        <v>133</v>
      </c>
      <c r="E44" s="89" t="s">
        <v>569</v>
      </c>
      <c r="F44" s="108"/>
      <c r="G44" s="108"/>
      <c r="H44" s="87"/>
      <c r="I44" s="87"/>
      <c r="J44" s="108"/>
      <c r="K44" s="108"/>
      <c r="L44" s="90" t="e">
        <f t="shared" si="22"/>
        <v>#DIV/0!</v>
      </c>
      <c r="M44" s="90">
        <f t="shared" si="23"/>
        <v>0</v>
      </c>
      <c r="N44" s="158">
        <v>16928</v>
      </c>
      <c r="O44" s="158">
        <v>32166.7</v>
      </c>
      <c r="P44" s="90">
        <f t="shared" si="4"/>
        <v>190.02067580340264</v>
      </c>
      <c r="Q44" s="90">
        <f t="shared" si="5"/>
        <v>15238.7</v>
      </c>
      <c r="R44" s="148"/>
    </row>
    <row r="45" spans="1:18" ht="38.25">
      <c r="A45" s="82"/>
      <c r="B45" s="82"/>
      <c r="C45" s="94"/>
      <c r="D45" s="88" t="s">
        <v>137</v>
      </c>
      <c r="E45" s="89" t="s">
        <v>570</v>
      </c>
      <c r="F45" s="108"/>
      <c r="G45" s="108"/>
      <c r="H45" s="87"/>
      <c r="I45" s="87"/>
      <c r="J45" s="158">
        <v>0</v>
      </c>
      <c r="K45" s="158">
        <v>117.96</v>
      </c>
      <c r="L45" s="90" t="e">
        <f t="shared" si="22"/>
        <v>#DIV/0!</v>
      </c>
      <c r="M45" s="90">
        <f t="shared" si="23"/>
        <v>117.96</v>
      </c>
      <c r="N45" s="158">
        <v>0</v>
      </c>
      <c r="O45" s="158">
        <v>359.6</v>
      </c>
      <c r="P45" s="90"/>
      <c r="Q45" s="90"/>
      <c r="R45" s="148"/>
    </row>
    <row r="46" spans="1:18" ht="68.25" customHeight="1">
      <c r="A46" s="88"/>
      <c r="B46" s="88"/>
      <c r="C46" s="94"/>
      <c r="D46" s="88" t="s">
        <v>139</v>
      </c>
      <c r="E46" s="89" t="s">
        <v>585</v>
      </c>
      <c r="F46" s="93">
        <v>0</v>
      </c>
      <c r="G46" s="93">
        <v>139669.9</v>
      </c>
      <c r="H46" s="92" t="e">
        <f t="shared" si="0"/>
        <v>#DIV/0!</v>
      </c>
      <c r="I46" s="92">
        <f t="shared" si="1"/>
        <v>139669.9</v>
      </c>
      <c r="J46" s="93">
        <v>0</v>
      </c>
      <c r="K46" s="93">
        <v>144153.05713</v>
      </c>
      <c r="L46" s="90" t="e">
        <f t="shared" si="22"/>
        <v>#DIV/0!</v>
      </c>
      <c r="M46" s="90">
        <f t="shared" si="23"/>
        <v>144153.05713</v>
      </c>
      <c r="N46" s="93">
        <v>810000</v>
      </c>
      <c r="O46" s="93">
        <v>3157341.8</v>
      </c>
      <c r="P46" s="92">
        <f t="shared" si="4"/>
        <v>389.79528395061726</v>
      </c>
      <c r="Q46" s="92">
        <f t="shared" si="5"/>
        <v>2347341.7999999998</v>
      </c>
      <c r="R46" s="150"/>
    </row>
    <row r="47" spans="1:18" ht="15.75" customHeight="1">
      <c r="A47" s="88"/>
      <c r="B47" s="88"/>
      <c r="C47" s="94"/>
      <c r="D47" s="88" t="s">
        <v>145</v>
      </c>
      <c r="E47" s="89"/>
      <c r="F47" s="93">
        <v>0</v>
      </c>
      <c r="G47" s="93">
        <v>1117.5</v>
      </c>
      <c r="H47" s="92" t="e">
        <f t="shared" si="0"/>
        <v>#DIV/0!</v>
      </c>
      <c r="I47" s="92">
        <f t="shared" si="1"/>
        <v>1117.5</v>
      </c>
      <c r="J47" s="93">
        <v>0</v>
      </c>
      <c r="K47" s="93">
        <v>2197.6999999999998</v>
      </c>
      <c r="L47" s="92"/>
      <c r="M47" s="92"/>
      <c r="N47" s="93">
        <v>0</v>
      </c>
      <c r="O47" s="93">
        <v>32.4</v>
      </c>
      <c r="P47" s="92" t="e">
        <f t="shared" si="4"/>
        <v>#DIV/0!</v>
      </c>
      <c r="Q47" s="92">
        <f t="shared" si="5"/>
        <v>32.4</v>
      </c>
      <c r="R47" s="150"/>
    </row>
    <row r="48" spans="1:18" ht="30.75" customHeight="1">
      <c r="A48" s="88"/>
      <c r="B48" s="88"/>
      <c r="C48" s="94"/>
      <c r="D48" s="88" t="s">
        <v>151</v>
      </c>
      <c r="E48" s="89" t="s">
        <v>586</v>
      </c>
      <c r="F48" s="93">
        <v>0</v>
      </c>
      <c r="G48" s="93">
        <v>0</v>
      </c>
      <c r="H48" s="92" t="e">
        <f t="shared" si="0"/>
        <v>#DIV/0!</v>
      </c>
      <c r="I48" s="92">
        <f t="shared" si="1"/>
        <v>0</v>
      </c>
      <c r="J48" s="93"/>
      <c r="K48" s="93"/>
      <c r="L48" s="92" t="e">
        <f t="shared" ref="L48:L80" si="26">K48/J48*100</f>
        <v>#DIV/0!</v>
      </c>
      <c r="M48" s="92">
        <f t="shared" ref="M48:M80" si="27">K48-J48</f>
        <v>0</v>
      </c>
      <c r="N48" s="93"/>
      <c r="O48" s="93"/>
      <c r="P48" s="92" t="e">
        <f t="shared" si="4"/>
        <v>#DIV/0!</v>
      </c>
      <c r="Q48" s="92">
        <f t="shared" si="5"/>
        <v>0</v>
      </c>
      <c r="R48" s="150"/>
    </row>
    <row r="49" spans="1:18" ht="40.5" customHeight="1">
      <c r="A49" s="88"/>
      <c r="B49" s="88"/>
      <c r="C49" s="94"/>
      <c r="D49" s="88" t="s">
        <v>155</v>
      </c>
      <c r="E49" s="89" t="s">
        <v>571</v>
      </c>
      <c r="F49" s="93">
        <v>0</v>
      </c>
      <c r="G49" s="93">
        <v>2043.8</v>
      </c>
      <c r="H49" s="92" t="e">
        <f t="shared" si="0"/>
        <v>#DIV/0!</v>
      </c>
      <c r="I49" s="92">
        <f t="shared" si="1"/>
        <v>2043.8</v>
      </c>
      <c r="J49" s="93">
        <v>0</v>
      </c>
      <c r="K49" s="93">
        <v>2137.3040000000001</v>
      </c>
      <c r="L49" s="92" t="e">
        <f t="shared" si="26"/>
        <v>#DIV/0!</v>
      </c>
      <c r="M49" s="92">
        <f t="shared" si="27"/>
        <v>2137.3040000000001</v>
      </c>
      <c r="N49" s="93">
        <v>16300</v>
      </c>
      <c r="O49" s="93">
        <v>27356.7</v>
      </c>
      <c r="P49" s="92">
        <f t="shared" si="4"/>
        <v>167.8325153374233</v>
      </c>
      <c r="Q49" s="92">
        <f t="shared" si="5"/>
        <v>11056.7</v>
      </c>
      <c r="R49" s="150"/>
    </row>
    <row r="50" spans="1:18" ht="40.5" customHeight="1">
      <c r="A50" s="88"/>
      <c r="B50" s="88"/>
      <c r="C50" s="94"/>
      <c r="D50" s="88" t="s">
        <v>157</v>
      </c>
      <c r="E50" s="89" t="s">
        <v>571</v>
      </c>
      <c r="F50" s="93"/>
      <c r="G50" s="93"/>
      <c r="H50" s="92"/>
      <c r="I50" s="92"/>
      <c r="J50" s="93"/>
      <c r="K50" s="93"/>
      <c r="L50" s="92"/>
      <c r="M50" s="92"/>
      <c r="N50" s="93">
        <v>0</v>
      </c>
      <c r="O50" s="93">
        <v>44245.1</v>
      </c>
      <c r="P50" s="92" t="e">
        <f t="shared" ref="P50" si="28">O50/N50*100</f>
        <v>#DIV/0!</v>
      </c>
      <c r="Q50" s="92">
        <f t="shared" ref="Q50" si="29">O50-N50</f>
        <v>44245.1</v>
      </c>
      <c r="R50" s="150"/>
    </row>
    <row r="51" spans="1:18" ht="40.5" customHeight="1">
      <c r="A51" s="88"/>
      <c r="B51" s="88"/>
      <c r="C51" s="94"/>
      <c r="D51" s="88" t="s">
        <v>255</v>
      </c>
      <c r="E51" s="89" t="s">
        <v>571</v>
      </c>
      <c r="F51" s="93"/>
      <c r="G51" s="93"/>
      <c r="H51" s="92"/>
      <c r="I51" s="92"/>
      <c r="J51" s="93"/>
      <c r="K51" s="93"/>
      <c r="L51" s="92"/>
      <c r="M51" s="92"/>
      <c r="N51" s="93">
        <v>0</v>
      </c>
      <c r="O51" s="93">
        <v>0</v>
      </c>
      <c r="P51" s="92" t="e">
        <f t="shared" ref="P51" si="30">O51/N51*100</f>
        <v>#DIV/0!</v>
      </c>
      <c r="Q51" s="92">
        <f t="shared" ref="Q51" si="31">O51-N51</f>
        <v>0</v>
      </c>
      <c r="R51" s="150"/>
    </row>
    <row r="52" spans="1:18" ht="42" customHeight="1">
      <c r="A52" s="88"/>
      <c r="B52" s="88"/>
      <c r="C52" s="88"/>
      <c r="D52" s="88" t="s">
        <v>360</v>
      </c>
      <c r="E52" s="89" t="s">
        <v>572</v>
      </c>
      <c r="F52" s="93"/>
      <c r="G52" s="93"/>
      <c r="H52" s="92" t="e">
        <f t="shared" si="0"/>
        <v>#DIV/0!</v>
      </c>
      <c r="I52" s="92">
        <f t="shared" si="1"/>
        <v>0</v>
      </c>
      <c r="J52" s="93">
        <v>0</v>
      </c>
      <c r="K52" s="93">
        <v>14.48785</v>
      </c>
      <c r="L52" s="92" t="e">
        <f t="shared" si="26"/>
        <v>#DIV/0!</v>
      </c>
      <c r="M52" s="92">
        <f t="shared" si="27"/>
        <v>14.48785</v>
      </c>
      <c r="N52" s="93">
        <v>0</v>
      </c>
      <c r="O52" s="93">
        <v>2209</v>
      </c>
      <c r="P52" s="92" t="e">
        <f t="shared" si="4"/>
        <v>#DIV/0!</v>
      </c>
      <c r="Q52" s="92">
        <f t="shared" si="5"/>
        <v>2209</v>
      </c>
      <c r="R52" s="150"/>
    </row>
    <row r="53" spans="1:18" ht="42" customHeight="1">
      <c r="A53" s="88"/>
      <c r="B53" s="88"/>
      <c r="C53" s="88"/>
      <c r="D53" s="88" t="s">
        <v>499</v>
      </c>
      <c r="E53" s="159" t="s">
        <v>587</v>
      </c>
      <c r="F53" s="93"/>
      <c r="G53" s="93"/>
      <c r="H53" s="92"/>
      <c r="I53" s="92"/>
      <c r="J53" s="93"/>
      <c r="K53" s="93"/>
      <c r="L53" s="92" t="e">
        <f t="shared" si="26"/>
        <v>#DIV/0!</v>
      </c>
      <c r="M53" s="92">
        <f t="shared" si="27"/>
        <v>0</v>
      </c>
      <c r="N53" s="93">
        <v>0</v>
      </c>
      <c r="O53" s="93">
        <v>26271.599999999999</v>
      </c>
      <c r="P53" s="92" t="e">
        <f t="shared" si="4"/>
        <v>#DIV/0!</v>
      </c>
      <c r="Q53" s="92">
        <f t="shared" si="5"/>
        <v>26271.599999999999</v>
      </c>
      <c r="R53" s="150"/>
    </row>
    <row r="54" spans="1:18" ht="42" customHeight="1">
      <c r="A54" s="88"/>
      <c r="B54" s="88"/>
      <c r="C54" s="88"/>
      <c r="D54" s="88" t="s">
        <v>500</v>
      </c>
      <c r="E54" s="159" t="s">
        <v>588</v>
      </c>
      <c r="F54" s="93"/>
      <c r="G54" s="93"/>
      <c r="H54" s="92"/>
      <c r="I54" s="92"/>
      <c r="J54" s="93"/>
      <c r="K54" s="93"/>
      <c r="L54" s="92" t="e">
        <f t="shared" si="26"/>
        <v>#DIV/0!</v>
      </c>
      <c r="M54" s="92">
        <f t="shared" si="27"/>
        <v>0</v>
      </c>
      <c r="N54" s="93">
        <v>0</v>
      </c>
      <c r="O54" s="93">
        <v>1585.5</v>
      </c>
      <c r="P54" s="92" t="e">
        <f t="shared" si="4"/>
        <v>#DIV/0!</v>
      </c>
      <c r="Q54" s="92">
        <f t="shared" si="5"/>
        <v>1585.5</v>
      </c>
      <c r="R54" s="150"/>
    </row>
    <row r="55" spans="1:18" ht="42" customHeight="1">
      <c r="A55" s="88"/>
      <c r="B55" s="88"/>
      <c r="C55" s="88"/>
      <c r="D55" s="88" t="s">
        <v>502</v>
      </c>
      <c r="E55" s="159" t="s">
        <v>589</v>
      </c>
      <c r="F55" s="93"/>
      <c r="G55" s="93"/>
      <c r="H55" s="92"/>
      <c r="I55" s="92"/>
      <c r="J55" s="93"/>
      <c r="K55" s="93"/>
      <c r="L55" s="92" t="e">
        <f t="shared" si="26"/>
        <v>#DIV/0!</v>
      </c>
      <c r="M55" s="92">
        <f t="shared" si="27"/>
        <v>0</v>
      </c>
      <c r="N55" s="93">
        <v>0</v>
      </c>
      <c r="O55" s="93">
        <v>7201.1</v>
      </c>
      <c r="P55" s="92" t="e">
        <f t="shared" si="4"/>
        <v>#DIV/0!</v>
      </c>
      <c r="Q55" s="92">
        <f t="shared" si="5"/>
        <v>7201.1</v>
      </c>
      <c r="R55" s="150"/>
    </row>
    <row r="56" spans="1:18" ht="42" customHeight="1">
      <c r="A56" s="88"/>
      <c r="B56" s="88"/>
      <c r="C56" s="88"/>
      <c r="D56" s="88" t="s">
        <v>505</v>
      </c>
      <c r="E56" s="159" t="s">
        <v>590</v>
      </c>
      <c r="F56" s="93"/>
      <c r="G56" s="93"/>
      <c r="H56" s="92"/>
      <c r="I56" s="92"/>
      <c r="J56" s="93"/>
      <c r="K56" s="93"/>
      <c r="L56" s="92" t="e">
        <f t="shared" si="26"/>
        <v>#DIV/0!</v>
      </c>
      <c r="M56" s="92">
        <f t="shared" si="27"/>
        <v>0</v>
      </c>
      <c r="N56" s="93">
        <v>0</v>
      </c>
      <c r="O56" s="93">
        <v>23759.5</v>
      </c>
      <c r="P56" s="92" t="e">
        <f t="shared" si="4"/>
        <v>#DIV/0!</v>
      </c>
      <c r="Q56" s="92">
        <f t="shared" si="5"/>
        <v>23759.5</v>
      </c>
      <c r="R56" s="150"/>
    </row>
    <row r="57" spans="1:18" ht="42" customHeight="1">
      <c r="A57" s="88"/>
      <c r="B57" s="88"/>
      <c r="C57" s="88"/>
      <c r="D57" s="88" t="s">
        <v>507</v>
      </c>
      <c r="E57" s="159" t="s">
        <v>591</v>
      </c>
      <c r="F57" s="93"/>
      <c r="G57" s="93"/>
      <c r="H57" s="92"/>
      <c r="I57" s="92"/>
      <c r="J57" s="93"/>
      <c r="K57" s="93"/>
      <c r="L57" s="92" t="e">
        <f t="shared" si="26"/>
        <v>#DIV/0!</v>
      </c>
      <c r="M57" s="92">
        <f t="shared" si="27"/>
        <v>0</v>
      </c>
      <c r="N57" s="93">
        <v>0</v>
      </c>
      <c r="O57" s="93">
        <v>7792.9</v>
      </c>
      <c r="P57" s="92" t="e">
        <f t="shared" si="4"/>
        <v>#DIV/0!</v>
      </c>
      <c r="Q57" s="92">
        <f t="shared" si="5"/>
        <v>7792.9</v>
      </c>
      <c r="R57" s="150"/>
    </row>
    <row r="58" spans="1:18" ht="42" customHeight="1">
      <c r="A58" s="88"/>
      <c r="B58" s="88"/>
      <c r="C58" s="88"/>
      <c r="D58" s="88" t="s">
        <v>543</v>
      </c>
      <c r="E58" s="159" t="s">
        <v>592</v>
      </c>
      <c r="F58" s="93"/>
      <c r="G58" s="93"/>
      <c r="H58" s="92"/>
      <c r="I58" s="92"/>
      <c r="J58" s="93"/>
      <c r="K58" s="93"/>
      <c r="L58" s="92" t="e">
        <f t="shared" si="26"/>
        <v>#DIV/0!</v>
      </c>
      <c r="M58" s="92">
        <f t="shared" si="27"/>
        <v>0</v>
      </c>
      <c r="N58" s="93">
        <v>0</v>
      </c>
      <c r="O58" s="93">
        <v>6372.8</v>
      </c>
      <c r="P58" s="92" t="e">
        <f t="shared" si="4"/>
        <v>#DIV/0!</v>
      </c>
      <c r="Q58" s="92">
        <f t="shared" si="5"/>
        <v>6372.8</v>
      </c>
      <c r="R58" s="150"/>
    </row>
    <row r="59" spans="1:18" ht="42" customHeight="1">
      <c r="A59" s="88"/>
      <c r="B59" s="88"/>
      <c r="C59" s="88"/>
      <c r="D59" s="88" t="s">
        <v>544</v>
      </c>
      <c r="E59" s="159" t="s">
        <v>593</v>
      </c>
      <c r="F59" s="93"/>
      <c r="G59" s="93"/>
      <c r="H59" s="92"/>
      <c r="I59" s="92"/>
      <c r="J59" s="93"/>
      <c r="K59" s="93"/>
      <c r="L59" s="92" t="e">
        <f t="shared" si="26"/>
        <v>#DIV/0!</v>
      </c>
      <c r="M59" s="92">
        <f t="shared" si="27"/>
        <v>0</v>
      </c>
      <c r="N59" s="93">
        <v>0</v>
      </c>
      <c r="O59" s="93">
        <v>17770.5</v>
      </c>
      <c r="P59" s="92" t="e">
        <f t="shared" si="4"/>
        <v>#DIV/0!</v>
      </c>
      <c r="Q59" s="92">
        <f t="shared" si="5"/>
        <v>17770.5</v>
      </c>
      <c r="R59" s="150"/>
    </row>
    <row r="60" spans="1:18" ht="42" customHeight="1">
      <c r="A60" s="88"/>
      <c r="B60" s="88"/>
      <c r="C60" s="88"/>
      <c r="D60" s="88" t="s">
        <v>256</v>
      </c>
      <c r="E60" s="159" t="s">
        <v>593</v>
      </c>
      <c r="F60" s="93"/>
      <c r="G60" s="93"/>
      <c r="H60" s="92"/>
      <c r="I60" s="92"/>
      <c r="J60" s="93"/>
      <c r="K60" s="93"/>
      <c r="L60" s="92" t="e">
        <f t="shared" ref="L60" si="32">K60/J60*100</f>
        <v>#DIV/0!</v>
      </c>
      <c r="M60" s="92">
        <f t="shared" ref="M60" si="33">K60-J60</f>
        <v>0</v>
      </c>
      <c r="N60" s="93">
        <v>0</v>
      </c>
      <c r="O60" s="93">
        <v>973.1</v>
      </c>
      <c r="P60" s="92" t="e">
        <f t="shared" ref="P60" si="34">O60/N60*100</f>
        <v>#DIV/0!</v>
      </c>
      <c r="Q60" s="92">
        <f t="shared" ref="Q60" si="35">O60-N60</f>
        <v>973.1</v>
      </c>
      <c r="R60" s="150"/>
    </row>
    <row r="61" spans="1:18" ht="63.75">
      <c r="A61" s="88"/>
      <c r="B61" s="88"/>
      <c r="C61" s="88"/>
      <c r="D61" s="88" t="s">
        <v>461</v>
      </c>
      <c r="E61" s="160" t="s">
        <v>594</v>
      </c>
      <c r="F61" s="93">
        <v>0</v>
      </c>
      <c r="G61" s="93">
        <v>38962</v>
      </c>
      <c r="H61" s="92"/>
      <c r="I61" s="92"/>
      <c r="J61" s="93">
        <v>0</v>
      </c>
      <c r="K61" s="93">
        <v>33308.576000000001</v>
      </c>
      <c r="L61" s="92" t="e">
        <f t="shared" si="26"/>
        <v>#DIV/0!</v>
      </c>
      <c r="M61" s="92">
        <f t="shared" si="27"/>
        <v>33308.576000000001</v>
      </c>
      <c r="N61" s="93">
        <v>71120</v>
      </c>
      <c r="O61" s="93">
        <v>898692.4</v>
      </c>
      <c r="P61" s="92">
        <f t="shared" si="4"/>
        <v>1263.6282339707536</v>
      </c>
      <c r="Q61" s="92">
        <f t="shared" si="5"/>
        <v>827572.4</v>
      </c>
      <c r="R61" s="150"/>
    </row>
    <row r="62" spans="1:18" ht="63.75">
      <c r="A62" s="88"/>
      <c r="B62" s="88"/>
      <c r="C62" s="88"/>
      <c r="D62" s="88" t="s">
        <v>648</v>
      </c>
      <c r="E62" s="160" t="s">
        <v>594</v>
      </c>
      <c r="F62" s="93"/>
      <c r="G62" s="93"/>
      <c r="H62" s="92"/>
      <c r="I62" s="92"/>
      <c r="J62" s="93"/>
      <c r="K62" s="93"/>
      <c r="L62" s="92"/>
      <c r="M62" s="92"/>
      <c r="N62" s="93">
        <v>0</v>
      </c>
      <c r="O62" s="93">
        <v>1851.1</v>
      </c>
      <c r="P62" s="92" t="e">
        <f t="shared" ref="P62" si="36">O62/N62*100</f>
        <v>#DIV/0!</v>
      </c>
      <c r="Q62" s="92">
        <f t="shared" ref="Q62" si="37">O62-N62</f>
        <v>1851.1</v>
      </c>
      <c r="R62" s="150"/>
    </row>
    <row r="63" spans="1:18" ht="63.75">
      <c r="A63" s="88"/>
      <c r="B63" s="88"/>
      <c r="C63" s="88"/>
      <c r="D63" s="88" t="s">
        <v>545</v>
      </c>
      <c r="E63" s="160" t="s">
        <v>595</v>
      </c>
      <c r="F63" s="93"/>
      <c r="G63" s="93"/>
      <c r="H63" s="92"/>
      <c r="I63" s="92"/>
      <c r="J63" s="93"/>
      <c r="K63" s="93"/>
      <c r="L63" s="92" t="e">
        <f t="shared" si="26"/>
        <v>#DIV/0!</v>
      </c>
      <c r="M63" s="92">
        <f t="shared" si="27"/>
        <v>0</v>
      </c>
      <c r="N63" s="93">
        <v>0</v>
      </c>
      <c r="O63" s="93">
        <v>14392</v>
      </c>
      <c r="P63" s="92" t="e">
        <f t="shared" si="4"/>
        <v>#DIV/0!</v>
      </c>
      <c r="Q63" s="92">
        <f t="shared" si="5"/>
        <v>14392</v>
      </c>
      <c r="R63" s="150"/>
    </row>
    <row r="64" spans="1:18" ht="76.5">
      <c r="A64" s="88"/>
      <c r="B64" s="88"/>
      <c r="C64" s="88"/>
      <c r="D64" s="88" t="s">
        <v>546</v>
      </c>
      <c r="E64" s="160" t="s">
        <v>596</v>
      </c>
      <c r="F64" s="93"/>
      <c r="G64" s="93"/>
      <c r="H64" s="92"/>
      <c r="I64" s="92"/>
      <c r="J64" s="93"/>
      <c r="K64" s="93"/>
      <c r="L64" s="92" t="e">
        <f t="shared" si="26"/>
        <v>#DIV/0!</v>
      </c>
      <c r="M64" s="92">
        <f t="shared" si="27"/>
        <v>0</v>
      </c>
      <c r="N64" s="93">
        <v>0</v>
      </c>
      <c r="O64" s="93">
        <v>33585.9</v>
      </c>
      <c r="P64" s="92" t="e">
        <f t="shared" si="4"/>
        <v>#DIV/0!</v>
      </c>
      <c r="Q64" s="92">
        <f t="shared" si="5"/>
        <v>33585.9</v>
      </c>
      <c r="R64" s="150"/>
    </row>
    <row r="65" spans="1:18" ht="51">
      <c r="A65" s="88"/>
      <c r="B65" s="88"/>
      <c r="C65" s="88"/>
      <c r="D65" s="88" t="s">
        <v>547</v>
      </c>
      <c r="E65" s="160" t="s">
        <v>597</v>
      </c>
      <c r="F65" s="93"/>
      <c r="G65" s="93"/>
      <c r="H65" s="92"/>
      <c r="I65" s="92"/>
      <c r="J65" s="93"/>
      <c r="K65" s="93"/>
      <c r="L65" s="92" t="e">
        <f t="shared" si="26"/>
        <v>#DIV/0!</v>
      </c>
      <c r="M65" s="92">
        <f t="shared" si="27"/>
        <v>0</v>
      </c>
      <c r="N65" s="93">
        <v>0</v>
      </c>
      <c r="O65" s="93">
        <v>4259.8999999999996</v>
      </c>
      <c r="P65" s="92" t="e">
        <f t="shared" si="4"/>
        <v>#DIV/0!</v>
      </c>
      <c r="Q65" s="92">
        <f t="shared" si="5"/>
        <v>4259.8999999999996</v>
      </c>
      <c r="R65" s="150"/>
    </row>
    <row r="66" spans="1:18" ht="63.75">
      <c r="A66" s="88"/>
      <c r="B66" s="88"/>
      <c r="C66" s="88"/>
      <c r="D66" s="88" t="s">
        <v>548</v>
      </c>
      <c r="E66" s="160" t="s">
        <v>598</v>
      </c>
      <c r="F66" s="93"/>
      <c r="G66" s="93"/>
      <c r="H66" s="92"/>
      <c r="I66" s="92"/>
      <c r="J66" s="93"/>
      <c r="K66" s="93"/>
      <c r="L66" s="92" t="e">
        <f t="shared" si="26"/>
        <v>#DIV/0!</v>
      </c>
      <c r="M66" s="92">
        <f t="shared" si="27"/>
        <v>0</v>
      </c>
      <c r="N66" s="93">
        <v>0</v>
      </c>
      <c r="O66" s="93">
        <v>47132.5</v>
      </c>
      <c r="P66" s="92" t="e">
        <f t="shared" si="4"/>
        <v>#DIV/0!</v>
      </c>
      <c r="Q66" s="92">
        <f t="shared" si="5"/>
        <v>47132.5</v>
      </c>
      <c r="R66" s="150"/>
    </row>
    <row r="67" spans="1:18" ht="63.75">
      <c r="A67" s="88"/>
      <c r="B67" s="88"/>
      <c r="C67" s="88"/>
      <c r="D67" s="88" t="s">
        <v>653</v>
      </c>
      <c r="E67" s="160" t="s">
        <v>598</v>
      </c>
      <c r="F67" s="93"/>
      <c r="G67" s="93"/>
      <c r="H67" s="92"/>
      <c r="I67" s="92"/>
      <c r="J67" s="93"/>
      <c r="K67" s="93"/>
      <c r="L67" s="92"/>
      <c r="M67" s="92"/>
      <c r="N67" s="93">
        <v>0</v>
      </c>
      <c r="O67" s="93">
        <v>926.7</v>
      </c>
      <c r="P67" s="92" t="e">
        <f t="shared" ref="P67" si="38">O67/N67*100</f>
        <v>#DIV/0!</v>
      </c>
      <c r="Q67" s="92">
        <f t="shared" ref="Q67" si="39">O67-N67</f>
        <v>926.7</v>
      </c>
      <c r="R67" s="150"/>
    </row>
    <row r="68" spans="1:18" ht="76.5">
      <c r="A68" s="88"/>
      <c r="B68" s="88"/>
      <c r="C68" s="88"/>
      <c r="D68" s="88" t="s">
        <v>549</v>
      </c>
      <c r="E68" s="160" t="s">
        <v>599</v>
      </c>
      <c r="F68" s="93"/>
      <c r="G68" s="93"/>
      <c r="H68" s="92"/>
      <c r="I68" s="92"/>
      <c r="J68" s="93"/>
      <c r="K68" s="93"/>
      <c r="L68" s="92" t="e">
        <f t="shared" si="26"/>
        <v>#DIV/0!</v>
      </c>
      <c r="M68" s="92">
        <f t="shared" si="27"/>
        <v>0</v>
      </c>
      <c r="N68" s="93">
        <v>210379</v>
      </c>
      <c r="O68" s="93">
        <v>501690.3</v>
      </c>
      <c r="P68" s="92">
        <f t="shared" si="4"/>
        <v>238.4697617157606</v>
      </c>
      <c r="Q68" s="92">
        <f t="shared" si="5"/>
        <v>291311.3</v>
      </c>
      <c r="R68" s="150"/>
    </row>
    <row r="69" spans="1:18" ht="76.5">
      <c r="A69" s="88"/>
      <c r="B69" s="88"/>
      <c r="C69" s="88"/>
      <c r="D69" s="88" t="s">
        <v>649</v>
      </c>
      <c r="E69" s="160" t="s">
        <v>599</v>
      </c>
      <c r="F69" s="93"/>
      <c r="G69" s="93"/>
      <c r="H69" s="92"/>
      <c r="I69" s="92"/>
      <c r="J69" s="93"/>
      <c r="K69" s="93"/>
      <c r="L69" s="92"/>
      <c r="M69" s="92"/>
      <c r="N69" s="93">
        <v>0</v>
      </c>
      <c r="O69" s="93">
        <v>2373.3000000000002</v>
      </c>
      <c r="P69" s="92" t="e">
        <f t="shared" ref="P69" si="40">O69/N69*100</f>
        <v>#DIV/0!</v>
      </c>
      <c r="Q69" s="92">
        <f t="shared" ref="Q69" si="41">O69-N69</f>
        <v>2373.3000000000002</v>
      </c>
      <c r="R69" s="150"/>
    </row>
    <row r="70" spans="1:18" ht="25.5">
      <c r="A70" s="88"/>
      <c r="B70" s="88"/>
      <c r="C70" s="88"/>
      <c r="D70" s="88" t="s">
        <v>550</v>
      </c>
      <c r="E70" s="160" t="s">
        <v>600</v>
      </c>
      <c r="F70" s="93"/>
      <c r="G70" s="93"/>
      <c r="H70" s="92"/>
      <c r="I70" s="92"/>
      <c r="J70" s="93"/>
      <c r="K70" s="93"/>
      <c r="L70" s="92" t="e">
        <f t="shared" si="26"/>
        <v>#DIV/0!</v>
      </c>
      <c r="M70" s="92">
        <f t="shared" si="27"/>
        <v>0</v>
      </c>
      <c r="N70" s="93">
        <v>139740</v>
      </c>
      <c r="O70" s="93">
        <v>160420.1</v>
      </c>
      <c r="P70" s="92">
        <f t="shared" si="4"/>
        <v>114.79898382710749</v>
      </c>
      <c r="Q70" s="92">
        <f t="shared" si="5"/>
        <v>20680.100000000006</v>
      </c>
      <c r="R70" s="150"/>
    </row>
    <row r="71" spans="1:18" ht="63.75">
      <c r="A71" s="88"/>
      <c r="B71" s="88"/>
      <c r="C71" s="88"/>
      <c r="D71" s="88" t="s">
        <v>551</v>
      </c>
      <c r="E71" s="160" t="s">
        <v>601</v>
      </c>
      <c r="F71" s="93"/>
      <c r="G71" s="93"/>
      <c r="H71" s="92"/>
      <c r="I71" s="92"/>
      <c r="J71" s="93"/>
      <c r="K71" s="93"/>
      <c r="L71" s="92" t="e">
        <f t="shared" si="26"/>
        <v>#DIV/0!</v>
      </c>
      <c r="M71" s="92">
        <f t="shared" si="27"/>
        <v>0</v>
      </c>
      <c r="N71" s="93">
        <v>0</v>
      </c>
      <c r="O71" s="93">
        <v>6284.2</v>
      </c>
      <c r="P71" s="92" t="e">
        <f t="shared" si="4"/>
        <v>#DIV/0!</v>
      </c>
      <c r="Q71" s="92">
        <f t="shared" si="5"/>
        <v>6284.2</v>
      </c>
      <c r="R71" s="150"/>
    </row>
    <row r="72" spans="1:18" ht="63.75">
      <c r="A72" s="88"/>
      <c r="B72" s="88"/>
      <c r="C72" s="88"/>
      <c r="D72" s="88" t="s">
        <v>552</v>
      </c>
      <c r="E72" s="160" t="s">
        <v>602</v>
      </c>
      <c r="F72" s="93"/>
      <c r="G72" s="93"/>
      <c r="H72" s="92"/>
      <c r="I72" s="92"/>
      <c r="J72" s="93"/>
      <c r="K72" s="93"/>
      <c r="L72" s="92" t="e">
        <f t="shared" si="26"/>
        <v>#DIV/0!</v>
      </c>
      <c r="M72" s="92">
        <f t="shared" si="27"/>
        <v>0</v>
      </c>
      <c r="N72" s="93">
        <v>14704</v>
      </c>
      <c r="O72" s="93">
        <v>93561.7</v>
      </c>
      <c r="P72" s="92">
        <f t="shared" si="4"/>
        <v>636.30100652883573</v>
      </c>
      <c r="Q72" s="92">
        <f t="shared" si="5"/>
        <v>78857.7</v>
      </c>
      <c r="R72" s="150"/>
    </row>
    <row r="73" spans="1:18" ht="63.75">
      <c r="A73" s="88"/>
      <c r="B73" s="88"/>
      <c r="C73" s="88"/>
      <c r="D73" s="88" t="s">
        <v>666</v>
      </c>
      <c r="E73" s="160" t="s">
        <v>602</v>
      </c>
      <c r="F73" s="93"/>
      <c r="G73" s="93"/>
      <c r="H73" s="92"/>
      <c r="I73" s="92"/>
      <c r="J73" s="93"/>
      <c r="K73" s="93"/>
      <c r="L73" s="92"/>
      <c r="M73" s="92"/>
      <c r="N73" s="93">
        <v>0</v>
      </c>
      <c r="O73" s="93">
        <v>1081.2</v>
      </c>
      <c r="P73" s="92" t="e">
        <f t="shared" ref="P73" si="42">O73/N73*100</f>
        <v>#DIV/0!</v>
      </c>
      <c r="Q73" s="92">
        <f t="shared" ref="Q73" si="43">O73-N73</f>
        <v>1081.2</v>
      </c>
      <c r="R73" s="150"/>
    </row>
    <row r="74" spans="1:18" ht="76.5">
      <c r="A74" s="88"/>
      <c r="B74" s="88"/>
      <c r="C74" s="88"/>
      <c r="D74" s="88" t="s">
        <v>553</v>
      </c>
      <c r="E74" s="160" t="s">
        <v>603</v>
      </c>
      <c r="F74" s="93"/>
      <c r="G74" s="93"/>
      <c r="H74" s="92"/>
      <c r="I74" s="92"/>
      <c r="J74" s="93"/>
      <c r="K74" s="93"/>
      <c r="L74" s="92" t="e">
        <f t="shared" si="26"/>
        <v>#DIV/0!</v>
      </c>
      <c r="M74" s="92">
        <f t="shared" si="27"/>
        <v>0</v>
      </c>
      <c r="N74" s="93">
        <v>0</v>
      </c>
      <c r="O74" s="93">
        <v>9066.5</v>
      </c>
      <c r="P74" s="92" t="e">
        <f t="shared" si="4"/>
        <v>#DIV/0!</v>
      </c>
      <c r="Q74" s="92">
        <f t="shared" si="5"/>
        <v>9066.5</v>
      </c>
      <c r="R74" s="150"/>
    </row>
    <row r="75" spans="1:18" ht="63.75">
      <c r="A75" s="88"/>
      <c r="B75" s="88"/>
      <c r="C75" s="88"/>
      <c r="D75" s="88" t="s">
        <v>554</v>
      </c>
      <c r="E75" s="160" t="s">
        <v>604</v>
      </c>
      <c r="F75" s="93"/>
      <c r="G75" s="93"/>
      <c r="H75" s="92"/>
      <c r="I75" s="92"/>
      <c r="J75" s="93"/>
      <c r="K75" s="93"/>
      <c r="L75" s="92" t="e">
        <f t="shared" si="26"/>
        <v>#DIV/0!</v>
      </c>
      <c r="M75" s="92">
        <f t="shared" si="27"/>
        <v>0</v>
      </c>
      <c r="N75" s="93">
        <v>0</v>
      </c>
      <c r="O75" s="93">
        <v>6203.2</v>
      </c>
      <c r="P75" s="92" t="e">
        <f t="shared" si="4"/>
        <v>#DIV/0!</v>
      </c>
      <c r="Q75" s="92">
        <f t="shared" si="5"/>
        <v>6203.2</v>
      </c>
      <c r="R75" s="150"/>
    </row>
    <row r="76" spans="1:18" ht="25.5">
      <c r="A76" s="88"/>
      <c r="B76" s="88"/>
      <c r="C76" s="88"/>
      <c r="D76" s="88" t="s">
        <v>555</v>
      </c>
      <c r="E76" s="160" t="s">
        <v>605</v>
      </c>
      <c r="F76" s="93"/>
      <c r="G76" s="93"/>
      <c r="H76" s="92"/>
      <c r="I76" s="92"/>
      <c r="J76" s="93"/>
      <c r="K76" s="93"/>
      <c r="L76" s="92" t="e">
        <f t="shared" si="26"/>
        <v>#DIV/0!</v>
      </c>
      <c r="M76" s="92">
        <f t="shared" si="27"/>
        <v>0</v>
      </c>
      <c r="N76" s="93">
        <v>0</v>
      </c>
      <c r="O76" s="93">
        <v>5920.8</v>
      </c>
      <c r="P76" s="92" t="e">
        <f t="shared" si="4"/>
        <v>#DIV/0!</v>
      </c>
      <c r="Q76" s="92">
        <f t="shared" si="5"/>
        <v>5920.8</v>
      </c>
      <c r="R76" s="150"/>
    </row>
    <row r="77" spans="1:18" ht="63.75">
      <c r="A77" s="88"/>
      <c r="B77" s="88"/>
      <c r="C77" s="88"/>
      <c r="D77" s="88" t="s">
        <v>556</v>
      </c>
      <c r="E77" s="160" t="s">
        <v>606</v>
      </c>
      <c r="F77" s="93"/>
      <c r="G77" s="93"/>
      <c r="H77" s="92"/>
      <c r="I77" s="92"/>
      <c r="J77" s="93"/>
      <c r="K77" s="93"/>
      <c r="L77" s="92" t="e">
        <f t="shared" si="26"/>
        <v>#DIV/0!</v>
      </c>
      <c r="M77" s="92">
        <f t="shared" si="27"/>
        <v>0</v>
      </c>
      <c r="N77" s="93">
        <v>62500</v>
      </c>
      <c r="O77" s="93">
        <v>203726.8</v>
      </c>
      <c r="P77" s="92">
        <f t="shared" si="4"/>
        <v>325.96287999999998</v>
      </c>
      <c r="Q77" s="92">
        <f t="shared" si="5"/>
        <v>141226.79999999999</v>
      </c>
      <c r="R77" s="150"/>
    </row>
    <row r="78" spans="1:18">
      <c r="A78" s="88"/>
      <c r="B78" s="88"/>
      <c r="C78" s="88"/>
      <c r="D78" s="88" t="s">
        <v>698</v>
      </c>
      <c r="E78" s="160"/>
      <c r="F78" s="93"/>
      <c r="G78" s="93"/>
      <c r="H78" s="92"/>
      <c r="I78" s="92"/>
      <c r="J78" s="93"/>
      <c r="K78" s="93"/>
      <c r="L78" s="92"/>
      <c r="M78" s="92"/>
      <c r="N78" s="93">
        <v>0</v>
      </c>
      <c r="O78" s="93">
        <v>346</v>
      </c>
      <c r="P78" s="92" t="e">
        <f t="shared" ref="P78:P79" si="44">O78/N78*100</f>
        <v>#DIV/0!</v>
      </c>
      <c r="Q78" s="92">
        <f t="shared" ref="Q78:Q79" si="45">O78-N78</f>
        <v>346</v>
      </c>
      <c r="R78" s="150"/>
    </row>
    <row r="79" spans="1:18">
      <c r="A79" s="88"/>
      <c r="B79" s="88"/>
      <c r="C79" s="88"/>
      <c r="D79" s="88" t="s">
        <v>699</v>
      </c>
      <c r="E79" s="160"/>
      <c r="F79" s="93"/>
      <c r="G79" s="93"/>
      <c r="H79" s="92"/>
      <c r="I79" s="92"/>
      <c r="J79" s="93"/>
      <c r="K79" s="93"/>
      <c r="L79" s="92"/>
      <c r="M79" s="92"/>
      <c r="N79" s="93">
        <v>0</v>
      </c>
      <c r="O79" s="93">
        <v>648.79999999999995</v>
      </c>
      <c r="P79" s="92" t="e">
        <f t="shared" si="44"/>
        <v>#DIV/0!</v>
      </c>
      <c r="Q79" s="92">
        <f t="shared" si="45"/>
        <v>648.79999999999995</v>
      </c>
      <c r="R79" s="150"/>
    </row>
    <row r="80" spans="1:18" s="91" customFormat="1" ht="13.5">
      <c r="A80" s="94"/>
      <c r="B80" s="94" t="s">
        <v>139</v>
      </c>
      <c r="C80" s="94"/>
      <c r="D80" s="94"/>
      <c r="E80" s="95" t="s">
        <v>607</v>
      </c>
      <c r="F80" s="96">
        <f>F81+F82+F83</f>
        <v>0</v>
      </c>
      <c r="G80" s="96">
        <f>G81+G82+G83</f>
        <v>764.4</v>
      </c>
      <c r="H80" s="97" t="e">
        <f t="shared" si="0"/>
        <v>#DIV/0!</v>
      </c>
      <c r="I80" s="97">
        <f t="shared" si="1"/>
        <v>764.4</v>
      </c>
      <c r="J80" s="96">
        <f>J81+J82+J83</f>
        <v>697</v>
      </c>
      <c r="K80" s="96">
        <f>K81+K82+K83</f>
        <v>24050.168879999997</v>
      </c>
      <c r="L80" s="97">
        <f t="shared" si="26"/>
        <v>3450.5263816355809</v>
      </c>
      <c r="M80" s="97">
        <f t="shared" si="27"/>
        <v>23353.168879999997</v>
      </c>
      <c r="N80" s="96">
        <f>N81+N82+N83</f>
        <v>418323</v>
      </c>
      <c r="O80" s="96">
        <f>O81+O82+O83</f>
        <v>361237.19999999995</v>
      </c>
      <c r="P80" s="97">
        <f t="shared" si="4"/>
        <v>86.353654950839413</v>
      </c>
      <c r="Q80" s="97">
        <f t="shared" si="5"/>
        <v>-57085.800000000047</v>
      </c>
      <c r="R80" s="151"/>
    </row>
    <row r="81" spans="1:20" s="91" customFormat="1" ht="25.5">
      <c r="A81" s="94"/>
      <c r="B81" s="94"/>
      <c r="C81" s="94" t="s">
        <v>1</v>
      </c>
      <c r="D81" s="88" t="s">
        <v>141</v>
      </c>
      <c r="E81" s="89" t="s">
        <v>608</v>
      </c>
      <c r="F81" s="96"/>
      <c r="G81" s="96"/>
      <c r="H81" s="97"/>
      <c r="I81" s="97"/>
      <c r="J81" s="161">
        <v>0</v>
      </c>
      <c r="K81" s="161">
        <v>0.28687999999999997</v>
      </c>
      <c r="L81" s="97"/>
      <c r="M81" s="97"/>
      <c r="N81" s="96">
        <v>303478</v>
      </c>
      <c r="O81" s="96">
        <v>216957.9</v>
      </c>
      <c r="P81" s="97">
        <f t="shared" ref="P81" si="46">O81/N81*100</f>
        <v>71.490486954573313</v>
      </c>
      <c r="Q81" s="97">
        <f t="shared" ref="Q81" si="47">O81-N81</f>
        <v>-86520.1</v>
      </c>
      <c r="R81" s="151"/>
    </row>
    <row r="82" spans="1:20" s="91" customFormat="1" ht="25.5">
      <c r="A82" s="88"/>
      <c r="B82" s="88"/>
      <c r="C82" s="88"/>
      <c r="D82" s="88" t="s">
        <v>145</v>
      </c>
      <c r="E82" s="89" t="s">
        <v>609</v>
      </c>
      <c r="F82" s="92">
        <v>0</v>
      </c>
      <c r="G82" s="92">
        <v>74.400000000000006</v>
      </c>
      <c r="H82" s="92" t="e">
        <f t="shared" si="0"/>
        <v>#DIV/0!</v>
      </c>
      <c r="I82" s="92">
        <f t="shared" si="1"/>
        <v>74.400000000000006</v>
      </c>
      <c r="J82" s="92">
        <v>0</v>
      </c>
      <c r="K82" s="92">
        <v>20379.87</v>
      </c>
      <c r="L82" s="92" t="e">
        <f t="shared" ref="L82:L86" si="48">K82/J82*100</f>
        <v>#DIV/0!</v>
      </c>
      <c r="M82" s="92">
        <f t="shared" ref="M82:M86" si="49">K82-J82</f>
        <v>20379.87</v>
      </c>
      <c r="N82" s="92">
        <v>114845</v>
      </c>
      <c r="O82" s="92">
        <v>144279.29999999999</v>
      </c>
      <c r="P82" s="92">
        <f t="shared" si="4"/>
        <v>125.62958770516784</v>
      </c>
      <c r="Q82" s="92">
        <f t="shared" si="5"/>
        <v>29434.299999999988</v>
      </c>
      <c r="R82" s="150"/>
    </row>
    <row r="83" spans="1:20" s="91" customFormat="1" ht="38.25">
      <c r="A83" s="88"/>
      <c r="B83" s="88"/>
      <c r="C83" s="88"/>
      <c r="D83" s="88" t="s">
        <v>155</v>
      </c>
      <c r="E83" s="89" t="s">
        <v>610</v>
      </c>
      <c r="F83" s="92">
        <v>0</v>
      </c>
      <c r="G83" s="92">
        <v>690</v>
      </c>
      <c r="H83" s="92" t="e">
        <f t="shared" si="0"/>
        <v>#DIV/0!</v>
      </c>
      <c r="I83" s="92">
        <f t="shared" si="1"/>
        <v>690</v>
      </c>
      <c r="J83" s="92">
        <v>697</v>
      </c>
      <c r="K83" s="92">
        <v>3670.0120000000002</v>
      </c>
      <c r="L83" s="92">
        <f t="shared" si="48"/>
        <v>526.54404591104742</v>
      </c>
      <c r="M83" s="92">
        <f t="shared" si="49"/>
        <v>2973.0120000000002</v>
      </c>
      <c r="N83" s="92"/>
      <c r="O83" s="92"/>
      <c r="P83" s="92" t="e">
        <f t="shared" si="4"/>
        <v>#DIV/0!</v>
      </c>
      <c r="Q83" s="92">
        <f t="shared" si="5"/>
        <v>0</v>
      </c>
      <c r="R83" s="150"/>
    </row>
    <row r="84" spans="1:20">
      <c r="A84" s="82" t="s">
        <v>3</v>
      </c>
      <c r="B84" s="82"/>
      <c r="C84" s="82"/>
      <c r="D84" s="82"/>
      <c r="E84" s="83" t="s">
        <v>361</v>
      </c>
      <c r="F84" s="86">
        <f>F85+F86+F87</f>
        <v>0</v>
      </c>
      <c r="G84" s="86">
        <f>G85+G86+G87</f>
        <v>13377.1</v>
      </c>
      <c r="H84" s="97" t="e">
        <f t="shared" si="0"/>
        <v>#DIV/0!</v>
      </c>
      <c r="I84" s="97">
        <f t="shared" si="1"/>
        <v>13377.1</v>
      </c>
      <c r="J84" s="86">
        <f>J85+J86+J87</f>
        <v>0</v>
      </c>
      <c r="K84" s="86">
        <f>K85+K86+K87</f>
        <v>261.65499999999997</v>
      </c>
      <c r="L84" s="97" t="e">
        <f t="shared" si="48"/>
        <v>#DIV/0!</v>
      </c>
      <c r="M84" s="97">
        <f t="shared" si="49"/>
        <v>261.65499999999997</v>
      </c>
      <c r="N84" s="86">
        <f>N85+N86+N87</f>
        <v>96527</v>
      </c>
      <c r="O84" s="86">
        <f>O85+O86+O87</f>
        <v>82497.2</v>
      </c>
      <c r="P84" s="97">
        <f t="shared" si="4"/>
        <v>85.465413822039423</v>
      </c>
      <c r="Q84" s="97">
        <f t="shared" si="5"/>
        <v>-14029.800000000003</v>
      </c>
      <c r="R84" s="151"/>
    </row>
    <row r="85" spans="1:20" ht="25.5">
      <c r="A85" s="82"/>
      <c r="B85" s="82" t="s">
        <v>129</v>
      </c>
      <c r="C85" s="82"/>
      <c r="D85" s="82"/>
      <c r="E85" s="83" t="s">
        <v>258</v>
      </c>
      <c r="F85" s="86"/>
      <c r="G85" s="87"/>
      <c r="H85" s="97" t="e">
        <f t="shared" si="0"/>
        <v>#DIV/0!</v>
      </c>
      <c r="I85" s="97">
        <f t="shared" si="1"/>
        <v>0</v>
      </c>
      <c r="J85" s="86"/>
      <c r="K85" s="87"/>
      <c r="L85" s="97" t="e">
        <f t="shared" si="48"/>
        <v>#DIV/0!</v>
      </c>
      <c r="M85" s="97">
        <f t="shared" si="49"/>
        <v>0</v>
      </c>
      <c r="N85" s="86"/>
      <c r="O85" s="87"/>
      <c r="P85" s="97" t="e">
        <f t="shared" si="4"/>
        <v>#DIV/0!</v>
      </c>
      <c r="Q85" s="97">
        <f t="shared" si="5"/>
        <v>0</v>
      </c>
      <c r="R85" s="151"/>
    </row>
    <row r="86" spans="1:20" ht="25.5">
      <c r="A86" s="88"/>
      <c r="B86" s="88"/>
      <c r="C86" s="88" t="s">
        <v>1</v>
      </c>
      <c r="D86" s="88" t="s">
        <v>131</v>
      </c>
      <c r="E86" s="89" t="s">
        <v>611</v>
      </c>
      <c r="F86" s="90">
        <v>0</v>
      </c>
      <c r="G86" s="90">
        <v>13324.9</v>
      </c>
      <c r="H86" s="92" t="e">
        <f t="shared" si="0"/>
        <v>#DIV/0!</v>
      </c>
      <c r="I86" s="92">
        <f t="shared" si="1"/>
        <v>13324.9</v>
      </c>
      <c r="J86" s="90">
        <v>0</v>
      </c>
      <c r="K86" s="90">
        <v>261.65499999999997</v>
      </c>
      <c r="L86" s="92" t="e">
        <f t="shared" si="48"/>
        <v>#DIV/0!</v>
      </c>
      <c r="M86" s="92">
        <f t="shared" si="49"/>
        <v>261.65499999999997</v>
      </c>
      <c r="N86" s="90">
        <v>96527</v>
      </c>
      <c r="O86" s="90">
        <v>80023</v>
      </c>
      <c r="P86" s="92">
        <f t="shared" si="4"/>
        <v>82.902193168750713</v>
      </c>
      <c r="Q86" s="92">
        <f t="shared" si="5"/>
        <v>-16504</v>
      </c>
      <c r="R86" s="150"/>
    </row>
    <row r="87" spans="1:20" ht="25.5">
      <c r="A87" s="88"/>
      <c r="B87" s="88"/>
      <c r="C87" s="88"/>
      <c r="D87" s="88" t="s">
        <v>141</v>
      </c>
      <c r="E87" s="89" t="s">
        <v>612</v>
      </c>
      <c r="F87" s="90">
        <v>0</v>
      </c>
      <c r="G87" s="90">
        <v>52.2</v>
      </c>
      <c r="H87" s="92" t="e">
        <f t="shared" si="0"/>
        <v>#DIV/0!</v>
      </c>
      <c r="I87" s="92">
        <f t="shared" si="1"/>
        <v>52.2</v>
      </c>
      <c r="J87" s="90"/>
      <c r="K87" s="90"/>
      <c r="L87" s="92"/>
      <c r="M87" s="92"/>
      <c r="N87" s="90">
        <v>0</v>
      </c>
      <c r="O87" s="90">
        <v>2474.1999999999998</v>
      </c>
      <c r="P87" s="92" t="e">
        <f t="shared" si="4"/>
        <v>#DIV/0!</v>
      </c>
      <c r="Q87" s="92">
        <f t="shared" si="5"/>
        <v>2474.1999999999998</v>
      </c>
      <c r="R87" s="150"/>
    </row>
    <row r="88" spans="1:20" s="72" customFormat="1">
      <c r="A88" s="82" t="s">
        <v>4</v>
      </c>
      <c r="B88" s="82"/>
      <c r="C88" s="82"/>
      <c r="D88" s="82"/>
      <c r="E88" s="83" t="s">
        <v>613</v>
      </c>
      <c r="F88" s="86">
        <f>F89</f>
        <v>0</v>
      </c>
      <c r="G88" s="86">
        <f>G89</f>
        <v>0</v>
      </c>
      <c r="H88" s="87" t="e">
        <f t="shared" si="0"/>
        <v>#DIV/0!</v>
      </c>
      <c r="I88" s="87">
        <f t="shared" si="1"/>
        <v>0</v>
      </c>
      <c r="J88" s="86">
        <f>J89</f>
        <v>0</v>
      </c>
      <c r="K88" s="86">
        <f>K89</f>
        <v>0</v>
      </c>
      <c r="L88" s="87" t="e">
        <f t="shared" ref="L88:L89" si="50">K88/J88*100</f>
        <v>#DIV/0!</v>
      </c>
      <c r="M88" s="87">
        <f t="shared" ref="M88:M89" si="51">K88-J88</f>
        <v>0</v>
      </c>
      <c r="N88" s="86">
        <f>N89</f>
        <v>552848</v>
      </c>
      <c r="O88" s="86">
        <f>O89</f>
        <v>654176.49999999988</v>
      </c>
      <c r="P88" s="87">
        <f t="shared" si="4"/>
        <v>118.32845556102218</v>
      </c>
      <c r="Q88" s="87">
        <f t="shared" si="5"/>
        <v>101328.49999999988</v>
      </c>
      <c r="R88" s="148"/>
      <c r="T88" s="72">
        <v>0</v>
      </c>
    </row>
    <row r="89" spans="1:20" s="72" customFormat="1" ht="13.5">
      <c r="A89" s="94"/>
      <c r="B89" s="94" t="s">
        <v>129</v>
      </c>
      <c r="C89" s="94"/>
      <c r="D89" s="94"/>
      <c r="E89" s="95" t="s">
        <v>613</v>
      </c>
      <c r="F89" s="96">
        <f>F90+F91</f>
        <v>0</v>
      </c>
      <c r="G89" s="96">
        <f>G90+G91</f>
        <v>0</v>
      </c>
      <c r="H89" s="97" t="e">
        <f t="shared" si="0"/>
        <v>#DIV/0!</v>
      </c>
      <c r="I89" s="97">
        <f t="shared" si="1"/>
        <v>0</v>
      </c>
      <c r="J89" s="96">
        <f>J90+J91</f>
        <v>0</v>
      </c>
      <c r="K89" s="96">
        <f>K90+K91</f>
        <v>0</v>
      </c>
      <c r="L89" s="97" t="e">
        <f t="shared" si="50"/>
        <v>#DIV/0!</v>
      </c>
      <c r="M89" s="97">
        <f t="shared" si="51"/>
        <v>0</v>
      </c>
      <c r="N89" s="96">
        <f>N90+N91+N92+N93+N94</f>
        <v>552848</v>
      </c>
      <c r="O89" s="96">
        <f>O90+O91+O92+O93+O94</f>
        <v>654176.49999999988</v>
      </c>
      <c r="P89" s="97">
        <f t="shared" si="4"/>
        <v>118.32845556102218</v>
      </c>
      <c r="Q89" s="97">
        <f t="shared" si="5"/>
        <v>101328.49999999988</v>
      </c>
      <c r="R89" s="151"/>
    </row>
    <row r="90" spans="1:20" s="72" customFormat="1" ht="13.5">
      <c r="A90" s="94"/>
      <c r="B90" s="94"/>
      <c r="C90" s="94" t="s">
        <v>1</v>
      </c>
      <c r="D90" s="94" t="s">
        <v>129</v>
      </c>
      <c r="E90" s="89" t="s">
        <v>614</v>
      </c>
      <c r="F90" s="96"/>
      <c r="G90" s="96"/>
      <c r="H90" s="97"/>
      <c r="I90" s="97"/>
      <c r="J90" s="96"/>
      <c r="K90" s="96"/>
      <c r="L90" s="97"/>
      <c r="M90" s="97"/>
      <c r="N90" s="161">
        <v>530480</v>
      </c>
      <c r="O90" s="161">
        <v>617405</v>
      </c>
      <c r="P90" s="97">
        <f t="shared" si="4"/>
        <v>116.38610315186246</v>
      </c>
      <c r="Q90" s="97">
        <f t="shared" si="5"/>
        <v>86925</v>
      </c>
      <c r="R90" s="151"/>
    </row>
    <row r="91" spans="1:20" s="72" customFormat="1" ht="38.25">
      <c r="A91" s="94"/>
      <c r="B91" s="94"/>
      <c r="C91" s="94"/>
      <c r="D91" s="94" t="s">
        <v>131</v>
      </c>
      <c r="E91" s="89" t="s">
        <v>615</v>
      </c>
      <c r="F91" s="96"/>
      <c r="G91" s="96"/>
      <c r="H91" s="97"/>
      <c r="I91" s="97"/>
      <c r="J91" s="96"/>
      <c r="K91" s="96"/>
      <c r="L91" s="97"/>
      <c r="M91" s="97"/>
      <c r="N91" s="161">
        <v>22368</v>
      </c>
      <c r="O91" s="161">
        <v>28301.1</v>
      </c>
      <c r="P91" s="97">
        <f t="shared" si="4"/>
        <v>126.52494635193132</v>
      </c>
      <c r="Q91" s="97">
        <f t="shared" si="5"/>
        <v>5933.0999999999985</v>
      </c>
      <c r="R91" s="151"/>
    </row>
    <row r="92" spans="1:20" s="72" customFormat="1" ht="38.25">
      <c r="A92" s="94"/>
      <c r="B92" s="94"/>
      <c r="C92" s="94"/>
      <c r="D92" s="94" t="s">
        <v>135</v>
      </c>
      <c r="E92" s="89" t="s">
        <v>615</v>
      </c>
      <c r="F92" s="96"/>
      <c r="G92" s="96"/>
      <c r="H92" s="97"/>
      <c r="I92" s="97"/>
      <c r="J92" s="96"/>
      <c r="K92" s="96"/>
      <c r="L92" s="97"/>
      <c r="M92" s="97"/>
      <c r="N92" s="161">
        <v>0</v>
      </c>
      <c r="O92" s="161">
        <v>2258.6999999999998</v>
      </c>
      <c r="P92" s="97" t="e">
        <f t="shared" ref="P92:P94" si="52">O92/N92*100</f>
        <v>#DIV/0!</v>
      </c>
      <c r="Q92" s="97">
        <f t="shared" ref="Q92:Q94" si="53">O92-N92</f>
        <v>2258.6999999999998</v>
      </c>
      <c r="R92" s="151"/>
    </row>
    <row r="93" spans="1:20" s="72" customFormat="1" ht="38.25">
      <c r="A93" s="94"/>
      <c r="B93" s="94"/>
      <c r="C93" s="94"/>
      <c r="D93" s="94" t="s">
        <v>137</v>
      </c>
      <c r="E93" s="89" t="s">
        <v>615</v>
      </c>
      <c r="F93" s="96"/>
      <c r="G93" s="96"/>
      <c r="H93" s="97"/>
      <c r="I93" s="97"/>
      <c r="J93" s="96"/>
      <c r="K93" s="96"/>
      <c r="L93" s="97"/>
      <c r="M93" s="97"/>
      <c r="N93" s="161">
        <v>0</v>
      </c>
      <c r="O93" s="161">
        <v>102.5</v>
      </c>
      <c r="P93" s="97" t="e">
        <f t="shared" si="52"/>
        <v>#DIV/0!</v>
      </c>
      <c r="Q93" s="97">
        <f t="shared" si="53"/>
        <v>102.5</v>
      </c>
      <c r="R93" s="151"/>
    </row>
    <row r="94" spans="1:20" s="72" customFormat="1" ht="38.25">
      <c r="A94" s="94"/>
      <c r="B94" s="94"/>
      <c r="C94" s="94"/>
      <c r="D94" s="94" t="s">
        <v>139</v>
      </c>
      <c r="E94" s="89" t="s">
        <v>615</v>
      </c>
      <c r="F94" s="96"/>
      <c r="G94" s="96"/>
      <c r="H94" s="97"/>
      <c r="I94" s="97"/>
      <c r="J94" s="96"/>
      <c r="K94" s="96"/>
      <c r="L94" s="97"/>
      <c r="M94" s="97"/>
      <c r="N94" s="161">
        <v>0</v>
      </c>
      <c r="O94" s="161">
        <v>6109.2</v>
      </c>
      <c r="P94" s="97" t="e">
        <f t="shared" si="52"/>
        <v>#DIV/0!</v>
      </c>
      <c r="Q94" s="97">
        <f t="shared" si="53"/>
        <v>6109.2</v>
      </c>
      <c r="R94" s="151"/>
    </row>
    <row r="95" spans="1:20" s="72" customFormat="1" ht="13.5">
      <c r="A95" s="94" t="s">
        <v>5</v>
      </c>
      <c r="B95" s="94"/>
      <c r="C95" s="94"/>
      <c r="D95" s="94"/>
      <c r="E95" s="95" t="s">
        <v>362</v>
      </c>
      <c r="F95" s="96">
        <f>F96+F102</f>
        <v>15740678</v>
      </c>
      <c r="G95" s="96">
        <f>G96+G102</f>
        <v>15740678</v>
      </c>
      <c r="H95" s="97"/>
      <c r="I95" s="97"/>
      <c r="J95" s="96">
        <f>J96+J102</f>
        <v>18612237</v>
      </c>
      <c r="K95" s="96">
        <f>K96+K102</f>
        <v>18137603</v>
      </c>
      <c r="L95" s="97"/>
      <c r="M95" s="97"/>
      <c r="N95" s="96">
        <f t="shared" ref="N95:O96" si="54">N96</f>
        <v>13021303</v>
      </c>
      <c r="O95" s="96">
        <f t="shared" si="54"/>
        <v>13021295.5</v>
      </c>
      <c r="P95" s="97"/>
      <c r="Q95" s="97"/>
      <c r="R95" s="151"/>
    </row>
    <row r="96" spans="1:20" s="72" customFormat="1" ht="27">
      <c r="A96" s="94"/>
      <c r="B96" s="94" t="s">
        <v>129</v>
      </c>
      <c r="C96" s="94"/>
      <c r="D96" s="94"/>
      <c r="E96" s="95" t="s">
        <v>616</v>
      </c>
      <c r="F96" s="96">
        <f>F97</f>
        <v>155158</v>
      </c>
      <c r="G96" s="96">
        <f t="shared" ref="G96" si="55">G97</f>
        <v>155158</v>
      </c>
      <c r="H96" s="97"/>
      <c r="I96" s="97"/>
      <c r="J96" s="96">
        <f>J97</f>
        <v>137603</v>
      </c>
      <c r="K96" s="96">
        <f t="shared" ref="K96" si="56">K97</f>
        <v>137603</v>
      </c>
      <c r="L96" s="97">
        <f t="shared" ref="L96:L117" si="57">K96/J96*100</f>
        <v>100</v>
      </c>
      <c r="M96" s="97">
        <f t="shared" ref="M96:M117" si="58">K96-J96</f>
        <v>0</v>
      </c>
      <c r="N96" s="96">
        <f t="shared" si="54"/>
        <v>13021303</v>
      </c>
      <c r="O96" s="96">
        <f t="shared" si="54"/>
        <v>13021295.5</v>
      </c>
      <c r="P96" s="97">
        <f t="shared" si="4"/>
        <v>99.999942402077579</v>
      </c>
      <c r="Q96" s="97">
        <f t="shared" si="5"/>
        <v>-7.5</v>
      </c>
      <c r="R96" s="151"/>
    </row>
    <row r="97" spans="1:18" s="72" customFormat="1" ht="27">
      <c r="A97" s="94"/>
      <c r="B97" s="94"/>
      <c r="C97" s="94" t="s">
        <v>2</v>
      </c>
      <c r="D97" s="94"/>
      <c r="E97" s="95" t="s">
        <v>617</v>
      </c>
      <c r="F97" s="96">
        <f>F98+F100</f>
        <v>155158</v>
      </c>
      <c r="G97" s="96">
        <f>G98+G100</f>
        <v>155158</v>
      </c>
      <c r="H97" s="97">
        <f t="shared" si="0"/>
        <v>100</v>
      </c>
      <c r="I97" s="97">
        <f t="shared" si="1"/>
        <v>0</v>
      </c>
      <c r="J97" s="96">
        <f>J98+J100</f>
        <v>137603</v>
      </c>
      <c r="K97" s="96">
        <f>K98+K100</f>
        <v>137603</v>
      </c>
      <c r="L97" s="92">
        <f t="shared" si="57"/>
        <v>100</v>
      </c>
      <c r="M97" s="92">
        <f t="shared" si="58"/>
        <v>0</v>
      </c>
      <c r="N97" s="96">
        <f>+N99+N101+N98+N100</f>
        <v>13021303</v>
      </c>
      <c r="O97" s="96">
        <f>+O99+O101+O98+O100</f>
        <v>13021295.5</v>
      </c>
      <c r="P97" s="97">
        <f t="shared" si="4"/>
        <v>99.999942402077579</v>
      </c>
      <c r="Q97" s="97">
        <f t="shared" si="5"/>
        <v>-7.5</v>
      </c>
      <c r="R97" s="151"/>
    </row>
    <row r="98" spans="1:18" s="72" customFormat="1" ht="13.5">
      <c r="A98" s="94"/>
      <c r="B98" s="94"/>
      <c r="C98" s="94"/>
      <c r="D98" s="94" t="s">
        <v>129</v>
      </c>
      <c r="E98" s="89" t="s">
        <v>363</v>
      </c>
      <c r="F98" s="96"/>
      <c r="G98" s="96"/>
      <c r="H98" s="97"/>
      <c r="I98" s="97"/>
      <c r="J98" s="96"/>
      <c r="K98" s="96"/>
      <c r="L98" s="92" t="e">
        <f t="shared" si="57"/>
        <v>#DIV/0!</v>
      </c>
      <c r="M98" s="92">
        <f t="shared" si="58"/>
        <v>0</v>
      </c>
      <c r="N98" s="161">
        <v>12720000</v>
      </c>
      <c r="O98" s="161">
        <v>12720000</v>
      </c>
      <c r="P98" s="97">
        <f t="shared" ref="P98:P105" si="59">O98/N98*100</f>
        <v>100</v>
      </c>
      <c r="Q98" s="97">
        <f t="shared" ref="Q98:Q105" si="60">O98-N98</f>
        <v>0</v>
      </c>
      <c r="R98" s="151"/>
    </row>
    <row r="99" spans="1:18" s="72" customFormat="1" ht="13.5">
      <c r="A99" s="94"/>
      <c r="B99" s="94"/>
      <c r="C99" s="94"/>
      <c r="D99" s="94" t="s">
        <v>131</v>
      </c>
      <c r="E99" s="89"/>
      <c r="F99" s="96"/>
      <c r="G99" s="96"/>
      <c r="H99" s="97"/>
      <c r="I99" s="97"/>
      <c r="J99" s="96"/>
      <c r="K99" s="96"/>
      <c r="L99" s="92"/>
      <c r="M99" s="92"/>
      <c r="N99" s="96">
        <v>251520</v>
      </c>
      <c r="O99" s="96">
        <v>251512.9</v>
      </c>
      <c r="P99" s="97">
        <f t="shared" ref="P99:P101" si="61">O99/N99*100</f>
        <v>99.997177162849866</v>
      </c>
      <c r="Q99" s="97">
        <f t="shared" ref="Q99:Q101" si="62">O99-N99</f>
        <v>-7.1000000000058208</v>
      </c>
      <c r="R99" s="151"/>
    </row>
    <row r="100" spans="1:18" s="72" customFormat="1" ht="38.25">
      <c r="A100" s="94"/>
      <c r="B100" s="94"/>
      <c r="C100" s="94"/>
      <c r="D100" s="94" t="s">
        <v>135</v>
      </c>
      <c r="E100" s="89" t="s">
        <v>618</v>
      </c>
      <c r="F100" s="96">
        <v>155158</v>
      </c>
      <c r="G100" s="96">
        <v>155158</v>
      </c>
      <c r="H100" s="97"/>
      <c r="I100" s="97"/>
      <c r="J100" s="96">
        <v>137603</v>
      </c>
      <c r="K100" s="96">
        <v>137603</v>
      </c>
      <c r="L100" s="92">
        <f t="shared" si="57"/>
        <v>100</v>
      </c>
      <c r="M100" s="92">
        <f t="shared" si="58"/>
        <v>0</v>
      </c>
      <c r="N100" s="96">
        <v>49781</v>
      </c>
      <c r="O100" s="96">
        <v>49781</v>
      </c>
      <c r="P100" s="97">
        <f t="shared" si="61"/>
        <v>100</v>
      </c>
      <c r="Q100" s="97">
        <f t="shared" si="62"/>
        <v>0</v>
      </c>
      <c r="R100" s="151"/>
    </row>
    <row r="101" spans="1:18" s="72" customFormat="1" ht="13.5">
      <c r="A101" s="94"/>
      <c r="B101" s="94"/>
      <c r="C101" s="94"/>
      <c r="D101" s="94" t="s">
        <v>255</v>
      </c>
      <c r="E101" s="89"/>
      <c r="F101" s="96"/>
      <c r="G101" s="96"/>
      <c r="H101" s="97"/>
      <c r="I101" s="97"/>
      <c r="J101" s="96"/>
      <c r="K101" s="96"/>
      <c r="L101" s="92"/>
      <c r="M101" s="92"/>
      <c r="N101" s="96">
        <v>2</v>
      </c>
      <c r="O101" s="96">
        <v>1.6</v>
      </c>
      <c r="P101" s="97">
        <f t="shared" si="61"/>
        <v>80</v>
      </c>
      <c r="Q101" s="97">
        <f t="shared" si="62"/>
        <v>-0.39999999999999991</v>
      </c>
      <c r="R101" s="151"/>
    </row>
    <row r="102" spans="1:18" s="72" customFormat="1" ht="27">
      <c r="A102" s="94"/>
      <c r="B102" s="94" t="s">
        <v>131</v>
      </c>
      <c r="C102" s="94"/>
      <c r="D102" s="94"/>
      <c r="E102" s="95" t="s">
        <v>619</v>
      </c>
      <c r="F102" s="96">
        <f>F103</f>
        <v>15585520</v>
      </c>
      <c r="G102" s="96">
        <f>G103</f>
        <v>15585520</v>
      </c>
      <c r="H102" s="97"/>
      <c r="I102" s="97"/>
      <c r="J102" s="96">
        <f>J103</f>
        <v>18474634</v>
      </c>
      <c r="K102" s="96">
        <f>K103</f>
        <v>18000000</v>
      </c>
      <c r="L102" s="97"/>
      <c r="M102" s="97"/>
      <c r="N102" s="96">
        <f>N103</f>
        <v>319481572</v>
      </c>
      <c r="O102" s="96">
        <f>O103</f>
        <v>319481572</v>
      </c>
      <c r="P102" s="97">
        <f t="shared" si="59"/>
        <v>100</v>
      </c>
      <c r="Q102" s="97">
        <f t="shared" si="60"/>
        <v>0</v>
      </c>
      <c r="R102" s="151"/>
    </row>
    <row r="103" spans="1:18" s="72" customFormat="1" ht="13.5">
      <c r="A103" s="94"/>
      <c r="B103" s="94"/>
      <c r="C103" s="94" t="s">
        <v>1</v>
      </c>
      <c r="D103" s="94"/>
      <c r="E103" s="95" t="s">
        <v>620</v>
      </c>
      <c r="F103" s="96">
        <f>F104+F105+F106</f>
        <v>15585520</v>
      </c>
      <c r="G103" s="96">
        <f>G104+G105+G106</f>
        <v>15585520</v>
      </c>
      <c r="H103" s="97"/>
      <c r="I103" s="97"/>
      <c r="J103" s="96">
        <f>J104+J105+J106</f>
        <v>18474634</v>
      </c>
      <c r="K103" s="96">
        <f>K104+K105+K106</f>
        <v>18000000</v>
      </c>
      <c r="L103" s="97"/>
      <c r="M103" s="97"/>
      <c r="N103" s="96">
        <f>N104+N105+N106</f>
        <v>319481572</v>
      </c>
      <c r="O103" s="96">
        <f>O104+O105+O106</f>
        <v>319481572</v>
      </c>
      <c r="P103" s="97">
        <f t="shared" si="59"/>
        <v>100</v>
      </c>
      <c r="Q103" s="97">
        <f t="shared" si="60"/>
        <v>0</v>
      </c>
      <c r="R103" s="151"/>
    </row>
    <row r="104" spans="1:18" s="72" customFormat="1" ht="13.5">
      <c r="A104" s="94"/>
      <c r="B104" s="94"/>
      <c r="C104" s="94"/>
      <c r="D104" s="94" t="s">
        <v>129</v>
      </c>
      <c r="E104" s="89" t="s">
        <v>621</v>
      </c>
      <c r="F104" s="96">
        <v>85520</v>
      </c>
      <c r="G104" s="96">
        <v>85520</v>
      </c>
      <c r="H104" s="97"/>
      <c r="I104" s="97"/>
      <c r="J104" s="161">
        <v>474634</v>
      </c>
      <c r="K104" s="161">
        <v>0</v>
      </c>
      <c r="L104" s="92">
        <f t="shared" si="57"/>
        <v>0</v>
      </c>
      <c r="M104" s="92">
        <f t="shared" si="58"/>
        <v>-474634</v>
      </c>
      <c r="N104" s="96">
        <v>10096795</v>
      </c>
      <c r="O104" s="96">
        <v>10096795</v>
      </c>
      <c r="P104" s="97">
        <f t="shared" si="59"/>
        <v>100</v>
      </c>
      <c r="Q104" s="97">
        <f t="shared" si="60"/>
        <v>0</v>
      </c>
      <c r="R104" s="151"/>
    </row>
    <row r="105" spans="1:18" s="72" customFormat="1" ht="13.5">
      <c r="A105" s="94"/>
      <c r="B105" s="94"/>
      <c r="C105" s="94"/>
      <c r="D105" s="94" t="s">
        <v>131</v>
      </c>
      <c r="E105" s="89" t="s">
        <v>364</v>
      </c>
      <c r="F105" s="96"/>
      <c r="G105" s="96"/>
      <c r="H105" s="97"/>
      <c r="I105" s="97"/>
      <c r="J105" s="161"/>
      <c r="K105" s="161">
        <v>0</v>
      </c>
      <c r="L105" s="92" t="e">
        <f t="shared" si="57"/>
        <v>#DIV/0!</v>
      </c>
      <c r="M105" s="92">
        <f t="shared" si="58"/>
        <v>0</v>
      </c>
      <c r="N105" s="96">
        <v>17384777</v>
      </c>
      <c r="O105" s="96">
        <v>17384777</v>
      </c>
      <c r="P105" s="97">
        <f t="shared" si="59"/>
        <v>100</v>
      </c>
      <c r="Q105" s="97">
        <f t="shared" si="60"/>
        <v>0</v>
      </c>
      <c r="R105" s="151"/>
    </row>
    <row r="106" spans="1:18" s="72" customFormat="1" ht="13.5">
      <c r="A106" s="94"/>
      <c r="B106" s="94"/>
      <c r="C106" s="94"/>
      <c r="D106" s="94" t="s">
        <v>133</v>
      </c>
      <c r="E106" s="89" t="s">
        <v>76</v>
      </c>
      <c r="F106" s="96">
        <v>15500000</v>
      </c>
      <c r="G106" s="96">
        <v>15500000</v>
      </c>
      <c r="H106" s="97">
        <f t="shared" si="0"/>
        <v>100</v>
      </c>
      <c r="I106" s="97">
        <f t="shared" si="1"/>
        <v>0</v>
      </c>
      <c r="J106" s="161">
        <v>18000000</v>
      </c>
      <c r="K106" s="161">
        <v>18000000</v>
      </c>
      <c r="L106" s="97">
        <f t="shared" si="57"/>
        <v>100</v>
      </c>
      <c r="M106" s="97">
        <f t="shared" si="58"/>
        <v>0</v>
      </c>
      <c r="N106" s="96">
        <v>292000000</v>
      </c>
      <c r="O106" s="96">
        <v>292000000</v>
      </c>
      <c r="P106" s="97">
        <f t="shared" si="4"/>
        <v>100</v>
      </c>
      <c r="Q106" s="97">
        <f t="shared" si="5"/>
        <v>0</v>
      </c>
      <c r="R106" s="151"/>
    </row>
    <row r="107" spans="1:18" s="72" customFormat="1">
      <c r="A107" s="82" t="s">
        <v>6</v>
      </c>
      <c r="B107" s="82"/>
      <c r="C107" s="82"/>
      <c r="D107" s="82"/>
      <c r="E107" s="83" t="s">
        <v>260</v>
      </c>
      <c r="F107" s="86">
        <v>0</v>
      </c>
      <c r="G107" s="86">
        <v>0</v>
      </c>
      <c r="H107" s="97" t="e">
        <f t="shared" si="0"/>
        <v>#DIV/0!</v>
      </c>
      <c r="I107" s="97">
        <f t="shared" si="1"/>
        <v>0</v>
      </c>
      <c r="J107" s="86">
        <v>0</v>
      </c>
      <c r="K107" s="86">
        <v>0</v>
      </c>
      <c r="L107" s="97" t="e">
        <f t="shared" si="57"/>
        <v>#DIV/0!</v>
      </c>
      <c r="M107" s="97">
        <f t="shared" si="58"/>
        <v>0</v>
      </c>
      <c r="N107" s="86">
        <f>N108+N113</f>
        <v>0</v>
      </c>
      <c r="O107" s="86">
        <f>O108+O113</f>
        <v>0</v>
      </c>
      <c r="P107" s="97" t="e">
        <f t="shared" si="4"/>
        <v>#DIV/0!</v>
      </c>
      <c r="Q107" s="97">
        <f t="shared" si="5"/>
        <v>0</v>
      </c>
      <c r="R107" s="151"/>
    </row>
    <row r="108" spans="1:18" s="109" customFormat="1" ht="13.5">
      <c r="A108" s="94"/>
      <c r="B108" s="94" t="s">
        <v>129</v>
      </c>
      <c r="C108" s="94"/>
      <c r="D108" s="94"/>
      <c r="E108" s="95" t="s">
        <v>260</v>
      </c>
      <c r="F108" s="87">
        <v>0</v>
      </c>
      <c r="G108" s="87">
        <v>0</v>
      </c>
      <c r="H108" s="97" t="e">
        <f t="shared" si="0"/>
        <v>#DIV/0!</v>
      </c>
      <c r="I108" s="97">
        <f t="shared" si="1"/>
        <v>0</v>
      </c>
      <c r="J108" s="87">
        <v>0</v>
      </c>
      <c r="K108" s="87">
        <v>0</v>
      </c>
      <c r="L108" s="97" t="e">
        <f t="shared" si="57"/>
        <v>#DIV/0!</v>
      </c>
      <c r="M108" s="97">
        <f t="shared" si="58"/>
        <v>0</v>
      </c>
      <c r="N108" s="87">
        <f>N109</f>
        <v>0</v>
      </c>
      <c r="O108" s="87">
        <f>O109</f>
        <v>0</v>
      </c>
      <c r="P108" s="92" t="e">
        <f t="shared" si="4"/>
        <v>#DIV/0!</v>
      </c>
      <c r="Q108" s="92">
        <f t="shared" si="5"/>
        <v>0</v>
      </c>
      <c r="R108" s="151"/>
    </row>
    <row r="109" spans="1:18" s="109" customFormat="1" ht="27">
      <c r="A109" s="94"/>
      <c r="B109" s="94"/>
      <c r="C109" s="94" t="s">
        <v>1</v>
      </c>
      <c r="D109" s="94"/>
      <c r="E109" s="95" t="s">
        <v>622</v>
      </c>
      <c r="F109" s="87"/>
      <c r="G109" s="87"/>
      <c r="H109" s="97"/>
      <c r="I109" s="97"/>
      <c r="J109" s="87"/>
      <c r="K109" s="87"/>
      <c r="L109" s="97"/>
      <c r="M109" s="97"/>
      <c r="N109" s="87">
        <f>N110+N111+N112</f>
        <v>0</v>
      </c>
      <c r="O109" s="87">
        <f>O110+O111+O112</f>
        <v>0</v>
      </c>
      <c r="P109" s="92" t="e">
        <f t="shared" si="4"/>
        <v>#DIV/0!</v>
      </c>
      <c r="Q109" s="92">
        <f t="shared" si="5"/>
        <v>0</v>
      </c>
      <c r="R109" s="151"/>
    </row>
    <row r="110" spans="1:18" s="109" customFormat="1" ht="38.25">
      <c r="A110" s="94"/>
      <c r="B110" s="94"/>
      <c r="C110" s="94"/>
      <c r="D110" s="94" t="s">
        <v>133</v>
      </c>
      <c r="E110" s="89" t="s">
        <v>623</v>
      </c>
      <c r="F110" s="90"/>
      <c r="G110" s="87"/>
      <c r="H110" s="97"/>
      <c r="I110" s="97"/>
      <c r="J110" s="87"/>
      <c r="K110" s="87"/>
      <c r="L110" s="97"/>
      <c r="M110" s="97"/>
      <c r="N110" s="90">
        <v>0</v>
      </c>
      <c r="O110" s="90">
        <v>0</v>
      </c>
      <c r="P110" s="92" t="e">
        <f t="shared" si="4"/>
        <v>#DIV/0!</v>
      </c>
      <c r="Q110" s="92">
        <f t="shared" si="5"/>
        <v>0</v>
      </c>
      <c r="R110" s="151"/>
    </row>
    <row r="111" spans="1:18" s="109" customFormat="1" ht="25.5">
      <c r="A111" s="94"/>
      <c r="B111" s="94"/>
      <c r="C111" s="94"/>
      <c r="D111" s="94" t="s">
        <v>139</v>
      </c>
      <c r="E111" s="89" t="s">
        <v>624</v>
      </c>
      <c r="F111" s="90"/>
      <c r="G111" s="87"/>
      <c r="H111" s="97"/>
      <c r="I111" s="97"/>
      <c r="J111" s="87"/>
      <c r="K111" s="87"/>
      <c r="L111" s="97"/>
      <c r="M111" s="97"/>
      <c r="N111" s="90">
        <v>0</v>
      </c>
      <c r="O111" s="90">
        <v>0</v>
      </c>
      <c r="P111" s="92" t="e">
        <f t="shared" si="4"/>
        <v>#DIV/0!</v>
      </c>
      <c r="Q111" s="92">
        <f t="shared" si="5"/>
        <v>0</v>
      </c>
      <c r="R111" s="151"/>
    </row>
    <row r="112" spans="1:18" s="109" customFormat="1" ht="25.5">
      <c r="A112" s="94"/>
      <c r="B112" s="94"/>
      <c r="C112" s="94"/>
      <c r="D112" s="94" t="s">
        <v>153</v>
      </c>
      <c r="E112" s="89" t="s">
        <v>625</v>
      </c>
      <c r="F112" s="90"/>
      <c r="G112" s="87"/>
      <c r="H112" s="97"/>
      <c r="I112" s="97"/>
      <c r="J112" s="87"/>
      <c r="K112" s="87"/>
      <c r="L112" s="97"/>
      <c r="M112" s="97"/>
      <c r="N112" s="90">
        <v>0</v>
      </c>
      <c r="O112" s="90"/>
      <c r="P112" s="92" t="e">
        <f t="shared" si="4"/>
        <v>#DIV/0!</v>
      </c>
      <c r="Q112" s="92">
        <f t="shared" si="5"/>
        <v>0</v>
      </c>
      <c r="R112" s="151"/>
    </row>
    <row r="113" spans="1:18" s="109" customFormat="1" ht="13.5">
      <c r="A113" s="94"/>
      <c r="B113" s="94"/>
      <c r="C113" s="94" t="s">
        <v>2</v>
      </c>
      <c r="D113" s="94"/>
      <c r="E113" s="95" t="s">
        <v>626</v>
      </c>
      <c r="F113" s="87"/>
      <c r="G113" s="87"/>
      <c r="H113" s="97"/>
      <c r="I113" s="97"/>
      <c r="J113" s="87"/>
      <c r="K113" s="87"/>
      <c r="L113" s="97"/>
      <c r="M113" s="97"/>
      <c r="N113" s="87">
        <f>N114</f>
        <v>0</v>
      </c>
      <c r="O113" s="87">
        <f>O114</f>
        <v>0</v>
      </c>
      <c r="P113" s="92" t="e">
        <f t="shared" si="4"/>
        <v>#DIV/0!</v>
      </c>
      <c r="Q113" s="92">
        <f t="shared" si="5"/>
        <v>0</v>
      </c>
      <c r="R113" s="151"/>
    </row>
    <row r="114" spans="1:18" s="109" customFormat="1" ht="25.5">
      <c r="A114" s="94"/>
      <c r="B114" s="94"/>
      <c r="C114" s="94"/>
      <c r="D114" s="94" t="s">
        <v>131</v>
      </c>
      <c r="E114" s="89" t="s">
        <v>627</v>
      </c>
      <c r="F114" s="87"/>
      <c r="G114" s="87"/>
      <c r="H114" s="97"/>
      <c r="I114" s="97"/>
      <c r="J114" s="87"/>
      <c r="K114" s="87"/>
      <c r="L114" s="97"/>
      <c r="M114" s="97"/>
      <c r="N114" s="90">
        <v>0</v>
      </c>
      <c r="O114" s="90"/>
      <c r="P114" s="92" t="e">
        <f t="shared" si="4"/>
        <v>#DIV/0!</v>
      </c>
      <c r="Q114" s="92">
        <f t="shared" si="5"/>
        <v>0</v>
      </c>
      <c r="R114" s="151"/>
    </row>
    <row r="115" spans="1:18" s="72" customFormat="1">
      <c r="A115" s="110" t="s">
        <v>7</v>
      </c>
      <c r="B115" s="110"/>
      <c r="C115" s="110"/>
      <c r="D115" s="110"/>
      <c r="E115" s="72" t="s">
        <v>628</v>
      </c>
      <c r="F115" s="96">
        <v>0</v>
      </c>
      <c r="G115" s="96">
        <v>0</v>
      </c>
      <c r="H115" s="97" t="e">
        <f t="shared" si="0"/>
        <v>#DIV/0!</v>
      </c>
      <c r="I115" s="97">
        <f t="shared" si="1"/>
        <v>0</v>
      </c>
      <c r="J115" s="96">
        <v>0</v>
      </c>
      <c r="K115" s="96">
        <v>0</v>
      </c>
      <c r="L115" s="97" t="e">
        <f t="shared" si="57"/>
        <v>#DIV/0!</v>
      </c>
      <c r="M115" s="97">
        <f t="shared" si="58"/>
        <v>0</v>
      </c>
      <c r="N115" s="96">
        <v>0</v>
      </c>
      <c r="O115" s="96">
        <v>0</v>
      </c>
      <c r="P115" s="97" t="e">
        <f t="shared" si="4"/>
        <v>#DIV/0!</v>
      </c>
      <c r="Q115" s="97">
        <f t="shared" si="5"/>
        <v>0</v>
      </c>
      <c r="R115" s="151"/>
    </row>
    <row r="116" spans="1:18" s="72" customFormat="1">
      <c r="A116" s="110"/>
      <c r="B116" s="110" t="s">
        <v>129</v>
      </c>
      <c r="C116" s="110"/>
      <c r="D116" s="110"/>
      <c r="E116" s="72" t="s">
        <v>629</v>
      </c>
      <c r="F116" s="96">
        <v>0</v>
      </c>
      <c r="G116" s="96">
        <v>0</v>
      </c>
      <c r="H116" s="97" t="e">
        <f t="shared" si="0"/>
        <v>#DIV/0!</v>
      </c>
      <c r="I116" s="97">
        <f t="shared" si="1"/>
        <v>0</v>
      </c>
      <c r="J116" s="96">
        <v>0</v>
      </c>
      <c r="K116" s="96">
        <v>0</v>
      </c>
      <c r="L116" s="97" t="e">
        <f t="shared" si="57"/>
        <v>#DIV/0!</v>
      </c>
      <c r="M116" s="97">
        <f t="shared" si="58"/>
        <v>0</v>
      </c>
      <c r="N116" s="96">
        <v>0</v>
      </c>
      <c r="O116" s="96">
        <v>0</v>
      </c>
      <c r="P116" s="97" t="e">
        <f t="shared" si="4"/>
        <v>#DIV/0!</v>
      </c>
      <c r="Q116" s="97">
        <f t="shared" si="5"/>
        <v>0</v>
      </c>
      <c r="R116" s="151"/>
    </row>
    <row r="117" spans="1:18" ht="76.5">
      <c r="C117" s="162" t="s">
        <v>1</v>
      </c>
      <c r="D117" s="99" t="s">
        <v>147</v>
      </c>
      <c r="E117" s="89" t="s">
        <v>630</v>
      </c>
      <c r="F117" s="90">
        <v>0</v>
      </c>
      <c r="G117" s="90">
        <v>0</v>
      </c>
      <c r="H117" s="92" t="e">
        <f t="shared" si="0"/>
        <v>#DIV/0!</v>
      </c>
      <c r="I117" s="92">
        <f t="shared" si="1"/>
        <v>0</v>
      </c>
      <c r="J117" s="90">
        <v>0</v>
      </c>
      <c r="K117" s="90">
        <v>0</v>
      </c>
      <c r="L117" s="92" t="e">
        <f t="shared" si="57"/>
        <v>#DIV/0!</v>
      </c>
      <c r="M117" s="92">
        <f t="shared" si="58"/>
        <v>0</v>
      </c>
      <c r="N117" s="90">
        <v>0</v>
      </c>
      <c r="O117" s="90">
        <v>0</v>
      </c>
      <c r="P117" s="92" t="e">
        <f t="shared" si="4"/>
        <v>#DIV/0!</v>
      </c>
      <c r="Q117" s="92">
        <f t="shared" si="5"/>
        <v>0</v>
      </c>
      <c r="R117" s="150"/>
    </row>
    <row r="118" spans="1:18" ht="76.5">
      <c r="C118" s="162"/>
      <c r="D118" s="99" t="s">
        <v>151</v>
      </c>
      <c r="E118" s="89" t="s">
        <v>631</v>
      </c>
      <c r="F118" s="90"/>
      <c r="G118" s="90"/>
      <c r="H118" s="92"/>
      <c r="I118" s="92"/>
      <c r="J118" s="90"/>
      <c r="K118" s="90"/>
      <c r="L118" s="92"/>
      <c r="M118" s="92"/>
      <c r="N118" s="90"/>
      <c r="O118" s="90"/>
      <c r="P118" s="92"/>
      <c r="Q118" s="92"/>
      <c r="R118" s="150"/>
    </row>
    <row r="119" spans="1:18" ht="25.5">
      <c r="C119" s="110" t="s">
        <v>2</v>
      </c>
      <c r="D119" s="99" t="s">
        <v>131</v>
      </c>
      <c r="E119" s="89" t="s">
        <v>632</v>
      </c>
      <c r="F119" s="90">
        <v>0</v>
      </c>
      <c r="G119" s="90">
        <v>0</v>
      </c>
      <c r="H119" s="92" t="e">
        <f t="shared" si="0"/>
        <v>#DIV/0!</v>
      </c>
      <c r="I119" s="92">
        <f t="shared" si="1"/>
        <v>0</v>
      </c>
      <c r="J119" s="90">
        <v>0</v>
      </c>
      <c r="K119" s="90">
        <v>0</v>
      </c>
      <c r="L119" s="92" t="e">
        <f t="shared" ref="L119" si="63">K119/J119*100</f>
        <v>#DIV/0!</v>
      </c>
      <c r="M119" s="92">
        <f t="shared" ref="M119" si="64">K119-J119</f>
        <v>0</v>
      </c>
      <c r="N119" s="90">
        <v>0</v>
      </c>
      <c r="O119" s="90">
        <v>0</v>
      </c>
      <c r="P119" s="92" t="e">
        <f t="shared" si="4"/>
        <v>#DIV/0!</v>
      </c>
      <c r="Q119" s="92">
        <f t="shared" si="5"/>
        <v>0</v>
      </c>
      <c r="R119" s="150"/>
    </row>
  </sheetData>
  <mergeCells count="5">
    <mergeCell ref="A1:Q1"/>
    <mergeCell ref="A2:Q2"/>
    <mergeCell ref="A3:Q3"/>
    <mergeCell ref="A4:D4"/>
    <mergeCell ref="A5:D5"/>
  </mergeCells>
  <pageMargins left="0.7" right="0.7" top="0.75" bottom="0.75" header="0.3" footer="0.3"/>
  <pageSetup paperSize="256" scale="5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6"/>
  <sheetViews>
    <sheetView showGridLines="0" zoomScale="90" zoomScaleNormal="90" workbookViewId="0">
      <selection activeCell="G12" sqref="G12"/>
    </sheetView>
  </sheetViews>
  <sheetFormatPr defaultColWidth="9.140625" defaultRowHeight="12.75"/>
  <cols>
    <col min="1" max="1" width="7.42578125" style="15" customWidth="1"/>
    <col min="2" max="2" width="57.7109375" style="12" customWidth="1"/>
    <col min="3" max="3" width="14.7109375" style="12" customWidth="1"/>
    <col min="4" max="4" width="14.140625" style="12" customWidth="1"/>
    <col min="5" max="5" width="12.85546875" style="12" customWidth="1"/>
    <col min="6" max="16384" width="9.140625" style="12"/>
  </cols>
  <sheetData>
    <row r="1" spans="1:5" ht="15" customHeight="1">
      <c r="B1" s="111"/>
      <c r="C1" s="111"/>
      <c r="D1" s="111"/>
      <c r="E1" s="111" t="s">
        <v>159</v>
      </c>
    </row>
    <row r="2" spans="1:5" s="6" customFormat="1" ht="51" customHeight="1">
      <c r="A2" s="194" t="s">
        <v>678</v>
      </c>
      <c r="B2" s="194"/>
      <c r="C2" s="194"/>
      <c r="D2" s="194"/>
      <c r="E2" s="194"/>
    </row>
    <row r="3" spans="1:5" ht="15" customHeight="1">
      <c r="B3" s="7"/>
      <c r="C3" s="7"/>
      <c r="D3" s="7"/>
      <c r="E3" s="7" t="s">
        <v>84</v>
      </c>
    </row>
    <row r="4" spans="1:5" s="16" customFormat="1" ht="43.5" customHeight="1">
      <c r="A4" s="112"/>
      <c r="B4" s="38" t="s">
        <v>85</v>
      </c>
      <c r="C4" s="39" t="s">
        <v>679</v>
      </c>
      <c r="D4" s="39" t="s">
        <v>680</v>
      </c>
      <c r="E4" s="38" t="s">
        <v>160</v>
      </c>
    </row>
    <row r="5" spans="1:5">
      <c r="A5" s="40" t="s">
        <v>0</v>
      </c>
      <c r="B5" s="41">
        <v>2</v>
      </c>
      <c r="C5" s="41">
        <v>3</v>
      </c>
      <c r="D5" s="41">
        <v>4</v>
      </c>
      <c r="E5" s="41">
        <v>5</v>
      </c>
    </row>
    <row r="6" spans="1:5" s="1" customFormat="1" ht="15">
      <c r="A6" s="42"/>
      <c r="B6" s="43" t="s">
        <v>86</v>
      </c>
      <c r="C6" s="44">
        <f>SUM(C8:C36)</f>
        <v>414278861.29999995</v>
      </c>
      <c r="D6" s="44">
        <f>SUM(D8:D36)</f>
        <v>413469673.19999999</v>
      </c>
      <c r="E6" s="44">
        <f>D6/C6*100</f>
        <v>99.804675503485569</v>
      </c>
    </row>
    <row r="7" spans="1:5" s="1" customFormat="1" ht="15">
      <c r="A7" s="195"/>
      <c r="B7" s="196"/>
      <c r="C7" s="196"/>
      <c r="D7" s="196"/>
      <c r="E7" s="197"/>
    </row>
    <row r="8" spans="1:5">
      <c r="A8" s="45" t="s">
        <v>1</v>
      </c>
      <c r="B8" s="141" t="s">
        <v>472</v>
      </c>
      <c r="C8" s="46">
        <v>153266</v>
      </c>
      <c r="D8" s="46">
        <v>152900.79999999999</v>
      </c>
      <c r="E8" s="57">
        <f>D8/C8*100</f>
        <v>99.761721451593957</v>
      </c>
    </row>
    <row r="9" spans="1:5">
      <c r="A9" s="45" t="s">
        <v>2</v>
      </c>
      <c r="B9" s="141" t="s">
        <v>93</v>
      </c>
      <c r="C9" s="46">
        <v>2712424</v>
      </c>
      <c r="D9" s="46">
        <v>2704091.1</v>
      </c>
      <c r="E9" s="57">
        <f t="shared" ref="E9:E36" si="0">D9/C9*100</f>
        <v>99.692787705756928</v>
      </c>
    </row>
    <row r="10" spans="1:5">
      <c r="A10" s="45" t="s">
        <v>3</v>
      </c>
      <c r="B10" s="142" t="s">
        <v>473</v>
      </c>
      <c r="C10" s="46">
        <v>255533</v>
      </c>
      <c r="D10" s="46">
        <v>255450.1</v>
      </c>
      <c r="E10" s="57">
        <f t="shared" si="0"/>
        <v>99.96755800620663</v>
      </c>
    </row>
    <row r="11" spans="1:5">
      <c r="A11" s="45" t="s">
        <v>4</v>
      </c>
      <c r="B11" s="141" t="s">
        <v>474</v>
      </c>
      <c r="C11" s="46">
        <v>10137521</v>
      </c>
      <c r="D11" s="46">
        <v>10119566.300000001</v>
      </c>
      <c r="E11" s="57">
        <f t="shared" si="0"/>
        <v>99.822888652955697</v>
      </c>
    </row>
    <row r="12" spans="1:5">
      <c r="A12" s="45" t="s">
        <v>5</v>
      </c>
      <c r="B12" s="143" t="s">
        <v>475</v>
      </c>
      <c r="C12" s="46">
        <v>9506163</v>
      </c>
      <c r="D12" s="46">
        <v>9495203.8000000007</v>
      </c>
      <c r="E12" s="57">
        <f t="shared" si="0"/>
        <v>99.884714789763237</v>
      </c>
    </row>
    <row r="13" spans="1:5" ht="18.75" customHeight="1">
      <c r="A13" s="45" t="s">
        <v>6</v>
      </c>
      <c r="B13" s="144" t="s">
        <v>476</v>
      </c>
      <c r="C13" s="46">
        <v>3397301</v>
      </c>
      <c r="D13" s="46">
        <v>3394185.9</v>
      </c>
      <c r="E13" s="57">
        <f t="shared" si="0"/>
        <v>99.908306623404869</v>
      </c>
    </row>
    <row r="14" spans="1:5">
      <c r="A14" s="45" t="s">
        <v>7</v>
      </c>
      <c r="B14" s="145" t="s">
        <v>477</v>
      </c>
      <c r="C14" s="46">
        <v>39130230</v>
      </c>
      <c r="D14" s="46">
        <v>39120821.600000001</v>
      </c>
      <c r="E14" s="57">
        <f t="shared" si="0"/>
        <v>99.975956185281817</v>
      </c>
    </row>
    <row r="15" spans="1:5" ht="20.25" customHeight="1">
      <c r="A15" s="45" t="s">
        <v>72</v>
      </c>
      <c r="B15" s="141" t="s">
        <v>478</v>
      </c>
      <c r="C15" s="46">
        <v>15635510</v>
      </c>
      <c r="D15" s="46">
        <v>15628454.5</v>
      </c>
      <c r="E15" s="57">
        <f t="shared" si="0"/>
        <v>99.954875152777234</v>
      </c>
    </row>
    <row r="16" spans="1:5">
      <c r="A16" s="45" t="s">
        <v>498</v>
      </c>
      <c r="B16" s="141" t="s">
        <v>479</v>
      </c>
      <c r="C16" s="46">
        <v>20666445</v>
      </c>
      <c r="D16" s="46">
        <v>20665975.600000001</v>
      </c>
      <c r="E16" s="57">
        <f t="shared" si="0"/>
        <v>99.997728685315749</v>
      </c>
    </row>
    <row r="17" spans="1:5">
      <c r="A17" s="45" t="s">
        <v>147</v>
      </c>
      <c r="B17" s="142" t="s">
        <v>480</v>
      </c>
      <c r="C17" s="46">
        <v>2166408</v>
      </c>
      <c r="D17" s="46">
        <v>2165592.9</v>
      </c>
      <c r="E17" s="57">
        <f t="shared" si="0"/>
        <v>99.962375508214521</v>
      </c>
    </row>
    <row r="18" spans="1:5">
      <c r="A18" s="45" t="s">
        <v>149</v>
      </c>
      <c r="B18" s="141" t="s">
        <v>481</v>
      </c>
      <c r="C18" s="46">
        <v>150736724</v>
      </c>
      <c r="D18" s="46">
        <v>150601955.09999999</v>
      </c>
      <c r="E18" s="57">
        <f t="shared" si="0"/>
        <v>99.910593187629573</v>
      </c>
    </row>
    <row r="19" spans="1:5">
      <c r="A19" s="45" t="s">
        <v>151</v>
      </c>
      <c r="B19" s="141" t="s">
        <v>650</v>
      </c>
      <c r="C19" s="46">
        <v>3610954</v>
      </c>
      <c r="D19" s="46">
        <v>3604413.9</v>
      </c>
      <c r="E19" s="57">
        <f t="shared" si="0"/>
        <v>99.818881658420452</v>
      </c>
    </row>
    <row r="20" spans="1:5">
      <c r="A20" s="45" t="s">
        <v>153</v>
      </c>
      <c r="B20" s="142" t="s">
        <v>482</v>
      </c>
      <c r="C20" s="46">
        <v>1199430</v>
      </c>
      <c r="D20" s="46">
        <v>1196103</v>
      </c>
      <c r="E20" s="57">
        <f t="shared" si="0"/>
        <v>99.722618243665735</v>
      </c>
    </row>
    <row r="21" spans="1:5">
      <c r="A21" s="45" t="s">
        <v>155</v>
      </c>
      <c r="B21" s="141" t="s">
        <v>483</v>
      </c>
      <c r="C21" s="46">
        <v>31781366</v>
      </c>
      <c r="D21" s="46">
        <v>31781275.399999999</v>
      </c>
      <c r="E21" s="57">
        <f t="shared" si="0"/>
        <v>99.999714927294178</v>
      </c>
    </row>
    <row r="22" spans="1:5">
      <c r="A22" s="45" t="s">
        <v>157</v>
      </c>
      <c r="B22" s="141" t="s">
        <v>484</v>
      </c>
      <c r="C22" s="46">
        <v>352467</v>
      </c>
      <c r="D22" s="46">
        <v>350861.2</v>
      </c>
      <c r="E22" s="57">
        <f t="shared" si="0"/>
        <v>99.544411249847514</v>
      </c>
    </row>
    <row r="23" spans="1:5">
      <c r="A23" s="45" t="s">
        <v>255</v>
      </c>
      <c r="B23" s="141" t="s">
        <v>485</v>
      </c>
      <c r="C23" s="46">
        <v>61528497.399999999</v>
      </c>
      <c r="D23" s="46">
        <v>61059231.700000003</v>
      </c>
      <c r="E23" s="57">
        <f t="shared" si="0"/>
        <v>99.237319746410719</v>
      </c>
    </row>
    <row r="24" spans="1:5">
      <c r="A24" s="45" t="s">
        <v>365</v>
      </c>
      <c r="B24" s="142" t="s">
        <v>486</v>
      </c>
      <c r="C24" s="46">
        <v>509856</v>
      </c>
      <c r="D24" s="46">
        <v>472320.4</v>
      </c>
      <c r="E24" s="57">
        <f t="shared" si="0"/>
        <v>92.637999748948729</v>
      </c>
    </row>
    <row r="25" spans="1:5">
      <c r="A25" s="45" t="s">
        <v>360</v>
      </c>
      <c r="B25" s="142" t="s">
        <v>487</v>
      </c>
      <c r="C25" s="46">
        <v>5222423</v>
      </c>
      <c r="D25" s="46">
        <v>5213791.0999999996</v>
      </c>
      <c r="E25" s="57">
        <f t="shared" si="0"/>
        <v>99.834714652566433</v>
      </c>
    </row>
    <row r="26" spans="1:5">
      <c r="A26" s="45" t="s">
        <v>499</v>
      </c>
      <c r="B26" s="142" t="s">
        <v>660</v>
      </c>
      <c r="C26" s="46">
        <v>32697</v>
      </c>
      <c r="D26" s="46">
        <v>29468.6</v>
      </c>
      <c r="E26" s="57">
        <f t="shared" si="0"/>
        <v>90.126311282380641</v>
      </c>
    </row>
    <row r="27" spans="1:5" ht="17.25" customHeight="1">
      <c r="A27" s="45" t="s">
        <v>500</v>
      </c>
      <c r="B27" s="141" t="s">
        <v>488</v>
      </c>
      <c r="C27" s="46">
        <v>28687849.899999999</v>
      </c>
      <c r="D27" s="46">
        <v>28687339.100000001</v>
      </c>
      <c r="E27" s="57">
        <f t="shared" si="0"/>
        <v>99.998219455268426</v>
      </c>
    </row>
    <row r="28" spans="1:5">
      <c r="A28" s="45" t="s">
        <v>501</v>
      </c>
      <c r="B28" s="141" t="s">
        <v>489</v>
      </c>
      <c r="C28" s="46">
        <v>358784</v>
      </c>
      <c r="D28" s="46">
        <v>354472.7</v>
      </c>
      <c r="E28" s="57">
        <f t="shared" si="0"/>
        <v>98.7983577863004</v>
      </c>
    </row>
    <row r="29" spans="1:5">
      <c r="A29" s="45" t="s">
        <v>502</v>
      </c>
      <c r="B29" s="141" t="s">
        <v>490</v>
      </c>
      <c r="C29" s="46">
        <v>591559</v>
      </c>
      <c r="D29" s="46">
        <v>572628.19999999995</v>
      </c>
      <c r="E29" s="57">
        <f t="shared" si="0"/>
        <v>96.799845831100527</v>
      </c>
    </row>
    <row r="30" spans="1:5">
      <c r="A30" s="45" t="s">
        <v>503</v>
      </c>
      <c r="B30" s="144" t="s">
        <v>491</v>
      </c>
      <c r="C30" s="46">
        <v>18758148</v>
      </c>
      <c r="D30" s="46">
        <v>18725734.699999999</v>
      </c>
      <c r="E30" s="57">
        <f t="shared" si="0"/>
        <v>99.827204156828273</v>
      </c>
    </row>
    <row r="31" spans="1:5">
      <c r="A31" s="45" t="s">
        <v>504</v>
      </c>
      <c r="B31" s="142" t="s">
        <v>492</v>
      </c>
      <c r="C31" s="46">
        <v>632600</v>
      </c>
      <c r="D31" s="46">
        <v>615348.1</v>
      </c>
      <c r="E31" s="57">
        <f t="shared" si="0"/>
        <v>97.272858046158703</v>
      </c>
    </row>
    <row r="32" spans="1:5">
      <c r="A32" s="45" t="s">
        <v>505</v>
      </c>
      <c r="B32" s="141" t="s">
        <v>493</v>
      </c>
      <c r="C32" s="46">
        <v>122821</v>
      </c>
      <c r="D32" s="46">
        <v>121699</v>
      </c>
      <c r="E32" s="57">
        <f t="shared" si="0"/>
        <v>99.086475439867769</v>
      </c>
    </row>
    <row r="33" spans="1:5">
      <c r="A33" s="45" t="s">
        <v>506</v>
      </c>
      <c r="B33" s="141" t="s">
        <v>494</v>
      </c>
      <c r="C33" s="46">
        <v>3911300</v>
      </c>
      <c r="D33" s="46">
        <v>3909462.5</v>
      </c>
      <c r="E33" s="57">
        <f t="shared" si="0"/>
        <v>99.953020734794066</v>
      </c>
    </row>
    <row r="34" spans="1:5">
      <c r="A34" s="45" t="s">
        <v>507</v>
      </c>
      <c r="B34" s="141" t="s">
        <v>495</v>
      </c>
      <c r="C34" s="46">
        <v>82173</v>
      </c>
      <c r="D34" s="46">
        <v>81947.199999999997</v>
      </c>
      <c r="E34" s="57">
        <f t="shared" si="0"/>
        <v>99.725213878037806</v>
      </c>
    </row>
    <row r="35" spans="1:5">
      <c r="A35" s="45" t="s">
        <v>508</v>
      </c>
      <c r="B35" s="141" t="s">
        <v>496</v>
      </c>
      <c r="C35" s="57">
        <v>1556828</v>
      </c>
      <c r="D35" s="57">
        <v>1556456.2</v>
      </c>
      <c r="E35" s="57">
        <f t="shared" si="0"/>
        <v>99.976118106817196</v>
      </c>
    </row>
    <row r="36" spans="1:5">
      <c r="A36" s="139" t="s">
        <v>543</v>
      </c>
      <c r="B36" s="142" t="s">
        <v>497</v>
      </c>
      <c r="C36" s="57">
        <v>841583</v>
      </c>
      <c r="D36" s="57">
        <v>832922.5</v>
      </c>
      <c r="E36" s="57">
        <f t="shared" si="0"/>
        <v>98.970927407041259</v>
      </c>
    </row>
  </sheetData>
  <mergeCells count="2">
    <mergeCell ref="A2:E2"/>
    <mergeCell ref="A7:E7"/>
  </mergeCells>
  <pageMargins left="0.77" right="0.33" top="0.74803149606299213" bottom="0.74803149606299213" header="0.31496062992125984" footer="0.31496062992125984"/>
  <pageSetup paperSize="9" scale="8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Q23"/>
  <sheetViews>
    <sheetView showGridLines="0" workbookViewId="0">
      <pane xSplit="2" topLeftCell="C1" activePane="topRight" state="frozen"/>
      <selection pane="topRight" activeCell="L16" sqref="L16"/>
    </sheetView>
  </sheetViews>
  <sheetFormatPr defaultColWidth="8.85546875" defaultRowHeight="12.75"/>
  <cols>
    <col min="1" max="1" width="4.85546875" style="123" customWidth="1"/>
    <col min="2" max="2" width="32.42578125" style="6" customWidth="1"/>
    <col min="3" max="3" width="12.140625" style="6" customWidth="1"/>
    <col min="4" max="4" width="12.28515625" style="6" customWidth="1"/>
    <col min="5" max="5" width="7" style="6" customWidth="1"/>
    <col min="6" max="6" width="11.140625" style="6" customWidth="1"/>
    <col min="7" max="7" width="14.28515625" style="6" customWidth="1"/>
    <col min="8" max="8" width="13.7109375" style="6" customWidth="1"/>
    <col min="9" max="9" width="8.140625" style="6" customWidth="1"/>
    <col min="10" max="10" width="11" style="6" customWidth="1"/>
    <col min="11" max="12" width="12.5703125" style="6" customWidth="1"/>
    <col min="13" max="13" width="7" style="6" customWidth="1"/>
    <col min="14" max="14" width="11.140625" style="6" customWidth="1"/>
    <col min="15" max="15" width="11.28515625" style="6" customWidth="1"/>
    <col min="16" max="16" width="9.5703125" style="6" customWidth="1"/>
    <col min="17" max="17" width="12.42578125" style="6" customWidth="1"/>
    <col min="18" max="16384" width="8.85546875" style="6"/>
  </cols>
  <sheetData>
    <row r="1" spans="1:17" ht="15" customHeight="1">
      <c r="A1" s="198" t="s">
        <v>124</v>
      </c>
      <c r="B1" s="198"/>
      <c r="C1" s="198"/>
      <c r="D1" s="198"/>
      <c r="E1" s="198"/>
      <c r="F1" s="198"/>
      <c r="G1" s="198"/>
      <c r="H1" s="198"/>
      <c r="I1" s="198"/>
      <c r="J1" s="198"/>
      <c r="K1" s="198"/>
      <c r="L1" s="198"/>
      <c r="M1" s="198"/>
      <c r="N1" s="198"/>
      <c r="O1" s="198"/>
      <c r="P1" s="198"/>
      <c r="Q1" s="198"/>
    </row>
    <row r="2" spans="1:17" ht="18.75" customHeight="1">
      <c r="A2" s="190" t="s">
        <v>458</v>
      </c>
      <c r="B2" s="190"/>
      <c r="C2" s="190"/>
      <c r="D2" s="190"/>
      <c r="E2" s="190"/>
      <c r="F2" s="190"/>
      <c r="G2" s="190"/>
      <c r="H2" s="190"/>
      <c r="I2" s="190"/>
      <c r="J2" s="190"/>
      <c r="K2" s="190"/>
      <c r="L2" s="190"/>
      <c r="M2" s="190"/>
      <c r="N2" s="190"/>
      <c r="O2" s="190"/>
      <c r="P2" s="190"/>
      <c r="Q2" s="190"/>
    </row>
    <row r="3" spans="1:17" ht="18.75">
      <c r="A3" s="120"/>
      <c r="B3" s="120"/>
      <c r="C3" s="120"/>
      <c r="D3" s="120"/>
      <c r="E3" s="120"/>
      <c r="F3" s="120"/>
      <c r="G3" s="120"/>
      <c r="H3" s="120"/>
      <c r="I3" s="120"/>
      <c r="J3" s="120"/>
      <c r="K3" s="120"/>
      <c r="L3" s="120"/>
    </row>
    <row r="4" spans="1:17" ht="15" customHeight="1">
      <c r="A4" s="199" t="s">
        <v>89</v>
      </c>
      <c r="B4" s="199"/>
      <c r="C4" s="199"/>
      <c r="D4" s="199"/>
      <c r="E4" s="199"/>
      <c r="F4" s="199"/>
      <c r="G4" s="199"/>
      <c r="H4" s="199"/>
      <c r="I4" s="199"/>
      <c r="J4" s="199"/>
      <c r="K4" s="199"/>
      <c r="L4" s="199"/>
      <c r="M4" s="199"/>
      <c r="N4" s="199"/>
      <c r="O4" s="199"/>
      <c r="P4" s="199"/>
      <c r="Q4" s="199"/>
    </row>
    <row r="5" spans="1:17" ht="63" customHeight="1">
      <c r="A5" s="112" t="s">
        <v>125</v>
      </c>
      <c r="B5" s="38" t="s">
        <v>85</v>
      </c>
      <c r="C5" s="38" t="s">
        <v>690</v>
      </c>
      <c r="D5" s="38" t="s">
        <v>87</v>
      </c>
      <c r="E5" s="38" t="s">
        <v>126</v>
      </c>
      <c r="F5" s="38" t="s">
        <v>127</v>
      </c>
      <c r="G5" s="38" t="s">
        <v>691</v>
      </c>
      <c r="H5" s="38" t="s">
        <v>87</v>
      </c>
      <c r="I5" s="38" t="s">
        <v>126</v>
      </c>
      <c r="J5" s="38" t="s">
        <v>127</v>
      </c>
      <c r="K5" s="38" t="s">
        <v>692</v>
      </c>
      <c r="L5" s="38" t="s">
        <v>87</v>
      </c>
      <c r="M5" s="38" t="s">
        <v>126</v>
      </c>
      <c r="N5" s="38" t="s">
        <v>127</v>
      </c>
      <c r="O5" s="38" t="s">
        <v>128</v>
      </c>
      <c r="P5" s="38" t="s">
        <v>464</v>
      </c>
      <c r="Q5" s="38" t="s">
        <v>466</v>
      </c>
    </row>
    <row r="6" spans="1:17">
      <c r="A6" s="48" t="s">
        <v>1</v>
      </c>
      <c r="B6" s="49">
        <v>2</v>
      </c>
      <c r="C6" s="49">
        <v>3</v>
      </c>
      <c r="D6" s="49">
        <v>4</v>
      </c>
      <c r="E6" s="49">
        <v>5</v>
      </c>
      <c r="F6" s="49">
        <v>6</v>
      </c>
      <c r="G6" s="49">
        <v>7</v>
      </c>
      <c r="H6" s="49">
        <v>8</v>
      </c>
      <c r="I6" s="49">
        <v>9</v>
      </c>
      <c r="J6" s="49">
        <v>10</v>
      </c>
      <c r="K6" s="49">
        <v>11</v>
      </c>
      <c r="L6" s="49">
        <v>12</v>
      </c>
      <c r="M6" s="49">
        <v>13</v>
      </c>
      <c r="N6" s="49">
        <v>14</v>
      </c>
      <c r="O6" s="49">
        <v>15</v>
      </c>
      <c r="P6" s="49">
        <v>16</v>
      </c>
      <c r="Q6" s="49">
        <v>17</v>
      </c>
    </row>
    <row r="7" spans="1:17">
      <c r="A7" s="42"/>
      <c r="B7" s="43" t="s">
        <v>86</v>
      </c>
      <c r="C7" s="44">
        <f>SUM(C8:C23)</f>
        <v>359950490.69999993</v>
      </c>
      <c r="D7" s="44">
        <f>SUM(D8:D23)</f>
        <v>353022905.27610999</v>
      </c>
      <c r="E7" s="44">
        <f>D7/C7*100</f>
        <v>98.075406034197158</v>
      </c>
      <c r="F7" s="44">
        <f>D7-C7</f>
        <v>-6927585.423889935</v>
      </c>
      <c r="G7" s="44">
        <f>SUM(G8:G23)/1000</f>
        <v>434859453.10000002</v>
      </c>
      <c r="H7" s="44">
        <f>SUM(H8:H23)/1000</f>
        <v>426930831.95899993</v>
      </c>
      <c r="I7" s="44">
        <f>H7/G7*100</f>
        <v>98.176739384534699</v>
      </c>
      <c r="J7" s="44">
        <f>H7-G7</f>
        <v>-7928621.141000092</v>
      </c>
      <c r="K7" s="44">
        <f>SUM(K8:K23)</f>
        <v>453419973.70000005</v>
      </c>
      <c r="L7" s="44">
        <f>SUM(L8:L23)</f>
        <v>451974886.91457999</v>
      </c>
      <c r="M7" s="44">
        <f>L7/K7*100</f>
        <v>99.681291767182671</v>
      </c>
      <c r="N7" s="44">
        <f>L7-K7</f>
        <v>-1445086.7854200602</v>
      </c>
      <c r="O7" s="44">
        <f>L7/L7*100</f>
        <v>100</v>
      </c>
      <c r="P7" s="44">
        <f>L7/D7</f>
        <v>1.2802990405426431</v>
      </c>
      <c r="Q7" s="44">
        <f>L7-H7</f>
        <v>25044054.955580056</v>
      </c>
    </row>
    <row r="8" spans="1:17">
      <c r="A8" s="45" t="s">
        <v>129</v>
      </c>
      <c r="B8" s="121" t="s">
        <v>130</v>
      </c>
      <c r="C8" s="122">
        <v>14260524.300000001</v>
      </c>
      <c r="D8" s="122">
        <v>14143546.11153</v>
      </c>
      <c r="E8" s="122">
        <v>99.179706257574267</v>
      </c>
      <c r="F8" s="122">
        <v>-116978.1884700004</v>
      </c>
      <c r="G8" s="177">
        <v>19303303000</v>
      </c>
      <c r="H8" s="177">
        <v>18334928502.029999</v>
      </c>
      <c r="I8" s="122">
        <f t="shared" ref="I8:I11" si="0">H8/G8*100</f>
        <v>94.983374099396357</v>
      </c>
      <c r="J8" s="177">
        <f t="shared" ref="J8:J23" si="1">H8-G8</f>
        <v>-968374497.97000122</v>
      </c>
      <c r="K8" s="172">
        <v>16078399.9</v>
      </c>
      <c r="L8" s="172">
        <v>16018391.333790001</v>
      </c>
      <c r="M8" s="122">
        <f t="shared" ref="M8:M23" si="2">L8/K8*100</f>
        <v>99.62677526008045</v>
      </c>
      <c r="N8" s="122">
        <f t="shared" ref="N8:N23" si="3">L8-K8</f>
        <v>-60008.566209999844</v>
      </c>
      <c r="O8" s="122">
        <f>L8/L7*100</f>
        <v>3.5440887973090773</v>
      </c>
      <c r="P8" s="122">
        <f>L8/D8</f>
        <v>1.1325583561205772</v>
      </c>
      <c r="Q8" s="122">
        <f>(L8-H8)/1000</f>
        <v>-18318910.110696208</v>
      </c>
    </row>
    <row r="9" spans="1:17">
      <c r="A9" s="45" t="s">
        <v>131</v>
      </c>
      <c r="B9" s="121" t="s">
        <v>132</v>
      </c>
      <c r="C9" s="122">
        <v>2001212.1</v>
      </c>
      <c r="D9" s="122">
        <v>1959093.9566299999</v>
      </c>
      <c r="E9" s="122">
        <v>97.895368343515401</v>
      </c>
      <c r="F9" s="122">
        <v>-42118.14337000018</v>
      </c>
      <c r="G9" s="177">
        <v>3346391000</v>
      </c>
      <c r="H9" s="177">
        <v>3293334882.48</v>
      </c>
      <c r="I9" s="122">
        <f t="shared" si="0"/>
        <v>98.41452724681605</v>
      </c>
      <c r="J9" s="177">
        <f t="shared" si="1"/>
        <v>-53056117.519999981</v>
      </c>
      <c r="K9" s="172">
        <v>3191658.8</v>
      </c>
      <c r="L9" s="172">
        <v>3135286.3092700001</v>
      </c>
      <c r="M9" s="122">
        <f t="shared" si="2"/>
        <v>98.233755728212557</v>
      </c>
      <c r="N9" s="122">
        <f t="shared" si="3"/>
        <v>-56372.490729999729</v>
      </c>
      <c r="O9" s="122">
        <f>L9/L7*100</f>
        <v>0.6936859546938825</v>
      </c>
      <c r="P9" s="122">
        <f t="shared" ref="P9:P20" si="4">L9/D9</f>
        <v>1.6003756729785774</v>
      </c>
      <c r="Q9" s="122">
        <f t="shared" ref="Q9:Q23" si="5">(L9-H9)/1000</f>
        <v>-3290199.59617073</v>
      </c>
    </row>
    <row r="10" spans="1:17" ht="24">
      <c r="A10" s="45" t="s">
        <v>133</v>
      </c>
      <c r="B10" s="121" t="s">
        <v>134</v>
      </c>
      <c r="C10" s="122">
        <v>7571233.2999999998</v>
      </c>
      <c r="D10" s="122">
        <v>7555047.7473900001</v>
      </c>
      <c r="E10" s="122">
        <v>99.786223037005087</v>
      </c>
      <c r="F10" s="122">
        <v>-16185.552609999664</v>
      </c>
      <c r="G10" s="177">
        <v>9620522400</v>
      </c>
      <c r="H10" s="177">
        <v>9458863257.8400002</v>
      </c>
      <c r="I10" s="122">
        <f t="shared" si="0"/>
        <v>98.31964278613394</v>
      </c>
      <c r="J10" s="177">
        <f t="shared" si="1"/>
        <v>-161659142.15999985</v>
      </c>
      <c r="K10" s="172">
        <v>10542810.6</v>
      </c>
      <c r="L10" s="172">
        <v>10524167.979590001</v>
      </c>
      <c r="M10" s="122">
        <f t="shared" si="2"/>
        <v>99.823172196510868</v>
      </c>
      <c r="N10" s="122">
        <f t="shared" si="3"/>
        <v>-18642.620409999043</v>
      </c>
      <c r="O10" s="122">
        <f>L10/L7*100</f>
        <v>2.3284851181519279</v>
      </c>
      <c r="P10" s="122">
        <f t="shared" si="4"/>
        <v>1.3929982088102257</v>
      </c>
      <c r="Q10" s="122">
        <f t="shared" si="5"/>
        <v>-9448339.0898604114</v>
      </c>
    </row>
    <row r="11" spans="1:17">
      <c r="A11" s="45" t="s">
        <v>135</v>
      </c>
      <c r="B11" s="121" t="s">
        <v>136</v>
      </c>
      <c r="C11" s="122">
        <v>144455400</v>
      </c>
      <c r="D11" s="122">
        <v>144199266.44567001</v>
      </c>
      <c r="E11" s="122">
        <v>99.822690218344206</v>
      </c>
      <c r="F11" s="122">
        <v>-256133.55432999134</v>
      </c>
      <c r="G11" s="177">
        <v>159717157000</v>
      </c>
      <c r="H11" s="177">
        <v>159225133742.60999</v>
      </c>
      <c r="I11" s="122">
        <f t="shared" si="0"/>
        <v>99.691940886857878</v>
      </c>
      <c r="J11" s="177">
        <f t="shared" si="1"/>
        <v>-492023257.39001465</v>
      </c>
      <c r="K11" s="172">
        <v>163571439</v>
      </c>
      <c r="L11" s="172">
        <v>163408687.66172999</v>
      </c>
      <c r="M11" s="122">
        <f t="shared" si="2"/>
        <v>99.90050137159335</v>
      </c>
      <c r="N11" s="122">
        <f t="shared" si="3"/>
        <v>-162751.33827000856</v>
      </c>
      <c r="O11" s="122">
        <f>L11/L7*100</f>
        <v>36.154373261143832</v>
      </c>
      <c r="P11" s="122">
        <f t="shared" si="4"/>
        <v>1.1332144170324023</v>
      </c>
      <c r="Q11" s="122">
        <f t="shared" si="5"/>
        <v>-159061725.05494824</v>
      </c>
    </row>
    <row r="12" spans="1:17">
      <c r="A12" s="45" t="s">
        <v>137</v>
      </c>
      <c r="B12" s="121" t="s">
        <v>138</v>
      </c>
      <c r="C12" s="122">
        <v>6325575</v>
      </c>
      <c r="D12" s="122">
        <v>6276330.8304899996</v>
      </c>
      <c r="E12" s="122">
        <v>99.221506827284472</v>
      </c>
      <c r="F12" s="122">
        <v>-49244.169510000385</v>
      </c>
      <c r="G12" s="177">
        <v>12576963000</v>
      </c>
      <c r="H12" s="177">
        <v>12303593972.469999</v>
      </c>
      <c r="I12" s="122">
        <f>H12/G12*100</f>
        <v>97.826430533905523</v>
      </c>
      <c r="J12" s="177">
        <f t="shared" si="1"/>
        <v>-273369027.53000069</v>
      </c>
      <c r="K12" s="172">
        <v>15219553</v>
      </c>
      <c r="L12" s="172">
        <v>15192910.104830001</v>
      </c>
      <c r="M12" s="122">
        <f>L12/K12*100</f>
        <v>99.824942985053511</v>
      </c>
      <c r="N12" s="122">
        <f t="shared" si="3"/>
        <v>-26642.89516999945</v>
      </c>
      <c r="O12" s="122">
        <f>L12/L7*100</f>
        <v>3.3614500594368977</v>
      </c>
      <c r="P12" s="122">
        <f t="shared" si="4"/>
        <v>2.4206675070446972</v>
      </c>
      <c r="Q12" s="122">
        <f t="shared" si="5"/>
        <v>-12288401.062365169</v>
      </c>
    </row>
    <row r="13" spans="1:17" ht="24">
      <c r="A13" s="45" t="s">
        <v>139</v>
      </c>
      <c r="B13" s="121" t="s">
        <v>140</v>
      </c>
      <c r="C13" s="122">
        <v>21985582.5</v>
      </c>
      <c r="D13" s="122">
        <v>21745305.21824</v>
      </c>
      <c r="E13" s="122">
        <v>98.907114324762603</v>
      </c>
      <c r="F13" s="122">
        <v>-240277.28175999969</v>
      </c>
      <c r="G13" s="177">
        <v>24954862500</v>
      </c>
      <c r="H13" s="177">
        <v>24712115440.099998</v>
      </c>
      <c r="I13" s="122">
        <f t="shared" ref="I13:I23" si="6">H13/G13*100</f>
        <v>99.02725547015136</v>
      </c>
      <c r="J13" s="177">
        <f t="shared" si="1"/>
        <v>-242747059.90000153</v>
      </c>
      <c r="K13" s="172">
        <v>27375386.300000001</v>
      </c>
      <c r="L13" s="172">
        <v>27305565.035039999</v>
      </c>
      <c r="M13" s="122">
        <f t="shared" si="2"/>
        <v>99.744948749965218</v>
      </c>
      <c r="N13" s="122">
        <f t="shared" si="3"/>
        <v>-69821.264960002154</v>
      </c>
      <c r="O13" s="122">
        <f>L13/L7*100</f>
        <v>6.0413898704510443</v>
      </c>
      <c r="P13" s="122">
        <f t="shared" si="4"/>
        <v>1.25569932272719</v>
      </c>
      <c r="Q13" s="122">
        <f t="shared" si="5"/>
        <v>-24684809.875064958</v>
      </c>
    </row>
    <row r="14" spans="1:17">
      <c r="A14" s="45" t="s">
        <v>141</v>
      </c>
      <c r="B14" s="121" t="s">
        <v>142</v>
      </c>
      <c r="C14" s="122">
        <v>29689021.100000001</v>
      </c>
      <c r="D14" s="122">
        <v>29090309.35007</v>
      </c>
      <c r="E14" s="122">
        <v>97.9833900622274</v>
      </c>
      <c r="F14" s="122">
        <v>-598711.7499300018</v>
      </c>
      <c r="G14" s="177">
        <v>58167968400</v>
      </c>
      <c r="H14" s="177">
        <v>56385275908.519997</v>
      </c>
      <c r="I14" s="122">
        <f t="shared" si="6"/>
        <v>96.935267741824717</v>
      </c>
      <c r="J14" s="177">
        <f t="shared" si="1"/>
        <v>-1782692491.4800034</v>
      </c>
      <c r="K14" s="172">
        <f>54645569.4+7491084</f>
        <v>62136653.399999999</v>
      </c>
      <c r="L14" s="172">
        <f>54421635.82105+7491084</f>
        <v>61912719.821050003</v>
      </c>
      <c r="M14" s="122">
        <f t="shared" si="2"/>
        <v>99.63961113658884</v>
      </c>
      <c r="N14" s="122">
        <f t="shared" si="3"/>
        <v>-223933.57894999534</v>
      </c>
      <c r="O14" s="122">
        <f>L14/L7*100</f>
        <v>13.698265459769022</v>
      </c>
      <c r="P14" s="122">
        <f t="shared" si="4"/>
        <v>2.1282936209442895</v>
      </c>
      <c r="Q14" s="122">
        <f t="shared" si="5"/>
        <v>-56323363.188698947</v>
      </c>
    </row>
    <row r="15" spans="1:17" ht="24">
      <c r="A15" s="45" t="s">
        <v>143</v>
      </c>
      <c r="B15" s="121" t="s">
        <v>144</v>
      </c>
      <c r="C15" s="122">
        <v>21113130.399999999</v>
      </c>
      <c r="D15" s="122">
        <v>21058525.024409998</v>
      </c>
      <c r="E15" s="122">
        <v>99.741367696047575</v>
      </c>
      <c r="F15" s="122">
        <v>-54605.375590000302</v>
      </c>
      <c r="G15" s="177">
        <v>25771679800</v>
      </c>
      <c r="H15" s="177">
        <v>25479205517.389999</v>
      </c>
      <c r="I15" s="122">
        <f t="shared" si="6"/>
        <v>98.86513302633071</v>
      </c>
      <c r="J15" s="177">
        <f t="shared" si="1"/>
        <v>-292474282.61000061</v>
      </c>
      <c r="K15" s="172">
        <v>28710956.399999999</v>
      </c>
      <c r="L15" s="172">
        <v>28654812.75279</v>
      </c>
      <c r="M15" s="122">
        <f t="shared" si="2"/>
        <v>99.804452187423479</v>
      </c>
      <c r="N15" s="122">
        <f t="shared" si="3"/>
        <v>-56143.64720999822</v>
      </c>
      <c r="O15" s="122">
        <f>L15/L7*100</f>
        <v>6.3399125885960013</v>
      </c>
      <c r="P15" s="122">
        <f t="shared" si="4"/>
        <v>1.3607226868726447</v>
      </c>
      <c r="Q15" s="122">
        <f t="shared" si="5"/>
        <v>-25450550.704637211</v>
      </c>
    </row>
    <row r="16" spans="1:17" ht="24">
      <c r="A16" s="45" t="s">
        <v>145</v>
      </c>
      <c r="B16" s="121" t="s">
        <v>146</v>
      </c>
      <c r="C16" s="122">
        <v>20241099.600000001</v>
      </c>
      <c r="D16" s="122">
        <v>17959566.727940001</v>
      </c>
      <c r="E16" s="122">
        <v>88.72821676120796</v>
      </c>
      <c r="F16" s="122">
        <v>-2281532.8720600009</v>
      </c>
      <c r="G16" s="177">
        <v>29091105000</v>
      </c>
      <c r="H16" s="177">
        <v>29036286482.439999</v>
      </c>
      <c r="I16" s="122">
        <f t="shared" si="6"/>
        <v>99.811562614895507</v>
      </c>
      <c r="J16" s="177">
        <f t="shared" si="1"/>
        <v>-54818517.560001373</v>
      </c>
      <c r="K16" s="172">
        <v>8722793</v>
      </c>
      <c r="L16" s="172">
        <v>8722527.9976599999</v>
      </c>
      <c r="M16" s="122">
        <f t="shared" si="2"/>
        <v>99.99696195541955</v>
      </c>
      <c r="N16" s="122">
        <f t="shared" si="3"/>
        <v>-265.00234000012279</v>
      </c>
      <c r="O16" s="122">
        <f>L16/L7*100</f>
        <v>1.9298700547733076</v>
      </c>
      <c r="P16" s="122">
        <f t="shared" si="4"/>
        <v>0.48567585898885945</v>
      </c>
      <c r="Q16" s="122">
        <f t="shared" si="5"/>
        <v>-29027563.954442337</v>
      </c>
    </row>
    <row r="17" spans="1:17" ht="48">
      <c r="A17" s="45" t="s">
        <v>147</v>
      </c>
      <c r="B17" s="121" t="s">
        <v>148</v>
      </c>
      <c r="C17" s="122">
        <v>28857124</v>
      </c>
      <c r="D17" s="122">
        <v>28708537.725559998</v>
      </c>
      <c r="E17" s="122">
        <v>99.485096732300832</v>
      </c>
      <c r="F17" s="122">
        <v>-148586.2744400017</v>
      </c>
      <c r="G17" s="177">
        <v>33267672200</v>
      </c>
      <c r="H17" s="177">
        <v>31166159242.830002</v>
      </c>
      <c r="I17" s="122">
        <f t="shared" si="6"/>
        <v>93.683017722021447</v>
      </c>
      <c r="J17" s="177">
        <f t="shared" si="1"/>
        <v>-2101512957.1699982</v>
      </c>
      <c r="K17" s="172">
        <f>40411390.1+9560011</f>
        <v>49971401.100000001</v>
      </c>
      <c r="L17" s="172">
        <f>40390720.90525+9464860.5</f>
        <v>49855581.405249998</v>
      </c>
      <c r="M17" s="122">
        <f t="shared" si="2"/>
        <v>99.768228042039027</v>
      </c>
      <c r="N17" s="122">
        <f t="shared" si="3"/>
        <v>-115819.69475000352</v>
      </c>
      <c r="O17" s="122">
        <f>L17/L7*100</f>
        <v>11.03060874589529</v>
      </c>
      <c r="P17" s="122">
        <f t="shared" si="4"/>
        <v>1.7366116617239689</v>
      </c>
      <c r="Q17" s="122">
        <f t="shared" si="5"/>
        <v>-31116303.661424752</v>
      </c>
    </row>
    <row r="18" spans="1:17" ht="24">
      <c r="A18" s="45" t="s">
        <v>149</v>
      </c>
      <c r="B18" s="121" t="s">
        <v>150</v>
      </c>
      <c r="C18" s="122">
        <v>5994181.0999999996</v>
      </c>
      <c r="D18" s="122">
        <v>3286475.3184400001</v>
      </c>
      <c r="E18" s="122">
        <v>54.827761517582452</v>
      </c>
      <c r="F18" s="122">
        <v>-2707705.7815599996</v>
      </c>
      <c r="G18" s="177">
        <v>1766210200</v>
      </c>
      <c r="H18" s="177">
        <v>1732164327.55</v>
      </c>
      <c r="I18" s="122">
        <f t="shared" si="6"/>
        <v>98.072377090224023</v>
      </c>
      <c r="J18" s="177">
        <f t="shared" si="1"/>
        <v>-34045872.450000048</v>
      </c>
      <c r="K18" s="172">
        <v>8409858.0999999996</v>
      </c>
      <c r="L18" s="172">
        <v>7779536.4351000004</v>
      </c>
      <c r="M18" s="122">
        <f t="shared" si="2"/>
        <v>92.504966702113563</v>
      </c>
      <c r="N18" s="122">
        <f t="shared" si="3"/>
        <v>-630321.66489999928</v>
      </c>
      <c r="O18" s="122">
        <f>L18/L7*100</f>
        <v>1.7212320109657502</v>
      </c>
      <c r="P18" s="122">
        <f t="shared" si="4"/>
        <v>2.36713672896005</v>
      </c>
      <c r="Q18" s="122">
        <f t="shared" si="5"/>
        <v>-1724384.7911148998</v>
      </c>
    </row>
    <row r="19" spans="1:17">
      <c r="A19" s="45" t="s">
        <v>151</v>
      </c>
      <c r="B19" s="121" t="s">
        <v>152</v>
      </c>
      <c r="C19" s="122">
        <v>32517848.899999999</v>
      </c>
      <c r="D19" s="122">
        <v>32393127.975960001</v>
      </c>
      <c r="E19" s="122">
        <v>99.616453952955055</v>
      </c>
      <c r="F19" s="122">
        <v>-124720.92403999716</v>
      </c>
      <c r="G19" s="177">
        <v>36879065400</v>
      </c>
      <c r="H19" s="177">
        <v>36753404380.290001</v>
      </c>
      <c r="I19" s="122">
        <f t="shared" si="6"/>
        <v>99.659261919066964</v>
      </c>
      <c r="J19" s="177">
        <f t="shared" si="1"/>
        <v>-125661019.70999908</v>
      </c>
      <c r="K19" s="172">
        <v>37118683.100000001</v>
      </c>
      <c r="L19" s="172">
        <v>37105301.89813</v>
      </c>
      <c r="M19" s="122">
        <f t="shared" si="2"/>
        <v>99.963950224651157</v>
      </c>
      <c r="N19" s="122">
        <f t="shared" si="3"/>
        <v>-13381.201870001853</v>
      </c>
      <c r="O19" s="122">
        <f>L19/L7*100</f>
        <v>8.2095937124804532</v>
      </c>
      <c r="P19" s="122">
        <f t="shared" si="4"/>
        <v>1.1454683204927618</v>
      </c>
      <c r="Q19" s="122">
        <f t="shared" si="5"/>
        <v>-36716299.078391865</v>
      </c>
    </row>
    <row r="20" spans="1:17">
      <c r="A20" s="45" t="s">
        <v>153</v>
      </c>
      <c r="B20" s="121" t="s">
        <v>154</v>
      </c>
      <c r="C20" s="122">
        <v>12122449.4</v>
      </c>
      <c r="D20" s="122">
        <v>11831674.436439998</v>
      </c>
      <c r="E20" s="122">
        <v>97.601351393885778</v>
      </c>
      <c r="F20" s="122">
        <v>-290774.96356000192</v>
      </c>
      <c r="G20" s="177">
        <v>12052709200</v>
      </c>
      <c r="H20" s="177">
        <v>10706530644.529999</v>
      </c>
      <c r="I20" s="122">
        <f t="shared" si="6"/>
        <v>88.830904876805619</v>
      </c>
      <c r="J20" s="177">
        <f t="shared" si="1"/>
        <v>-1346178555.4700012</v>
      </c>
      <c r="K20" s="172">
        <f>4256491+842631</f>
        <v>5099122</v>
      </c>
      <c r="L20" s="172">
        <f>4245731.69427+842631</f>
        <v>5088362.6942699999</v>
      </c>
      <c r="M20" s="122">
        <f t="shared" si="2"/>
        <v>99.788996895347864</v>
      </c>
      <c r="N20" s="122">
        <f t="shared" si="3"/>
        <v>-10759.305730000138</v>
      </c>
      <c r="O20" s="122">
        <f>L20/L7*100</f>
        <v>1.1258065086327824</v>
      </c>
      <c r="P20" s="122">
        <f t="shared" si="4"/>
        <v>0.43006277104773211</v>
      </c>
      <c r="Q20" s="122">
        <f t="shared" si="5"/>
        <v>-10701442.281835729</v>
      </c>
    </row>
    <row r="21" spans="1:17">
      <c r="A21" s="45" t="s">
        <v>155</v>
      </c>
      <c r="B21" s="121" t="s">
        <v>156</v>
      </c>
      <c r="C21" s="122">
        <v>1361513</v>
      </c>
      <c r="D21" s="122">
        <v>1361511.2493400001</v>
      </c>
      <c r="E21" s="122">
        <v>99.99987141804742</v>
      </c>
      <c r="F21" s="122">
        <v>-1.7506599999032915</v>
      </c>
      <c r="G21" s="177">
        <v>2567384000</v>
      </c>
      <c r="H21" s="177">
        <v>2567382231.5700002</v>
      </c>
      <c r="I21" s="122">
        <f t="shared" si="6"/>
        <v>99.999931119380676</v>
      </c>
      <c r="J21" s="177">
        <f t="shared" si="1"/>
        <v>-1768.4299998283386</v>
      </c>
      <c r="K21" s="172">
        <v>6766743</v>
      </c>
      <c r="L21" s="172">
        <v>6766528.2770300005</v>
      </c>
      <c r="M21" s="122">
        <f t="shared" si="2"/>
        <v>99.996826789934246</v>
      </c>
      <c r="N21" s="122">
        <f t="shared" si="3"/>
        <v>-214.72296999953687</v>
      </c>
      <c r="O21" s="122">
        <f>L21/L7*100</f>
        <v>1.4971027092283615</v>
      </c>
      <c r="P21" s="122">
        <v>0</v>
      </c>
      <c r="Q21" s="122">
        <f t="shared" si="5"/>
        <v>-2560615.7032929701</v>
      </c>
    </row>
    <row r="22" spans="1:17">
      <c r="A22" s="45" t="s">
        <v>157</v>
      </c>
      <c r="B22" s="121" t="s">
        <v>158</v>
      </c>
      <c r="C22" s="122">
        <v>642848</v>
      </c>
      <c r="D22" s="122">
        <v>642842</v>
      </c>
      <c r="E22" s="122">
        <v>99.999066653392404</v>
      </c>
      <c r="F22" s="122">
        <v>-6</v>
      </c>
      <c r="G22" s="177">
        <v>415348000</v>
      </c>
      <c r="H22" s="177">
        <v>415342528.05000001</v>
      </c>
      <c r="I22" s="122">
        <f t="shared" si="6"/>
        <v>99.998682562574032</v>
      </c>
      <c r="J22" s="177">
        <f t="shared" si="1"/>
        <v>-5471.9499999880791</v>
      </c>
      <c r="K22" s="172">
        <v>1139745</v>
      </c>
      <c r="L22" s="172">
        <v>1139737.9600500001</v>
      </c>
      <c r="M22" s="122">
        <f t="shared" si="2"/>
        <v>99.999382322361583</v>
      </c>
      <c r="N22" s="122">
        <f t="shared" si="3"/>
        <v>-7.0399499998893589</v>
      </c>
      <c r="O22" s="122">
        <f>L22/L7*100</f>
        <v>0.25216842639874421</v>
      </c>
      <c r="P22" s="122">
        <v>0</v>
      </c>
      <c r="Q22" s="122">
        <f t="shared" si="5"/>
        <v>-414202.79008995002</v>
      </c>
    </row>
    <row r="23" spans="1:17">
      <c r="A23" s="137">
        <v>16</v>
      </c>
      <c r="B23" s="102" t="s">
        <v>339</v>
      </c>
      <c r="C23" s="138">
        <v>10811748</v>
      </c>
      <c r="D23" s="102">
        <v>10811745.158</v>
      </c>
      <c r="E23" s="122">
        <v>99.999973713778758</v>
      </c>
      <c r="F23" s="138">
        <v>-2.8420000001788139</v>
      </c>
      <c r="G23" s="178">
        <v>5361112000</v>
      </c>
      <c r="H23" s="178">
        <v>5361110898.3000002</v>
      </c>
      <c r="I23" s="122">
        <f t="shared" si="6"/>
        <v>99.999979450158847</v>
      </c>
      <c r="J23" s="177">
        <f t="shared" si="1"/>
        <v>-1101.6999998092651</v>
      </c>
      <c r="K23" s="172">
        <v>9364771</v>
      </c>
      <c r="L23" s="172">
        <v>9364769.2489999998</v>
      </c>
      <c r="M23" s="122">
        <f t="shared" si="2"/>
        <v>99.999981302265695</v>
      </c>
      <c r="N23" s="122">
        <f t="shared" si="3"/>
        <v>-1.7510000001639128</v>
      </c>
      <c r="O23" s="122">
        <f>L23/L8*100</f>
        <v>58.462607473232872</v>
      </c>
      <c r="P23" s="122">
        <v>1</v>
      </c>
      <c r="Q23" s="122">
        <f t="shared" si="5"/>
        <v>-5351746.1290510008</v>
      </c>
    </row>
  </sheetData>
  <mergeCells count="3">
    <mergeCell ref="A1:Q1"/>
    <mergeCell ref="A2:Q2"/>
    <mergeCell ref="A4:Q4"/>
  </mergeCells>
  <conditionalFormatting sqref="K23:L23">
    <cfRule type="expression" dxfId="3" priority="4">
      <formula>$B23=1</formula>
    </cfRule>
  </conditionalFormatting>
  <conditionalFormatting sqref="K8:L22">
    <cfRule type="expression" dxfId="2" priority="3">
      <formula>$B8=1</formula>
    </cfRule>
  </conditionalFormatting>
  <conditionalFormatting sqref="G8:H22">
    <cfRule type="expression" dxfId="1" priority="2">
      <formula>$B8=1</formula>
    </cfRule>
  </conditionalFormatting>
  <conditionalFormatting sqref="J8:J23">
    <cfRule type="expression" dxfId="0" priority="1">
      <formula>$B8=1</formula>
    </cfRule>
  </conditionalFormatting>
  <pageMargins left="0.25" right="0.2" top="0.74803149606299213" bottom="0.74803149606299213"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281"/>
  <sheetViews>
    <sheetView showGridLines="0" tabSelected="1" topLeftCell="A4" zoomScaleSheetLayoutView="70" workbookViewId="0">
      <pane xSplit="2" ySplit="2" topLeftCell="C6" activePane="bottomRight" state="frozen"/>
      <selection activeCell="A4" sqref="A4"/>
      <selection pane="topRight" activeCell="C4" sqref="C4"/>
      <selection pane="bottomLeft" activeCell="A6" sqref="A6"/>
      <selection pane="bottomRight" activeCell="G274" sqref="G274"/>
    </sheetView>
  </sheetViews>
  <sheetFormatPr defaultColWidth="9.140625" defaultRowHeight="11.25"/>
  <cols>
    <col min="1" max="2" width="4" style="14" customWidth="1"/>
    <col min="3" max="3" width="62" style="9" customWidth="1"/>
    <col min="4" max="4" width="13.5703125" style="9" customWidth="1"/>
    <col min="5" max="5" width="13.28515625" style="9" customWidth="1"/>
    <col min="6" max="6" width="10" style="9" customWidth="1"/>
    <col min="7" max="16384" width="9.140625" style="9"/>
  </cols>
  <sheetData>
    <row r="1" spans="1:6" ht="15" customHeight="1">
      <c r="A1" s="189" t="s">
        <v>90</v>
      </c>
      <c r="B1" s="189"/>
      <c r="C1" s="189"/>
      <c r="D1" s="189"/>
      <c r="E1" s="189"/>
      <c r="F1" s="189"/>
    </row>
    <row r="2" spans="1:6" s="6" customFormat="1" ht="21.75" customHeight="1">
      <c r="A2" s="202" t="s">
        <v>671</v>
      </c>
      <c r="B2" s="202"/>
      <c r="C2" s="202"/>
      <c r="D2" s="202"/>
      <c r="E2" s="202"/>
      <c r="F2" s="202"/>
    </row>
    <row r="3" spans="1:6" ht="12.75" customHeight="1">
      <c r="A3" s="203" t="s">
        <v>89</v>
      </c>
      <c r="B3" s="204"/>
      <c r="C3" s="204"/>
      <c r="D3" s="204"/>
      <c r="E3" s="204"/>
      <c r="F3" s="204"/>
    </row>
    <row r="4" spans="1:6" s="10" customFormat="1" ht="26.25" customHeight="1">
      <c r="A4" s="205" t="s">
        <v>91</v>
      </c>
      <c r="B4" s="205"/>
      <c r="C4" s="206" t="s">
        <v>85</v>
      </c>
      <c r="D4" s="206" t="s">
        <v>681</v>
      </c>
      <c r="E4" s="206" t="s">
        <v>682</v>
      </c>
      <c r="F4" s="206" t="s">
        <v>188</v>
      </c>
    </row>
    <row r="5" spans="1:6" s="10" customFormat="1" ht="27" customHeight="1">
      <c r="A5" s="205"/>
      <c r="B5" s="205"/>
      <c r="C5" s="206"/>
      <c r="D5" s="206"/>
      <c r="E5" s="206"/>
      <c r="F5" s="206"/>
    </row>
    <row r="6" spans="1:6" ht="12.75">
      <c r="A6" s="207" t="s">
        <v>0</v>
      </c>
      <c r="B6" s="207"/>
      <c r="C6" s="51">
        <v>2</v>
      </c>
      <c r="D6" s="51">
        <v>3</v>
      </c>
      <c r="E6" s="51">
        <v>4</v>
      </c>
      <c r="F6" s="51">
        <v>5</v>
      </c>
    </row>
    <row r="7" spans="1:6" s="11" customFormat="1" ht="13.5">
      <c r="A7" s="75"/>
      <c r="B7" s="75"/>
      <c r="C7" s="76" t="s">
        <v>86</v>
      </c>
      <c r="D7" s="100">
        <v>414278861.30000001</v>
      </c>
      <c r="E7" s="100">
        <v>413469673.30000001</v>
      </c>
      <c r="F7" s="100">
        <v>99.8</v>
      </c>
    </row>
    <row r="8" spans="1:6" s="12" customFormat="1" ht="12.75">
      <c r="A8" s="200"/>
      <c r="B8" s="201"/>
      <c r="C8" s="201"/>
      <c r="D8" s="201"/>
      <c r="E8" s="201"/>
      <c r="F8" s="201"/>
    </row>
    <row r="9" spans="1:6" s="12" customFormat="1" ht="16.5" customHeight="1">
      <c r="A9" s="217" t="s">
        <v>22</v>
      </c>
      <c r="B9" s="217"/>
      <c r="C9" s="218" t="s">
        <v>92</v>
      </c>
      <c r="D9" s="219">
        <v>153266</v>
      </c>
      <c r="E9" s="219">
        <v>152900.79999999999</v>
      </c>
      <c r="F9" s="220">
        <v>99.8</v>
      </c>
    </row>
    <row r="10" spans="1:6" s="72" customFormat="1" ht="25.5" customHeight="1">
      <c r="A10" s="213"/>
      <c r="B10" s="213" t="s">
        <v>197</v>
      </c>
      <c r="C10" s="214" t="s">
        <v>700</v>
      </c>
      <c r="D10" s="215">
        <v>153029</v>
      </c>
      <c r="E10" s="215">
        <v>152664.1</v>
      </c>
      <c r="F10" s="216">
        <v>99.8</v>
      </c>
    </row>
    <row r="11" spans="1:6" s="72" customFormat="1" ht="25.5" customHeight="1">
      <c r="A11" s="213"/>
      <c r="B11" s="213" t="s">
        <v>198</v>
      </c>
      <c r="C11" s="214" t="s">
        <v>370</v>
      </c>
      <c r="D11" s="216">
        <v>237</v>
      </c>
      <c r="E11" s="216">
        <v>236.7</v>
      </c>
      <c r="F11" s="216">
        <v>99.9</v>
      </c>
    </row>
    <row r="12" spans="1:6" s="13" customFormat="1" ht="15">
      <c r="A12" s="217" t="s">
        <v>25</v>
      </c>
      <c r="B12" s="217"/>
      <c r="C12" s="218" t="s">
        <v>93</v>
      </c>
      <c r="D12" s="219">
        <v>2712424</v>
      </c>
      <c r="E12" s="219">
        <v>2704091.1</v>
      </c>
      <c r="F12" s="220">
        <v>99.7</v>
      </c>
    </row>
    <row r="13" spans="1:6" s="12" customFormat="1" ht="21.75" customHeight="1">
      <c r="A13" s="213"/>
      <c r="B13" s="213" t="s">
        <v>197</v>
      </c>
      <c r="C13" s="214" t="s">
        <v>701</v>
      </c>
      <c r="D13" s="215">
        <v>2416059</v>
      </c>
      <c r="E13" s="215">
        <v>2409004</v>
      </c>
      <c r="F13" s="216">
        <v>99.7</v>
      </c>
    </row>
    <row r="14" spans="1:6" s="12" customFormat="1" ht="15">
      <c r="A14" s="213"/>
      <c r="B14" s="213" t="s">
        <v>215</v>
      </c>
      <c r="C14" s="214" t="s">
        <v>370</v>
      </c>
      <c r="D14" s="216">
        <v>800</v>
      </c>
      <c r="E14" s="216">
        <v>724.2</v>
      </c>
      <c r="F14" s="216">
        <v>90.5</v>
      </c>
    </row>
    <row r="15" spans="1:6" s="12" customFormat="1" ht="30">
      <c r="A15" s="213"/>
      <c r="B15" s="213" t="s">
        <v>199</v>
      </c>
      <c r="C15" s="214" t="s">
        <v>392</v>
      </c>
      <c r="D15" s="215">
        <v>129704</v>
      </c>
      <c r="E15" s="215">
        <v>128949.1</v>
      </c>
      <c r="F15" s="216">
        <v>99.4</v>
      </c>
    </row>
    <row r="16" spans="1:6" s="12" customFormat="1" ht="18.75" customHeight="1">
      <c r="A16" s="213"/>
      <c r="B16" s="213" t="s">
        <v>200</v>
      </c>
      <c r="C16" s="214" t="s">
        <v>702</v>
      </c>
      <c r="D16" s="215">
        <v>129609</v>
      </c>
      <c r="E16" s="215">
        <v>129171.4</v>
      </c>
      <c r="F16" s="216">
        <v>99.7</v>
      </c>
    </row>
    <row r="17" spans="1:6" s="12" customFormat="1" ht="19.5" customHeight="1">
      <c r="A17" s="213"/>
      <c r="B17" s="213" t="s">
        <v>510</v>
      </c>
      <c r="C17" s="214" t="s">
        <v>511</v>
      </c>
      <c r="D17" s="215">
        <v>36252</v>
      </c>
      <c r="E17" s="215">
        <v>36242.400000000001</v>
      </c>
      <c r="F17" s="216">
        <v>100</v>
      </c>
    </row>
    <row r="18" spans="1:6" s="13" customFormat="1" ht="15">
      <c r="A18" s="217" t="s">
        <v>94</v>
      </c>
      <c r="B18" s="217"/>
      <c r="C18" s="218" t="s">
        <v>703</v>
      </c>
      <c r="D18" s="219">
        <v>255533</v>
      </c>
      <c r="E18" s="219">
        <v>255450.1</v>
      </c>
      <c r="F18" s="220">
        <v>100</v>
      </c>
    </row>
    <row r="19" spans="1:6" s="12" customFormat="1" ht="14.25" customHeight="1">
      <c r="A19" s="213"/>
      <c r="B19" s="213" t="s">
        <v>197</v>
      </c>
      <c r="C19" s="214" t="s">
        <v>704</v>
      </c>
      <c r="D19" s="215">
        <v>95696</v>
      </c>
      <c r="E19" s="215">
        <v>95613.1</v>
      </c>
      <c r="F19" s="216">
        <v>99.9</v>
      </c>
    </row>
    <row r="20" spans="1:6" s="12" customFormat="1" ht="18" customHeight="1">
      <c r="A20" s="213"/>
      <c r="B20" s="213" t="s">
        <v>198</v>
      </c>
      <c r="C20" s="214" t="s">
        <v>705</v>
      </c>
      <c r="D20" s="215">
        <v>10000</v>
      </c>
      <c r="E20" s="215">
        <v>10000</v>
      </c>
      <c r="F20" s="216">
        <v>100</v>
      </c>
    </row>
    <row r="21" spans="1:6" s="12" customFormat="1" ht="18" customHeight="1">
      <c r="A21" s="213"/>
      <c r="B21" s="213" t="s">
        <v>24</v>
      </c>
      <c r="C21" s="214" t="s">
        <v>706</v>
      </c>
      <c r="D21" s="215">
        <v>149837</v>
      </c>
      <c r="E21" s="215">
        <v>149837</v>
      </c>
      <c r="F21" s="216">
        <v>100</v>
      </c>
    </row>
    <row r="22" spans="1:6" s="12" customFormat="1" ht="30">
      <c r="A22" s="217" t="s">
        <v>95</v>
      </c>
      <c r="B22" s="217"/>
      <c r="C22" s="218" t="s">
        <v>707</v>
      </c>
      <c r="D22" s="219">
        <v>10137521</v>
      </c>
      <c r="E22" s="219">
        <v>10119566.300000001</v>
      </c>
      <c r="F22" s="220">
        <v>99.8</v>
      </c>
    </row>
    <row r="23" spans="1:6" s="12" customFormat="1" ht="16.5" customHeight="1">
      <c r="A23" s="213"/>
      <c r="B23" s="213" t="s">
        <v>197</v>
      </c>
      <c r="C23" s="214" t="s">
        <v>708</v>
      </c>
      <c r="D23" s="215">
        <v>9996725</v>
      </c>
      <c r="E23" s="215">
        <v>9978770.5</v>
      </c>
      <c r="F23" s="216">
        <v>99.8</v>
      </c>
    </row>
    <row r="24" spans="1:6" s="12" customFormat="1" ht="17.25" customHeight="1">
      <c r="A24" s="213"/>
      <c r="B24" s="213" t="s">
        <v>198</v>
      </c>
      <c r="C24" s="214" t="s">
        <v>709</v>
      </c>
      <c r="D24" s="216">
        <v>0</v>
      </c>
      <c r="E24" s="216">
        <v>0</v>
      </c>
      <c r="F24" s="216">
        <v>0</v>
      </c>
    </row>
    <row r="25" spans="1:6" s="12" customFormat="1" ht="21" customHeight="1">
      <c r="A25" s="213"/>
      <c r="B25" s="213" t="s">
        <v>203</v>
      </c>
      <c r="C25" s="214" t="s">
        <v>370</v>
      </c>
      <c r="D25" s="215">
        <v>140796</v>
      </c>
      <c r="E25" s="215">
        <v>140795.79999999999</v>
      </c>
      <c r="F25" s="216">
        <v>100</v>
      </c>
    </row>
    <row r="26" spans="1:6" s="12" customFormat="1" ht="15">
      <c r="A26" s="217" t="s">
        <v>96</v>
      </c>
      <c r="B26" s="217"/>
      <c r="C26" s="218" t="s">
        <v>710</v>
      </c>
      <c r="D26" s="219">
        <v>9506163</v>
      </c>
      <c r="E26" s="219">
        <v>9495203.8000000007</v>
      </c>
      <c r="F26" s="220">
        <v>99.9</v>
      </c>
    </row>
    <row r="27" spans="1:6" s="12" customFormat="1" ht="15" customHeight="1">
      <c r="A27" s="213"/>
      <c r="B27" s="213" t="s">
        <v>197</v>
      </c>
      <c r="C27" s="214" t="s">
        <v>711</v>
      </c>
      <c r="D27" s="215">
        <v>247292</v>
      </c>
      <c r="E27" s="215">
        <v>243191.3</v>
      </c>
      <c r="F27" s="216">
        <v>98.3</v>
      </c>
    </row>
    <row r="28" spans="1:6" s="12" customFormat="1" ht="15">
      <c r="A28" s="213"/>
      <c r="B28" s="213" t="s">
        <v>198</v>
      </c>
      <c r="C28" s="214" t="s">
        <v>712</v>
      </c>
      <c r="D28" s="215">
        <v>30640</v>
      </c>
      <c r="E28" s="215">
        <v>30639.8</v>
      </c>
      <c r="F28" s="216">
        <v>100</v>
      </c>
    </row>
    <row r="29" spans="1:6" s="12" customFormat="1" ht="17.25" customHeight="1">
      <c r="A29" s="213"/>
      <c r="B29" s="213" t="s">
        <v>203</v>
      </c>
      <c r="C29" s="214" t="s">
        <v>713</v>
      </c>
      <c r="D29" s="215">
        <v>501072</v>
      </c>
      <c r="E29" s="215">
        <v>496974.6</v>
      </c>
      <c r="F29" s="216">
        <v>99.2</v>
      </c>
    </row>
    <row r="30" spans="1:6" s="12" customFormat="1" ht="15">
      <c r="A30" s="213"/>
      <c r="B30" s="213" t="s">
        <v>199</v>
      </c>
      <c r="C30" s="214" t="s">
        <v>714</v>
      </c>
      <c r="D30" s="215">
        <v>55472</v>
      </c>
      <c r="E30" s="215">
        <v>55472</v>
      </c>
      <c r="F30" s="216">
        <v>100</v>
      </c>
    </row>
    <row r="31" spans="1:6" s="12" customFormat="1" ht="30">
      <c r="A31" s="213"/>
      <c r="B31" s="213" t="s">
        <v>204</v>
      </c>
      <c r="C31" s="214" t="s">
        <v>394</v>
      </c>
      <c r="D31" s="215">
        <v>81738</v>
      </c>
      <c r="E31" s="215">
        <v>81738</v>
      </c>
      <c r="F31" s="216">
        <v>100</v>
      </c>
    </row>
    <row r="32" spans="1:6" s="12" customFormat="1" ht="26.25" customHeight="1">
      <c r="A32" s="213"/>
      <c r="B32" s="213" t="s">
        <v>205</v>
      </c>
      <c r="C32" s="214" t="s">
        <v>395</v>
      </c>
      <c r="D32" s="215">
        <v>9478</v>
      </c>
      <c r="E32" s="215">
        <v>9438.1</v>
      </c>
      <c r="F32" s="216">
        <v>99.6</v>
      </c>
    </row>
    <row r="33" spans="1:6" s="12" customFormat="1" ht="26.25" customHeight="1">
      <c r="A33" s="213"/>
      <c r="B33" s="213" t="s">
        <v>206</v>
      </c>
      <c r="C33" s="214" t="s">
        <v>715</v>
      </c>
      <c r="D33" s="215">
        <v>61110</v>
      </c>
      <c r="E33" s="215">
        <v>61110</v>
      </c>
      <c r="F33" s="216">
        <v>100</v>
      </c>
    </row>
    <row r="34" spans="1:6" s="12" customFormat="1" ht="39.75" customHeight="1">
      <c r="A34" s="213"/>
      <c r="B34" s="213" t="s">
        <v>513</v>
      </c>
      <c r="C34" s="214" t="s">
        <v>716</v>
      </c>
      <c r="D34" s="215">
        <v>675000</v>
      </c>
      <c r="E34" s="215">
        <v>675000</v>
      </c>
      <c r="F34" s="216">
        <v>100</v>
      </c>
    </row>
    <row r="35" spans="1:6" s="12" customFormat="1" ht="21.75" customHeight="1">
      <c r="A35" s="213"/>
      <c r="B35" s="213" t="s">
        <v>207</v>
      </c>
      <c r="C35" s="214" t="s">
        <v>396</v>
      </c>
      <c r="D35" s="215">
        <v>1396683</v>
      </c>
      <c r="E35" s="215">
        <v>1396682.1</v>
      </c>
      <c r="F35" s="216">
        <v>100</v>
      </c>
    </row>
    <row r="36" spans="1:6" s="12" customFormat="1" ht="20.25" customHeight="1">
      <c r="A36" s="213"/>
      <c r="B36" s="213" t="s">
        <v>208</v>
      </c>
      <c r="C36" s="214" t="s">
        <v>717</v>
      </c>
      <c r="D36" s="215">
        <v>49008</v>
      </c>
      <c r="E36" s="215">
        <v>48899</v>
      </c>
      <c r="F36" s="216">
        <v>99.8</v>
      </c>
    </row>
    <row r="37" spans="1:6" s="12" customFormat="1" ht="30">
      <c r="A37" s="213"/>
      <c r="B37" s="213" t="s">
        <v>209</v>
      </c>
      <c r="C37" s="214" t="s">
        <v>397</v>
      </c>
      <c r="D37" s="215">
        <v>1089073</v>
      </c>
      <c r="E37" s="215">
        <v>1089069.1000000001</v>
      </c>
      <c r="F37" s="216">
        <v>100</v>
      </c>
    </row>
    <row r="38" spans="1:6" s="12" customFormat="1" ht="45">
      <c r="A38" s="213"/>
      <c r="B38" s="213" t="s">
        <v>371</v>
      </c>
      <c r="C38" s="214" t="s">
        <v>718</v>
      </c>
      <c r="D38" s="215">
        <v>255946</v>
      </c>
      <c r="E38" s="215">
        <v>254335.8</v>
      </c>
      <c r="F38" s="216">
        <v>99.4</v>
      </c>
    </row>
    <row r="39" spans="1:6" s="12" customFormat="1" ht="28.5" customHeight="1">
      <c r="A39" s="213"/>
      <c r="B39" s="213" t="s">
        <v>210</v>
      </c>
      <c r="C39" s="214" t="s">
        <v>719</v>
      </c>
      <c r="D39" s="215">
        <v>3786586</v>
      </c>
      <c r="E39" s="215">
        <v>3786585.8</v>
      </c>
      <c r="F39" s="216">
        <v>100</v>
      </c>
    </row>
    <row r="40" spans="1:6" s="12" customFormat="1" ht="28.5" customHeight="1">
      <c r="A40" s="213"/>
      <c r="B40" s="213" t="s">
        <v>211</v>
      </c>
      <c r="C40" s="214" t="s">
        <v>398</v>
      </c>
      <c r="D40" s="215">
        <v>824825</v>
      </c>
      <c r="E40" s="215">
        <v>824824.5</v>
      </c>
      <c r="F40" s="216">
        <v>100</v>
      </c>
    </row>
    <row r="41" spans="1:6" s="12" customFormat="1" ht="44.25" customHeight="1">
      <c r="A41" s="213"/>
      <c r="B41" s="213" t="s">
        <v>213</v>
      </c>
      <c r="C41" s="214" t="s">
        <v>424</v>
      </c>
      <c r="D41" s="215">
        <v>274813</v>
      </c>
      <c r="E41" s="215">
        <v>274404.09999999998</v>
      </c>
      <c r="F41" s="216">
        <v>99.9</v>
      </c>
    </row>
    <row r="42" spans="1:6" s="12" customFormat="1" ht="21.75" customHeight="1">
      <c r="A42" s="213"/>
      <c r="B42" s="213" t="s">
        <v>720</v>
      </c>
      <c r="C42" s="214" t="s">
        <v>721</v>
      </c>
      <c r="D42" s="215">
        <v>74323</v>
      </c>
      <c r="E42" s="215">
        <v>73735.600000000006</v>
      </c>
      <c r="F42" s="216">
        <v>99.2</v>
      </c>
    </row>
    <row r="43" spans="1:6" s="72" customFormat="1" ht="27" customHeight="1">
      <c r="A43" s="213"/>
      <c r="B43" s="213" t="s">
        <v>24</v>
      </c>
      <c r="C43" s="214" t="s">
        <v>706</v>
      </c>
      <c r="D43" s="215">
        <v>93104</v>
      </c>
      <c r="E43" s="215">
        <v>93104</v>
      </c>
      <c r="F43" s="216">
        <v>100</v>
      </c>
    </row>
    <row r="44" spans="1:6" s="12" customFormat="1" ht="30">
      <c r="A44" s="217" t="s">
        <v>97</v>
      </c>
      <c r="B44" s="217"/>
      <c r="C44" s="218" t="s">
        <v>722</v>
      </c>
      <c r="D44" s="219">
        <v>3397301</v>
      </c>
      <c r="E44" s="219">
        <v>3394185.9</v>
      </c>
      <c r="F44" s="220">
        <v>99.9</v>
      </c>
    </row>
    <row r="45" spans="1:6" s="12" customFormat="1" ht="23.25" customHeight="1">
      <c r="A45" s="213"/>
      <c r="B45" s="213" t="s">
        <v>197</v>
      </c>
      <c r="C45" s="214" t="s">
        <v>723</v>
      </c>
      <c r="D45" s="215">
        <v>138883</v>
      </c>
      <c r="E45" s="215">
        <v>138300.79999999999</v>
      </c>
      <c r="F45" s="216">
        <v>99.6</v>
      </c>
    </row>
    <row r="46" spans="1:6" s="12" customFormat="1" ht="16.5" customHeight="1">
      <c r="A46" s="213"/>
      <c r="B46" s="213" t="s">
        <v>224</v>
      </c>
      <c r="C46" s="214" t="s">
        <v>724</v>
      </c>
      <c r="D46" s="215">
        <v>26455</v>
      </c>
      <c r="E46" s="215">
        <v>26455</v>
      </c>
      <c r="F46" s="216">
        <v>100</v>
      </c>
    </row>
    <row r="47" spans="1:6" s="12" customFormat="1" ht="14.25" customHeight="1">
      <c r="A47" s="213"/>
      <c r="B47" s="213" t="s">
        <v>216</v>
      </c>
      <c r="C47" s="214" t="s">
        <v>399</v>
      </c>
      <c r="D47" s="215">
        <v>2708406</v>
      </c>
      <c r="E47" s="215">
        <v>2707594.3</v>
      </c>
      <c r="F47" s="216">
        <v>100</v>
      </c>
    </row>
    <row r="48" spans="1:6" s="12" customFormat="1" ht="17.25" customHeight="1">
      <c r="A48" s="213"/>
      <c r="B48" s="213" t="s">
        <v>203</v>
      </c>
      <c r="C48" s="214" t="s">
        <v>725</v>
      </c>
      <c r="D48" s="215">
        <v>107000</v>
      </c>
      <c r="E48" s="215">
        <v>105641.7</v>
      </c>
      <c r="F48" s="216">
        <v>98.7</v>
      </c>
    </row>
    <row r="49" spans="1:6" s="12" customFormat="1" ht="15">
      <c r="A49" s="213"/>
      <c r="B49" s="213" t="s">
        <v>204</v>
      </c>
      <c r="C49" s="214" t="s">
        <v>726</v>
      </c>
      <c r="D49" s="215">
        <v>102176</v>
      </c>
      <c r="E49" s="215">
        <v>102175.4</v>
      </c>
      <c r="F49" s="216">
        <v>100</v>
      </c>
    </row>
    <row r="50" spans="1:6" s="12" customFormat="1" ht="30">
      <c r="A50" s="213"/>
      <c r="B50" s="213" t="s">
        <v>246</v>
      </c>
      <c r="C50" s="214" t="s">
        <v>392</v>
      </c>
      <c r="D50" s="215">
        <v>275381</v>
      </c>
      <c r="E50" s="215">
        <v>275018.7</v>
      </c>
      <c r="F50" s="216">
        <v>99.9</v>
      </c>
    </row>
    <row r="51" spans="1:6" s="12" customFormat="1" ht="28.5" customHeight="1">
      <c r="A51" s="213"/>
      <c r="B51" s="213" t="s">
        <v>218</v>
      </c>
      <c r="C51" s="214" t="s">
        <v>727</v>
      </c>
      <c r="D51" s="215">
        <v>39000</v>
      </c>
      <c r="E51" s="215">
        <v>39000</v>
      </c>
      <c r="F51" s="216">
        <v>100</v>
      </c>
    </row>
    <row r="52" spans="1:6" s="72" customFormat="1" ht="18.75" customHeight="1">
      <c r="A52" s="213"/>
      <c r="B52" s="213" t="s">
        <v>512</v>
      </c>
      <c r="C52" s="214" t="s">
        <v>728</v>
      </c>
      <c r="D52" s="216">
        <v>0</v>
      </c>
      <c r="E52" s="216">
        <v>0</v>
      </c>
      <c r="F52" s="216">
        <v>0</v>
      </c>
    </row>
    <row r="53" spans="1:6" s="12" customFormat="1" ht="15">
      <c r="A53" s="217" t="s">
        <v>98</v>
      </c>
      <c r="B53" s="217"/>
      <c r="C53" s="218" t="s">
        <v>729</v>
      </c>
      <c r="D53" s="219">
        <v>39130230</v>
      </c>
      <c r="E53" s="219">
        <v>39120821.600000001</v>
      </c>
      <c r="F53" s="220">
        <v>100</v>
      </c>
    </row>
    <row r="54" spans="1:6" s="12" customFormat="1" ht="30">
      <c r="A54" s="213"/>
      <c r="B54" s="213" t="s">
        <v>197</v>
      </c>
      <c r="C54" s="214" t="s">
        <v>400</v>
      </c>
      <c r="D54" s="215">
        <v>333624</v>
      </c>
      <c r="E54" s="215">
        <v>332563</v>
      </c>
      <c r="F54" s="216">
        <v>99.7</v>
      </c>
    </row>
    <row r="55" spans="1:6" s="12" customFormat="1" ht="15">
      <c r="A55" s="213"/>
      <c r="B55" s="213" t="s">
        <v>224</v>
      </c>
      <c r="C55" s="214" t="s">
        <v>730</v>
      </c>
      <c r="D55" s="215">
        <v>1086548</v>
      </c>
      <c r="E55" s="215">
        <v>1086478.3999999999</v>
      </c>
      <c r="F55" s="216">
        <v>100</v>
      </c>
    </row>
    <row r="56" spans="1:6" s="12" customFormat="1" ht="15">
      <c r="A56" s="213"/>
      <c r="B56" s="213" t="s">
        <v>198</v>
      </c>
      <c r="C56" s="214" t="s">
        <v>370</v>
      </c>
      <c r="D56" s="215">
        <v>3000</v>
      </c>
      <c r="E56" s="215">
        <v>2999.8</v>
      </c>
      <c r="F56" s="216">
        <v>100</v>
      </c>
    </row>
    <row r="57" spans="1:6" s="12" customFormat="1" ht="16.5" customHeight="1">
      <c r="A57" s="213"/>
      <c r="B57" s="213" t="s">
        <v>215</v>
      </c>
      <c r="C57" s="214" t="s">
        <v>731</v>
      </c>
      <c r="D57" s="216">
        <v>0</v>
      </c>
      <c r="E57" s="216">
        <v>0</v>
      </c>
      <c r="F57" s="216">
        <v>0</v>
      </c>
    </row>
    <row r="58" spans="1:6" s="12" customFormat="1" ht="15">
      <c r="A58" s="213"/>
      <c r="B58" s="213" t="s">
        <v>203</v>
      </c>
      <c r="C58" s="214" t="s">
        <v>401</v>
      </c>
      <c r="D58" s="215">
        <v>5523948</v>
      </c>
      <c r="E58" s="215">
        <v>5523947.2000000002</v>
      </c>
      <c r="F58" s="216">
        <v>100</v>
      </c>
    </row>
    <row r="59" spans="1:6" s="12" customFormat="1" ht="60">
      <c r="A59" s="213"/>
      <c r="B59" s="213" t="s">
        <v>204</v>
      </c>
      <c r="C59" s="214" t="s">
        <v>402</v>
      </c>
      <c r="D59" s="215">
        <v>703205</v>
      </c>
      <c r="E59" s="215">
        <v>703145.3</v>
      </c>
      <c r="F59" s="216">
        <v>100</v>
      </c>
    </row>
    <row r="60" spans="1:6" s="12" customFormat="1" ht="30">
      <c r="A60" s="213"/>
      <c r="B60" s="213" t="s">
        <v>225</v>
      </c>
      <c r="C60" s="214" t="s">
        <v>732</v>
      </c>
      <c r="D60" s="215">
        <v>94263</v>
      </c>
      <c r="E60" s="215">
        <v>94262</v>
      </c>
      <c r="F60" s="216">
        <v>100</v>
      </c>
    </row>
    <row r="61" spans="1:6" s="12" customFormat="1" ht="16.5" customHeight="1">
      <c r="A61" s="213"/>
      <c r="B61" s="213" t="s">
        <v>513</v>
      </c>
      <c r="C61" s="214" t="s">
        <v>733</v>
      </c>
      <c r="D61" s="215">
        <v>1100000</v>
      </c>
      <c r="E61" s="215">
        <v>1099999.1000000001</v>
      </c>
      <c r="F61" s="216">
        <v>100</v>
      </c>
    </row>
    <row r="62" spans="1:6" s="12" customFormat="1" ht="27.75" customHeight="1">
      <c r="A62" s="213"/>
      <c r="B62" s="213" t="s">
        <v>208</v>
      </c>
      <c r="C62" s="214" t="s">
        <v>734</v>
      </c>
      <c r="D62" s="215">
        <v>170163</v>
      </c>
      <c r="E62" s="215">
        <v>170162.1</v>
      </c>
      <c r="F62" s="216">
        <v>100</v>
      </c>
    </row>
    <row r="63" spans="1:6" s="12" customFormat="1" ht="43.5" customHeight="1">
      <c r="A63" s="213"/>
      <c r="B63" s="213" t="s">
        <v>219</v>
      </c>
      <c r="C63" s="214" t="s">
        <v>403</v>
      </c>
      <c r="D63" s="215">
        <v>38539</v>
      </c>
      <c r="E63" s="215">
        <v>38539</v>
      </c>
      <c r="F63" s="216">
        <v>100</v>
      </c>
    </row>
    <row r="64" spans="1:6" s="12" customFormat="1" ht="18" customHeight="1">
      <c r="A64" s="213"/>
      <c r="B64" s="213" t="s">
        <v>514</v>
      </c>
      <c r="C64" s="214" t="s">
        <v>735</v>
      </c>
      <c r="D64" s="215">
        <v>5826</v>
      </c>
      <c r="E64" s="215">
        <v>5825.8</v>
      </c>
      <c r="F64" s="216">
        <v>100</v>
      </c>
    </row>
    <row r="65" spans="1:6" s="12" customFormat="1" ht="27" customHeight="1">
      <c r="A65" s="213"/>
      <c r="B65" s="213" t="s">
        <v>220</v>
      </c>
      <c r="C65" s="214" t="s">
        <v>404</v>
      </c>
      <c r="D65" s="215">
        <v>3191681</v>
      </c>
      <c r="E65" s="215">
        <v>3191656.8</v>
      </c>
      <c r="F65" s="216">
        <v>100</v>
      </c>
    </row>
    <row r="66" spans="1:6" s="12" customFormat="1" ht="31.5" customHeight="1">
      <c r="A66" s="213"/>
      <c r="B66" s="213" t="s">
        <v>212</v>
      </c>
      <c r="C66" s="214" t="s">
        <v>405</v>
      </c>
      <c r="D66" s="215">
        <v>1500000</v>
      </c>
      <c r="E66" s="215">
        <v>1499999.9</v>
      </c>
      <c r="F66" s="216">
        <v>100</v>
      </c>
    </row>
    <row r="67" spans="1:6" s="13" customFormat="1" ht="23.25" customHeight="1">
      <c r="A67" s="213"/>
      <c r="B67" s="213" t="s">
        <v>221</v>
      </c>
      <c r="C67" s="214" t="s">
        <v>406</v>
      </c>
      <c r="D67" s="215">
        <v>2878792</v>
      </c>
      <c r="E67" s="215">
        <v>2878791.6</v>
      </c>
      <c r="F67" s="216">
        <v>100</v>
      </c>
    </row>
    <row r="68" spans="1:6" s="12" customFormat="1" ht="38.25" customHeight="1">
      <c r="A68" s="213"/>
      <c r="B68" s="213" t="s">
        <v>223</v>
      </c>
      <c r="C68" s="214" t="s">
        <v>407</v>
      </c>
      <c r="D68" s="215">
        <v>2392000</v>
      </c>
      <c r="E68" s="215">
        <v>2392000</v>
      </c>
      <c r="F68" s="216">
        <v>100</v>
      </c>
    </row>
    <row r="69" spans="1:6" s="12" customFormat="1" ht="42" customHeight="1">
      <c r="A69" s="213"/>
      <c r="B69" s="213" t="s">
        <v>213</v>
      </c>
      <c r="C69" s="214" t="s">
        <v>408</v>
      </c>
      <c r="D69" s="215">
        <v>1303712</v>
      </c>
      <c r="E69" s="215">
        <v>1303711.6000000001</v>
      </c>
      <c r="F69" s="216">
        <v>100</v>
      </c>
    </row>
    <row r="70" spans="1:6" s="12" customFormat="1" ht="42" customHeight="1">
      <c r="A70" s="213"/>
      <c r="B70" s="213" t="s">
        <v>515</v>
      </c>
      <c r="C70" s="214" t="s">
        <v>736</v>
      </c>
      <c r="D70" s="215">
        <v>5000</v>
      </c>
      <c r="E70" s="215">
        <v>5000</v>
      </c>
      <c r="F70" s="216">
        <v>100</v>
      </c>
    </row>
    <row r="71" spans="1:6" s="12" customFormat="1" ht="42" customHeight="1">
      <c r="A71" s="213"/>
      <c r="B71" s="213" t="s">
        <v>228</v>
      </c>
      <c r="C71" s="214" t="s">
        <v>392</v>
      </c>
      <c r="D71" s="215">
        <v>20205</v>
      </c>
      <c r="E71" s="215">
        <v>20205</v>
      </c>
      <c r="F71" s="216">
        <v>100</v>
      </c>
    </row>
    <row r="72" spans="1:6" s="12" customFormat="1" ht="27.75" customHeight="1">
      <c r="A72" s="213"/>
      <c r="B72" s="213" t="s">
        <v>520</v>
      </c>
      <c r="C72" s="214" t="s">
        <v>683</v>
      </c>
      <c r="D72" s="215">
        <v>41508</v>
      </c>
      <c r="E72" s="215">
        <v>33319</v>
      </c>
      <c r="F72" s="216">
        <v>80.3</v>
      </c>
    </row>
    <row r="73" spans="1:6" s="12" customFormat="1" ht="27.75" customHeight="1">
      <c r="A73" s="213"/>
      <c r="B73" s="213" t="s">
        <v>241</v>
      </c>
      <c r="C73" s="214" t="s">
        <v>355</v>
      </c>
      <c r="D73" s="215">
        <v>358488</v>
      </c>
      <c r="E73" s="215">
        <v>358488</v>
      </c>
      <c r="F73" s="216">
        <v>100</v>
      </c>
    </row>
    <row r="74" spans="1:6" s="12" customFormat="1" ht="45">
      <c r="A74" s="213"/>
      <c r="B74" s="213" t="s">
        <v>235</v>
      </c>
      <c r="C74" s="214" t="s">
        <v>737</v>
      </c>
      <c r="D74" s="215">
        <v>3365728</v>
      </c>
      <c r="E74" s="215">
        <v>3365728</v>
      </c>
      <c r="F74" s="216">
        <v>100</v>
      </c>
    </row>
    <row r="75" spans="1:6" s="12" customFormat="1" ht="30">
      <c r="A75" s="213"/>
      <c r="B75" s="213" t="s">
        <v>236</v>
      </c>
      <c r="C75" s="214" t="s">
        <v>738</v>
      </c>
      <c r="D75" s="215">
        <v>5000000</v>
      </c>
      <c r="E75" s="215">
        <v>5000000</v>
      </c>
      <c r="F75" s="216">
        <v>100</v>
      </c>
    </row>
    <row r="76" spans="1:6" s="12" customFormat="1" ht="18.75" customHeight="1">
      <c r="A76" s="213"/>
      <c r="B76" s="213" t="s">
        <v>518</v>
      </c>
      <c r="C76" s="214" t="s">
        <v>739</v>
      </c>
      <c r="D76" s="215">
        <v>14000</v>
      </c>
      <c r="E76" s="215">
        <v>14000</v>
      </c>
      <c r="F76" s="216">
        <v>100</v>
      </c>
    </row>
    <row r="77" spans="1:6" s="12" customFormat="1" ht="87" customHeight="1">
      <c r="A77" s="213"/>
      <c r="B77" s="213" t="s">
        <v>214</v>
      </c>
      <c r="C77" s="214" t="s">
        <v>393</v>
      </c>
      <c r="D77" s="215">
        <v>10000000</v>
      </c>
      <c r="E77" s="215">
        <v>10000000</v>
      </c>
      <c r="F77" s="216">
        <v>100</v>
      </c>
    </row>
    <row r="78" spans="1:6" s="12" customFormat="1" ht="28.5" customHeight="1">
      <c r="A78" s="217" t="s">
        <v>99</v>
      </c>
      <c r="B78" s="217"/>
      <c r="C78" s="218" t="s">
        <v>100</v>
      </c>
      <c r="D78" s="219">
        <v>15635510</v>
      </c>
      <c r="E78" s="219">
        <v>15628454.5</v>
      </c>
      <c r="F78" s="220">
        <v>100</v>
      </c>
    </row>
    <row r="79" spans="1:6" s="12" customFormat="1" ht="27.75" customHeight="1">
      <c r="A79" s="213"/>
      <c r="B79" s="213" t="s">
        <v>197</v>
      </c>
      <c r="C79" s="214" t="s">
        <v>740</v>
      </c>
      <c r="D79" s="215">
        <v>165958</v>
      </c>
      <c r="E79" s="215">
        <v>164127.5</v>
      </c>
      <c r="F79" s="216">
        <v>98.9</v>
      </c>
    </row>
    <row r="80" spans="1:6" s="12" customFormat="1" ht="27" customHeight="1">
      <c r="A80" s="213"/>
      <c r="B80" s="213" t="s">
        <v>224</v>
      </c>
      <c r="C80" s="214" t="s">
        <v>409</v>
      </c>
      <c r="D80" s="215">
        <v>1029720</v>
      </c>
      <c r="E80" s="215">
        <v>1029137.4</v>
      </c>
      <c r="F80" s="216">
        <v>99.9</v>
      </c>
    </row>
    <row r="81" spans="1:6" s="12" customFormat="1" ht="25.5" customHeight="1">
      <c r="A81" s="213"/>
      <c r="B81" s="213" t="s">
        <v>198</v>
      </c>
      <c r="C81" s="214" t="s">
        <v>741</v>
      </c>
      <c r="D81" s="215">
        <v>1255624</v>
      </c>
      <c r="E81" s="215">
        <v>1255623.3999999999</v>
      </c>
      <c r="F81" s="216">
        <v>100</v>
      </c>
    </row>
    <row r="82" spans="1:6" s="72" customFormat="1" ht="19.5" customHeight="1">
      <c r="A82" s="213"/>
      <c r="B82" s="213" t="s">
        <v>217</v>
      </c>
      <c r="C82" s="214" t="s">
        <v>410</v>
      </c>
      <c r="D82" s="215">
        <v>2514481</v>
      </c>
      <c r="E82" s="215">
        <v>2513165.2000000002</v>
      </c>
      <c r="F82" s="216">
        <v>99.9</v>
      </c>
    </row>
    <row r="83" spans="1:6" s="12" customFormat="1" ht="45">
      <c r="A83" s="213"/>
      <c r="B83" s="213" t="s">
        <v>225</v>
      </c>
      <c r="C83" s="214" t="s">
        <v>742</v>
      </c>
      <c r="D83" s="215">
        <v>1827690</v>
      </c>
      <c r="E83" s="215">
        <v>1826856.9</v>
      </c>
      <c r="F83" s="216">
        <v>100</v>
      </c>
    </row>
    <row r="84" spans="1:6" s="12" customFormat="1" ht="30">
      <c r="A84" s="213"/>
      <c r="B84" s="213" t="s">
        <v>206</v>
      </c>
      <c r="C84" s="214" t="s">
        <v>411</v>
      </c>
      <c r="D84" s="215">
        <v>25157</v>
      </c>
      <c r="E84" s="215">
        <v>23720.3</v>
      </c>
      <c r="F84" s="216">
        <v>94.3</v>
      </c>
    </row>
    <row r="85" spans="1:6" s="12" customFormat="1" ht="21.75" customHeight="1">
      <c r="A85" s="213"/>
      <c r="B85" s="213" t="s">
        <v>227</v>
      </c>
      <c r="C85" s="214" t="s">
        <v>412</v>
      </c>
      <c r="D85" s="215">
        <v>8176</v>
      </c>
      <c r="E85" s="215">
        <v>7745.4</v>
      </c>
      <c r="F85" s="216">
        <v>94.7</v>
      </c>
    </row>
    <row r="86" spans="1:6" s="12" customFormat="1" ht="27" customHeight="1">
      <c r="A86" s="213"/>
      <c r="B86" s="213" t="s">
        <v>221</v>
      </c>
      <c r="C86" s="214" t="s">
        <v>743</v>
      </c>
      <c r="D86" s="215">
        <v>109301</v>
      </c>
      <c r="E86" s="215">
        <v>109300</v>
      </c>
      <c r="F86" s="216">
        <v>100</v>
      </c>
    </row>
    <row r="87" spans="1:6" s="12" customFormat="1" ht="33.75" customHeight="1">
      <c r="A87" s="213"/>
      <c r="B87" s="213" t="s">
        <v>460</v>
      </c>
      <c r="C87" s="214" t="s">
        <v>744</v>
      </c>
      <c r="D87" s="215">
        <v>751106</v>
      </c>
      <c r="E87" s="215">
        <v>750919</v>
      </c>
      <c r="F87" s="216">
        <v>100</v>
      </c>
    </row>
    <row r="88" spans="1:6" s="12" customFormat="1" ht="39.75" customHeight="1">
      <c r="A88" s="213"/>
      <c r="B88" s="213" t="s">
        <v>519</v>
      </c>
      <c r="C88" s="214" t="s">
        <v>745</v>
      </c>
      <c r="D88" s="215">
        <v>12857</v>
      </c>
      <c r="E88" s="215">
        <v>12856.9</v>
      </c>
      <c r="F88" s="216">
        <v>100</v>
      </c>
    </row>
    <row r="89" spans="1:6" s="12" customFormat="1" ht="30.75" customHeight="1">
      <c r="A89" s="213"/>
      <c r="B89" s="213" t="s">
        <v>228</v>
      </c>
      <c r="C89" s="214" t="s">
        <v>392</v>
      </c>
      <c r="D89" s="215">
        <v>117389</v>
      </c>
      <c r="E89" s="215">
        <v>117360.3</v>
      </c>
      <c r="F89" s="216">
        <v>100</v>
      </c>
    </row>
    <row r="90" spans="1:6" s="12" customFormat="1" ht="32.25" customHeight="1">
      <c r="A90" s="213"/>
      <c r="B90" s="213" t="s">
        <v>520</v>
      </c>
      <c r="C90" s="214" t="s">
        <v>521</v>
      </c>
      <c r="D90" s="215">
        <v>4611683</v>
      </c>
      <c r="E90" s="215">
        <v>4611647.4000000004</v>
      </c>
      <c r="F90" s="216">
        <v>100</v>
      </c>
    </row>
    <row r="91" spans="1:6" ht="19.5" customHeight="1">
      <c r="A91" s="213"/>
      <c r="B91" s="213" t="s">
        <v>241</v>
      </c>
      <c r="C91" s="214" t="s">
        <v>746</v>
      </c>
      <c r="D91" s="215">
        <v>1298</v>
      </c>
      <c r="E91" s="215">
        <v>1297.5</v>
      </c>
      <c r="F91" s="216">
        <v>100</v>
      </c>
    </row>
    <row r="92" spans="1:6" ht="28.5" customHeight="1">
      <c r="A92" s="213"/>
      <c r="B92" s="213" t="s">
        <v>240</v>
      </c>
      <c r="C92" s="214" t="s">
        <v>747</v>
      </c>
      <c r="D92" s="215">
        <v>158586</v>
      </c>
      <c r="E92" s="215">
        <v>158447.6</v>
      </c>
      <c r="F92" s="216">
        <v>99.9</v>
      </c>
    </row>
    <row r="93" spans="1:6" ht="26.25" customHeight="1">
      <c r="A93" s="213"/>
      <c r="B93" s="213" t="s">
        <v>522</v>
      </c>
      <c r="C93" s="214" t="s">
        <v>523</v>
      </c>
      <c r="D93" s="215">
        <v>36604</v>
      </c>
      <c r="E93" s="215">
        <v>36369.599999999999</v>
      </c>
      <c r="F93" s="216">
        <v>99.4</v>
      </c>
    </row>
    <row r="94" spans="1:6" ht="28.5" customHeight="1">
      <c r="A94" s="213"/>
      <c r="B94" s="213" t="s">
        <v>24</v>
      </c>
      <c r="C94" s="214" t="s">
        <v>706</v>
      </c>
      <c r="D94" s="215">
        <v>3009880</v>
      </c>
      <c r="E94" s="215">
        <v>3009880</v>
      </c>
      <c r="F94" s="216">
        <v>100</v>
      </c>
    </row>
    <row r="95" spans="1:6" ht="21" customHeight="1">
      <c r="A95" s="217" t="s">
        <v>101</v>
      </c>
      <c r="B95" s="217"/>
      <c r="C95" s="218" t="s">
        <v>102</v>
      </c>
      <c r="D95" s="219">
        <v>20666445</v>
      </c>
      <c r="E95" s="219">
        <v>20665975.600000001</v>
      </c>
      <c r="F95" s="220">
        <v>100</v>
      </c>
    </row>
    <row r="96" spans="1:6" ht="45">
      <c r="A96" s="213"/>
      <c r="B96" s="213" t="s">
        <v>197</v>
      </c>
      <c r="C96" s="214" t="s">
        <v>748</v>
      </c>
      <c r="D96" s="215">
        <v>203656</v>
      </c>
      <c r="E96" s="215">
        <v>203410.6</v>
      </c>
      <c r="F96" s="216">
        <v>99.9</v>
      </c>
    </row>
    <row r="97" spans="1:6" ht="25.5" customHeight="1">
      <c r="A97" s="213"/>
      <c r="B97" s="213" t="s">
        <v>215</v>
      </c>
      <c r="C97" s="214" t="s">
        <v>749</v>
      </c>
      <c r="D97" s="215">
        <v>6679367</v>
      </c>
      <c r="E97" s="215">
        <v>6679248.4000000004</v>
      </c>
      <c r="F97" s="216">
        <v>100</v>
      </c>
    </row>
    <row r="98" spans="1:6" s="73" customFormat="1" ht="15.75" customHeight="1">
      <c r="A98" s="213"/>
      <c r="B98" s="213" t="s">
        <v>199</v>
      </c>
      <c r="C98" s="214" t="s">
        <v>76</v>
      </c>
      <c r="D98" s="215">
        <v>3168936</v>
      </c>
      <c r="E98" s="215">
        <v>3168936</v>
      </c>
      <c r="F98" s="216">
        <v>100</v>
      </c>
    </row>
    <row r="99" spans="1:6" ht="16.5" customHeight="1">
      <c r="A99" s="213"/>
      <c r="B99" s="213" t="s">
        <v>204</v>
      </c>
      <c r="C99" s="214" t="s">
        <v>750</v>
      </c>
      <c r="D99" s="215">
        <v>6469737</v>
      </c>
      <c r="E99" s="215">
        <v>6469737</v>
      </c>
      <c r="F99" s="216">
        <v>100</v>
      </c>
    </row>
    <row r="100" spans="1:6" ht="15.75" customHeight="1">
      <c r="A100" s="213"/>
      <c r="B100" s="213" t="s">
        <v>200</v>
      </c>
      <c r="C100" s="214" t="s">
        <v>751</v>
      </c>
      <c r="D100" s="215">
        <v>22594</v>
      </c>
      <c r="E100" s="215">
        <v>22593.5</v>
      </c>
      <c r="F100" s="216">
        <v>100</v>
      </c>
    </row>
    <row r="101" spans="1:6" ht="30">
      <c r="A101" s="213"/>
      <c r="B101" s="213" t="s">
        <v>202</v>
      </c>
      <c r="C101" s="214" t="s">
        <v>633</v>
      </c>
      <c r="D101" s="215">
        <v>654319</v>
      </c>
      <c r="E101" s="215">
        <v>654313.1</v>
      </c>
      <c r="F101" s="216">
        <v>100</v>
      </c>
    </row>
    <row r="102" spans="1:6" ht="15">
      <c r="A102" s="213"/>
      <c r="B102" s="213" t="s">
        <v>230</v>
      </c>
      <c r="C102" s="214" t="s">
        <v>752</v>
      </c>
      <c r="D102" s="216">
        <v>0</v>
      </c>
      <c r="E102" s="216">
        <v>0</v>
      </c>
      <c r="F102" s="216">
        <v>0</v>
      </c>
    </row>
    <row r="103" spans="1:6" ht="17.25" customHeight="1">
      <c r="A103" s="213"/>
      <c r="B103" s="213" t="s">
        <v>226</v>
      </c>
      <c r="C103" s="214" t="s">
        <v>753</v>
      </c>
      <c r="D103" s="215">
        <v>2850787</v>
      </c>
      <c r="E103" s="215">
        <v>2850786.7</v>
      </c>
      <c r="F103" s="216">
        <v>100</v>
      </c>
    </row>
    <row r="104" spans="1:6" ht="45">
      <c r="A104" s="213"/>
      <c r="B104" s="213" t="s">
        <v>205</v>
      </c>
      <c r="C104" s="214" t="s">
        <v>754</v>
      </c>
      <c r="D104" s="215">
        <v>87376</v>
      </c>
      <c r="E104" s="215">
        <v>87279.8</v>
      </c>
      <c r="F104" s="216">
        <v>99.9</v>
      </c>
    </row>
    <row r="105" spans="1:6" ht="36.75" customHeight="1">
      <c r="A105" s="213"/>
      <c r="B105" s="213" t="s">
        <v>206</v>
      </c>
      <c r="C105" s="214" t="s">
        <v>755</v>
      </c>
      <c r="D105" s="215">
        <v>44247</v>
      </c>
      <c r="E105" s="215">
        <v>44245.5</v>
      </c>
      <c r="F105" s="216">
        <v>100</v>
      </c>
    </row>
    <row r="106" spans="1:6" ht="30.75" customHeight="1">
      <c r="A106" s="213"/>
      <c r="B106" s="213" t="s">
        <v>208</v>
      </c>
      <c r="C106" s="214" t="s">
        <v>661</v>
      </c>
      <c r="D106" s="215">
        <v>450000</v>
      </c>
      <c r="E106" s="215">
        <v>450000</v>
      </c>
      <c r="F106" s="216">
        <v>100</v>
      </c>
    </row>
    <row r="107" spans="1:6" ht="87.75" customHeight="1">
      <c r="A107" s="213"/>
      <c r="B107" s="213" t="s">
        <v>221</v>
      </c>
      <c r="C107" s="214" t="s">
        <v>756</v>
      </c>
      <c r="D107" s="215">
        <v>35426</v>
      </c>
      <c r="E107" s="215">
        <v>35424.800000000003</v>
      </c>
      <c r="F107" s="216">
        <v>100</v>
      </c>
    </row>
    <row r="108" spans="1:6" ht="36.75" customHeight="1">
      <c r="A108" s="217" t="s">
        <v>103</v>
      </c>
      <c r="B108" s="217"/>
      <c r="C108" s="218" t="s">
        <v>104</v>
      </c>
      <c r="D108" s="219">
        <v>2166408</v>
      </c>
      <c r="E108" s="219">
        <v>2165592.9</v>
      </c>
      <c r="F108" s="220">
        <v>100</v>
      </c>
    </row>
    <row r="109" spans="1:6" ht="19.5" customHeight="1">
      <c r="A109" s="213"/>
      <c r="B109" s="213" t="s">
        <v>197</v>
      </c>
      <c r="C109" s="214" t="s">
        <v>413</v>
      </c>
      <c r="D109" s="215">
        <v>463815</v>
      </c>
      <c r="E109" s="215">
        <v>463000.2</v>
      </c>
      <c r="F109" s="216">
        <v>99.8</v>
      </c>
    </row>
    <row r="110" spans="1:6" ht="13.5" customHeight="1">
      <c r="A110" s="213"/>
      <c r="B110" s="213" t="s">
        <v>216</v>
      </c>
      <c r="C110" s="214" t="s">
        <v>370</v>
      </c>
      <c r="D110" s="215">
        <v>13363</v>
      </c>
      <c r="E110" s="215">
        <v>13362.7</v>
      </c>
      <c r="F110" s="216">
        <v>100</v>
      </c>
    </row>
    <row r="111" spans="1:6" ht="30">
      <c r="A111" s="213"/>
      <c r="B111" s="213" t="s">
        <v>199</v>
      </c>
      <c r="C111" s="214" t="s">
        <v>414</v>
      </c>
      <c r="D111" s="215">
        <v>1194283</v>
      </c>
      <c r="E111" s="215">
        <v>1194283</v>
      </c>
      <c r="F111" s="216">
        <v>100</v>
      </c>
    </row>
    <row r="112" spans="1:6" ht="45">
      <c r="A112" s="213"/>
      <c r="B112" s="213" t="s">
        <v>517</v>
      </c>
      <c r="C112" s="214" t="s">
        <v>757</v>
      </c>
      <c r="D112" s="215">
        <v>151062</v>
      </c>
      <c r="E112" s="215">
        <v>151062</v>
      </c>
      <c r="F112" s="216">
        <v>100</v>
      </c>
    </row>
    <row r="113" spans="1:6" ht="30">
      <c r="A113" s="213"/>
      <c r="B113" s="213" t="s">
        <v>24</v>
      </c>
      <c r="C113" s="214" t="s">
        <v>706</v>
      </c>
      <c r="D113" s="215">
        <v>343885</v>
      </c>
      <c r="E113" s="215">
        <v>343885</v>
      </c>
      <c r="F113" s="216">
        <v>100</v>
      </c>
    </row>
    <row r="114" spans="1:6" ht="31.5" customHeight="1">
      <c r="A114" s="217" t="s">
        <v>105</v>
      </c>
      <c r="B114" s="217"/>
      <c r="C114" s="218" t="s">
        <v>106</v>
      </c>
      <c r="D114" s="219">
        <v>150736724</v>
      </c>
      <c r="E114" s="219">
        <v>150601955.09999999</v>
      </c>
      <c r="F114" s="220">
        <v>99.9</v>
      </c>
    </row>
    <row r="115" spans="1:6" ht="17.25" customHeight="1">
      <c r="A115" s="213"/>
      <c r="B115" s="213" t="s">
        <v>197</v>
      </c>
      <c r="C115" s="214" t="s">
        <v>415</v>
      </c>
      <c r="D115" s="215">
        <v>569245</v>
      </c>
      <c r="E115" s="215">
        <v>566776</v>
      </c>
      <c r="F115" s="216">
        <v>99.6</v>
      </c>
    </row>
    <row r="116" spans="1:6" ht="18" customHeight="1">
      <c r="A116" s="213"/>
      <c r="B116" s="213" t="s">
        <v>198</v>
      </c>
      <c r="C116" s="214" t="s">
        <v>758</v>
      </c>
      <c r="D116" s="215">
        <v>1413952</v>
      </c>
      <c r="E116" s="215">
        <v>1401175.2</v>
      </c>
      <c r="F116" s="216">
        <v>99.1</v>
      </c>
    </row>
    <row r="117" spans="1:6" ht="30">
      <c r="A117" s="213"/>
      <c r="B117" s="213" t="s">
        <v>215</v>
      </c>
      <c r="C117" s="214" t="s">
        <v>416</v>
      </c>
      <c r="D117" s="215">
        <v>289754</v>
      </c>
      <c r="E117" s="215">
        <v>289731.40000000002</v>
      </c>
      <c r="F117" s="216">
        <v>100</v>
      </c>
    </row>
    <row r="118" spans="1:6" s="73" customFormat="1" ht="30">
      <c r="A118" s="213"/>
      <c r="B118" s="213" t="s">
        <v>216</v>
      </c>
      <c r="C118" s="214" t="s">
        <v>759</v>
      </c>
      <c r="D118" s="215">
        <v>840213</v>
      </c>
      <c r="E118" s="215">
        <v>836014.2</v>
      </c>
      <c r="F118" s="216">
        <v>99.5</v>
      </c>
    </row>
    <row r="119" spans="1:6" ht="30">
      <c r="A119" s="213"/>
      <c r="B119" s="213" t="s">
        <v>203</v>
      </c>
      <c r="C119" s="214" t="s">
        <v>417</v>
      </c>
      <c r="D119" s="215">
        <v>1801232</v>
      </c>
      <c r="E119" s="215">
        <v>1795274.7</v>
      </c>
      <c r="F119" s="216">
        <v>99.7</v>
      </c>
    </row>
    <row r="120" spans="1:6" ht="45">
      <c r="A120" s="213"/>
      <c r="B120" s="213" t="s">
        <v>199</v>
      </c>
      <c r="C120" s="214" t="s">
        <v>418</v>
      </c>
      <c r="D120" s="215">
        <v>434439</v>
      </c>
      <c r="E120" s="215">
        <v>434234.9</v>
      </c>
      <c r="F120" s="216">
        <v>100</v>
      </c>
    </row>
    <row r="121" spans="1:6" ht="45">
      <c r="A121" s="213"/>
      <c r="B121" s="213" t="s">
        <v>202</v>
      </c>
      <c r="C121" s="214" t="s">
        <v>419</v>
      </c>
      <c r="D121" s="215">
        <v>257532</v>
      </c>
      <c r="E121" s="215">
        <v>257019.9</v>
      </c>
      <c r="F121" s="216">
        <v>99.8</v>
      </c>
    </row>
    <row r="122" spans="1:6" ht="30">
      <c r="A122" s="213"/>
      <c r="B122" s="213" t="s">
        <v>230</v>
      </c>
      <c r="C122" s="214" t="s">
        <v>420</v>
      </c>
      <c r="D122" s="215">
        <v>904082</v>
      </c>
      <c r="E122" s="215">
        <v>901363.7</v>
      </c>
      <c r="F122" s="216">
        <v>99.7</v>
      </c>
    </row>
    <row r="123" spans="1:6" ht="15">
      <c r="A123" s="213"/>
      <c r="B123" s="213" t="s">
        <v>217</v>
      </c>
      <c r="C123" s="214" t="s">
        <v>370</v>
      </c>
      <c r="D123" s="215">
        <v>3000</v>
      </c>
      <c r="E123" s="215">
        <v>2971.2</v>
      </c>
      <c r="F123" s="216">
        <v>99</v>
      </c>
    </row>
    <row r="124" spans="1:6" ht="30">
      <c r="A124" s="213"/>
      <c r="B124" s="213" t="s">
        <v>226</v>
      </c>
      <c r="C124" s="214" t="s">
        <v>421</v>
      </c>
      <c r="D124" s="215">
        <v>402897</v>
      </c>
      <c r="E124" s="215">
        <v>402838.9</v>
      </c>
      <c r="F124" s="216">
        <v>100</v>
      </c>
    </row>
    <row r="125" spans="1:6" ht="30">
      <c r="A125" s="213"/>
      <c r="B125" s="213" t="s">
        <v>229</v>
      </c>
      <c r="C125" s="214" t="s">
        <v>422</v>
      </c>
      <c r="D125" s="215">
        <v>11918309</v>
      </c>
      <c r="E125" s="215">
        <v>11918292.300000001</v>
      </c>
      <c r="F125" s="216">
        <v>100</v>
      </c>
    </row>
    <row r="126" spans="1:6" ht="15">
      <c r="A126" s="213"/>
      <c r="B126" s="213" t="s">
        <v>208</v>
      </c>
      <c r="C126" s="214" t="s">
        <v>423</v>
      </c>
      <c r="D126" s="215">
        <v>1174516</v>
      </c>
      <c r="E126" s="215">
        <v>1165889.6000000001</v>
      </c>
      <c r="F126" s="216">
        <v>99.3</v>
      </c>
    </row>
    <row r="127" spans="1:6" ht="18.75" customHeight="1">
      <c r="A127" s="213"/>
      <c r="B127" s="213" t="s">
        <v>760</v>
      </c>
      <c r="C127" s="214" t="s">
        <v>761</v>
      </c>
      <c r="D127" s="215">
        <v>156480</v>
      </c>
      <c r="E127" s="215">
        <v>156452.20000000001</v>
      </c>
      <c r="F127" s="216">
        <v>100</v>
      </c>
    </row>
    <row r="128" spans="1:6" ht="17.25" customHeight="1">
      <c r="A128" s="213"/>
      <c r="B128" s="213" t="s">
        <v>222</v>
      </c>
      <c r="C128" s="214" t="s">
        <v>762</v>
      </c>
      <c r="D128" s="215">
        <v>2848156</v>
      </c>
      <c r="E128" s="215">
        <v>2840083.6</v>
      </c>
      <c r="F128" s="216">
        <v>99.7</v>
      </c>
    </row>
    <row r="129" spans="1:6" ht="19.5" customHeight="1">
      <c r="A129" s="213"/>
      <c r="B129" s="213" t="s">
        <v>213</v>
      </c>
      <c r="C129" s="214" t="s">
        <v>424</v>
      </c>
      <c r="D129" s="215">
        <v>470255</v>
      </c>
      <c r="E129" s="215">
        <v>470248</v>
      </c>
      <c r="F129" s="216">
        <v>100</v>
      </c>
    </row>
    <row r="130" spans="1:6" ht="21" customHeight="1">
      <c r="A130" s="213"/>
      <c r="B130" s="213" t="s">
        <v>228</v>
      </c>
      <c r="C130" s="214" t="s">
        <v>392</v>
      </c>
      <c r="D130" s="215">
        <v>1910064</v>
      </c>
      <c r="E130" s="215">
        <v>1875758.7</v>
      </c>
      <c r="F130" s="216">
        <v>98.2</v>
      </c>
    </row>
    <row r="131" spans="1:6" ht="27" customHeight="1">
      <c r="A131" s="213"/>
      <c r="B131" s="213" t="s">
        <v>231</v>
      </c>
      <c r="C131" s="214" t="s">
        <v>425</v>
      </c>
      <c r="D131" s="215">
        <v>77738451</v>
      </c>
      <c r="E131" s="215">
        <v>77703814.200000003</v>
      </c>
      <c r="F131" s="216">
        <v>100</v>
      </c>
    </row>
    <row r="132" spans="1:6" ht="27.75" customHeight="1">
      <c r="A132" s="213"/>
      <c r="B132" s="213" t="s">
        <v>232</v>
      </c>
      <c r="C132" s="214" t="s">
        <v>426</v>
      </c>
      <c r="D132" s="215">
        <v>154966</v>
      </c>
      <c r="E132" s="215">
        <v>153763.5</v>
      </c>
      <c r="F132" s="216">
        <v>99.2</v>
      </c>
    </row>
    <row r="133" spans="1:6" ht="60">
      <c r="A133" s="213"/>
      <c r="B133" s="213" t="s">
        <v>233</v>
      </c>
      <c r="C133" s="214" t="s">
        <v>427</v>
      </c>
      <c r="D133" s="215">
        <v>324462</v>
      </c>
      <c r="E133" s="215">
        <v>324460.59999999998</v>
      </c>
      <c r="F133" s="216">
        <v>100</v>
      </c>
    </row>
    <row r="134" spans="1:6" ht="60">
      <c r="A134" s="213"/>
      <c r="B134" s="213" t="s">
        <v>234</v>
      </c>
      <c r="C134" s="214" t="s">
        <v>763</v>
      </c>
      <c r="D134" s="215">
        <v>1298</v>
      </c>
      <c r="E134" s="215">
        <v>1297.5</v>
      </c>
      <c r="F134" s="216">
        <v>100</v>
      </c>
    </row>
    <row r="135" spans="1:6" ht="60">
      <c r="A135" s="213"/>
      <c r="B135" s="213" t="s">
        <v>235</v>
      </c>
      <c r="C135" s="214" t="s">
        <v>764</v>
      </c>
      <c r="D135" s="215">
        <v>234363</v>
      </c>
      <c r="E135" s="215">
        <v>232185.4</v>
      </c>
      <c r="F135" s="216">
        <v>99.1</v>
      </c>
    </row>
    <row r="136" spans="1:6" ht="15">
      <c r="A136" s="213"/>
      <c r="B136" s="213" t="s">
        <v>765</v>
      </c>
      <c r="C136" s="214" t="s">
        <v>372</v>
      </c>
      <c r="D136" s="215">
        <v>24826</v>
      </c>
      <c r="E136" s="215">
        <v>24826</v>
      </c>
      <c r="F136" s="216">
        <v>100</v>
      </c>
    </row>
    <row r="137" spans="1:6" ht="30">
      <c r="A137" s="213"/>
      <c r="B137" s="213" t="s">
        <v>236</v>
      </c>
      <c r="C137" s="214" t="s">
        <v>766</v>
      </c>
      <c r="D137" s="215">
        <v>46351</v>
      </c>
      <c r="E137" s="215">
        <v>45912.2</v>
      </c>
      <c r="F137" s="216">
        <v>99.1</v>
      </c>
    </row>
    <row r="138" spans="1:6" ht="45">
      <c r="A138" s="213"/>
      <c r="B138" s="213" t="s">
        <v>237</v>
      </c>
      <c r="C138" s="214" t="s">
        <v>428</v>
      </c>
      <c r="D138" s="215">
        <v>2298719</v>
      </c>
      <c r="E138" s="215">
        <v>2298425.6</v>
      </c>
      <c r="F138" s="216">
        <v>100</v>
      </c>
    </row>
    <row r="139" spans="1:6" ht="17.25" customHeight="1">
      <c r="A139" s="213"/>
      <c r="B139" s="213" t="s">
        <v>238</v>
      </c>
      <c r="C139" s="214" t="s">
        <v>767</v>
      </c>
      <c r="D139" s="215">
        <v>32749</v>
      </c>
      <c r="E139" s="215">
        <v>29794.2</v>
      </c>
      <c r="F139" s="216">
        <v>91</v>
      </c>
    </row>
    <row r="140" spans="1:6" ht="27" customHeight="1">
      <c r="A140" s="213"/>
      <c r="B140" s="213" t="s">
        <v>768</v>
      </c>
      <c r="C140" s="214" t="s">
        <v>373</v>
      </c>
      <c r="D140" s="215">
        <v>19341511</v>
      </c>
      <c r="E140" s="215">
        <v>19335957.399999999</v>
      </c>
      <c r="F140" s="216">
        <v>100</v>
      </c>
    </row>
    <row r="141" spans="1:6" ht="39" customHeight="1">
      <c r="A141" s="213"/>
      <c r="B141" s="213" t="s">
        <v>239</v>
      </c>
      <c r="C141" s="214" t="s">
        <v>769</v>
      </c>
      <c r="D141" s="215">
        <v>24262317</v>
      </c>
      <c r="E141" s="215">
        <v>24254809.399999999</v>
      </c>
      <c r="F141" s="216">
        <v>100</v>
      </c>
    </row>
    <row r="142" spans="1:6" ht="29.25" customHeight="1">
      <c r="A142" s="213"/>
      <c r="B142" s="213" t="s">
        <v>770</v>
      </c>
      <c r="C142" s="214" t="s">
        <v>524</v>
      </c>
      <c r="D142" s="215">
        <v>882585</v>
      </c>
      <c r="E142" s="215">
        <v>882584.8</v>
      </c>
      <c r="F142" s="216">
        <v>100</v>
      </c>
    </row>
    <row r="143" spans="1:6" ht="15">
      <c r="A143" s="217" t="s">
        <v>771</v>
      </c>
      <c r="B143" s="217"/>
      <c r="C143" s="218" t="s">
        <v>772</v>
      </c>
      <c r="D143" s="219">
        <v>3610954</v>
      </c>
      <c r="E143" s="219">
        <v>3604413.9</v>
      </c>
      <c r="F143" s="220">
        <v>99.8</v>
      </c>
    </row>
    <row r="144" spans="1:6" ht="30">
      <c r="A144" s="213"/>
      <c r="B144" s="213" t="s">
        <v>197</v>
      </c>
      <c r="C144" s="214" t="s">
        <v>651</v>
      </c>
      <c r="D144" s="215">
        <v>333104</v>
      </c>
      <c r="E144" s="215">
        <v>329134.8</v>
      </c>
      <c r="F144" s="216">
        <v>98.8</v>
      </c>
    </row>
    <row r="145" spans="1:6" ht="19.5" customHeight="1">
      <c r="A145" s="213"/>
      <c r="B145" s="213" t="s">
        <v>198</v>
      </c>
      <c r="C145" s="214" t="s">
        <v>773</v>
      </c>
      <c r="D145" s="215">
        <v>1059964</v>
      </c>
      <c r="E145" s="215">
        <v>1059839.5</v>
      </c>
      <c r="F145" s="216">
        <v>100</v>
      </c>
    </row>
    <row r="146" spans="1:6" ht="15">
      <c r="A146" s="213"/>
      <c r="B146" s="213" t="s">
        <v>199</v>
      </c>
      <c r="C146" s="214" t="s">
        <v>774</v>
      </c>
      <c r="D146" s="215">
        <v>1595472</v>
      </c>
      <c r="E146" s="215">
        <v>1593906.5</v>
      </c>
      <c r="F146" s="216">
        <v>99.9</v>
      </c>
    </row>
    <row r="147" spans="1:6" ht="30">
      <c r="A147" s="213"/>
      <c r="B147" s="213" t="s">
        <v>201</v>
      </c>
      <c r="C147" s="214" t="s">
        <v>775</v>
      </c>
      <c r="D147" s="215">
        <v>155016</v>
      </c>
      <c r="E147" s="215">
        <v>154836</v>
      </c>
      <c r="F147" s="216">
        <v>99.9</v>
      </c>
    </row>
    <row r="148" spans="1:6" ht="27.75" customHeight="1">
      <c r="A148" s="213"/>
      <c r="B148" s="213" t="s">
        <v>246</v>
      </c>
      <c r="C148" s="214" t="s">
        <v>392</v>
      </c>
      <c r="D148" s="216">
        <v>0</v>
      </c>
      <c r="E148" s="216">
        <v>0</v>
      </c>
      <c r="F148" s="216">
        <v>0</v>
      </c>
    </row>
    <row r="149" spans="1:6" ht="27.75" customHeight="1">
      <c r="A149" s="213"/>
      <c r="B149" s="213" t="s">
        <v>240</v>
      </c>
      <c r="C149" s="214" t="s">
        <v>429</v>
      </c>
      <c r="D149" s="215">
        <v>205929</v>
      </c>
      <c r="E149" s="215">
        <v>205428.9</v>
      </c>
      <c r="F149" s="216">
        <v>99.8</v>
      </c>
    </row>
    <row r="150" spans="1:6" ht="28.5" customHeight="1">
      <c r="A150" s="213"/>
      <c r="B150" s="213" t="s">
        <v>652</v>
      </c>
      <c r="C150" s="214" t="s">
        <v>776</v>
      </c>
      <c r="D150" s="215">
        <v>44469</v>
      </c>
      <c r="E150" s="215">
        <v>44468.2</v>
      </c>
      <c r="F150" s="216">
        <v>100</v>
      </c>
    </row>
    <row r="151" spans="1:6" ht="19.5" customHeight="1">
      <c r="A151" s="213"/>
      <c r="B151" s="213" t="s">
        <v>24</v>
      </c>
      <c r="C151" s="214" t="s">
        <v>706</v>
      </c>
      <c r="D151" s="215">
        <v>217000</v>
      </c>
      <c r="E151" s="215">
        <v>216800</v>
      </c>
      <c r="F151" s="216">
        <v>99.9</v>
      </c>
    </row>
    <row r="152" spans="1:6" ht="30">
      <c r="A152" s="217" t="s">
        <v>107</v>
      </c>
      <c r="B152" s="217"/>
      <c r="C152" s="218" t="s">
        <v>108</v>
      </c>
      <c r="D152" s="219">
        <v>1199430</v>
      </c>
      <c r="E152" s="219">
        <v>1196103</v>
      </c>
      <c r="F152" s="220">
        <v>99.7</v>
      </c>
    </row>
    <row r="153" spans="1:6" ht="18.75" customHeight="1">
      <c r="A153" s="213"/>
      <c r="B153" s="213" t="s">
        <v>197</v>
      </c>
      <c r="C153" s="214" t="s">
        <v>777</v>
      </c>
      <c r="D153" s="215">
        <v>292382</v>
      </c>
      <c r="E153" s="215">
        <v>291593.40000000002</v>
      </c>
      <c r="F153" s="216">
        <v>99.7</v>
      </c>
    </row>
    <row r="154" spans="1:6" ht="30">
      <c r="A154" s="213"/>
      <c r="B154" s="213" t="s">
        <v>215</v>
      </c>
      <c r="C154" s="214" t="s">
        <v>778</v>
      </c>
      <c r="D154" s="216">
        <v>0</v>
      </c>
      <c r="E154" s="216">
        <v>0</v>
      </c>
      <c r="F154" s="216">
        <v>0</v>
      </c>
    </row>
    <row r="155" spans="1:6" ht="15">
      <c r="A155" s="213"/>
      <c r="B155" s="213" t="s">
        <v>216</v>
      </c>
      <c r="C155" s="214" t="s">
        <v>779</v>
      </c>
      <c r="D155" s="216">
        <v>0</v>
      </c>
      <c r="E155" s="216">
        <v>0</v>
      </c>
      <c r="F155" s="216">
        <v>0</v>
      </c>
    </row>
    <row r="156" spans="1:6" ht="15">
      <c r="A156" s="213"/>
      <c r="B156" s="213" t="s">
        <v>204</v>
      </c>
      <c r="C156" s="214" t="s">
        <v>780</v>
      </c>
      <c r="D156" s="215">
        <v>107105</v>
      </c>
      <c r="E156" s="215">
        <v>106774.6</v>
      </c>
      <c r="F156" s="216">
        <v>99.7</v>
      </c>
    </row>
    <row r="157" spans="1:6" ht="16.5" customHeight="1">
      <c r="A157" s="213"/>
      <c r="B157" s="213" t="s">
        <v>201</v>
      </c>
      <c r="C157" s="214" t="s">
        <v>781</v>
      </c>
      <c r="D157" s="215">
        <v>500000</v>
      </c>
      <c r="E157" s="215">
        <v>500000</v>
      </c>
      <c r="F157" s="216">
        <v>100</v>
      </c>
    </row>
    <row r="158" spans="1:6" ht="25.5" customHeight="1">
      <c r="A158" s="213"/>
      <c r="B158" s="213" t="s">
        <v>202</v>
      </c>
      <c r="C158" s="214" t="s">
        <v>782</v>
      </c>
      <c r="D158" s="216">
        <v>0</v>
      </c>
      <c r="E158" s="216">
        <v>0</v>
      </c>
      <c r="F158" s="216">
        <v>0</v>
      </c>
    </row>
    <row r="159" spans="1:6" ht="15">
      <c r="A159" s="213"/>
      <c r="B159" s="213" t="s">
        <v>230</v>
      </c>
      <c r="C159" s="214" t="s">
        <v>525</v>
      </c>
      <c r="D159" s="215">
        <v>21823</v>
      </c>
      <c r="E159" s="215">
        <v>20620.2</v>
      </c>
      <c r="F159" s="216">
        <v>94.5</v>
      </c>
    </row>
    <row r="160" spans="1:6" ht="20.25" customHeight="1">
      <c r="A160" s="213"/>
      <c r="B160" s="213" t="s">
        <v>783</v>
      </c>
      <c r="C160" s="214" t="s">
        <v>784</v>
      </c>
      <c r="D160" s="215">
        <v>105628</v>
      </c>
      <c r="E160" s="215">
        <v>104622.9</v>
      </c>
      <c r="F160" s="216">
        <v>99</v>
      </c>
    </row>
    <row r="161" spans="1:6" ht="36" customHeight="1">
      <c r="A161" s="213"/>
      <c r="B161" s="213" t="s">
        <v>531</v>
      </c>
      <c r="C161" s="214" t="s">
        <v>356</v>
      </c>
      <c r="D161" s="215">
        <v>172492</v>
      </c>
      <c r="E161" s="215">
        <v>172492</v>
      </c>
      <c r="F161" s="216">
        <v>100</v>
      </c>
    </row>
    <row r="162" spans="1:6" ht="30.75" customHeight="1">
      <c r="A162" s="213"/>
      <c r="B162" s="213" t="s">
        <v>231</v>
      </c>
      <c r="C162" s="214" t="s">
        <v>785</v>
      </c>
      <c r="D162" s="216">
        <v>0</v>
      </c>
      <c r="E162" s="216">
        <v>0</v>
      </c>
      <c r="F162" s="216">
        <v>0</v>
      </c>
    </row>
    <row r="163" spans="1:6" ht="30">
      <c r="A163" s="217" t="s">
        <v>109</v>
      </c>
      <c r="B163" s="217"/>
      <c r="C163" s="218" t="s">
        <v>374</v>
      </c>
      <c r="D163" s="219">
        <v>31781366</v>
      </c>
      <c r="E163" s="219">
        <v>31781275.399999999</v>
      </c>
      <c r="F163" s="220">
        <v>100</v>
      </c>
    </row>
    <row r="164" spans="1:6" ht="19.5" customHeight="1">
      <c r="A164" s="213"/>
      <c r="B164" s="213" t="s">
        <v>197</v>
      </c>
      <c r="C164" s="214" t="s">
        <v>786</v>
      </c>
      <c r="D164" s="215">
        <v>132603</v>
      </c>
      <c r="E164" s="215">
        <v>132516.5</v>
      </c>
      <c r="F164" s="216">
        <v>99.9</v>
      </c>
    </row>
    <row r="165" spans="1:6" ht="15">
      <c r="A165" s="213"/>
      <c r="B165" s="213" t="s">
        <v>224</v>
      </c>
      <c r="C165" s="214" t="s">
        <v>430</v>
      </c>
      <c r="D165" s="215">
        <v>4475796</v>
      </c>
      <c r="E165" s="215">
        <v>4475796</v>
      </c>
      <c r="F165" s="216">
        <v>100</v>
      </c>
    </row>
    <row r="166" spans="1:6" s="73" customFormat="1" ht="16.5" customHeight="1">
      <c r="A166" s="213"/>
      <c r="B166" s="213" t="s">
        <v>198</v>
      </c>
      <c r="C166" s="214" t="s">
        <v>431</v>
      </c>
      <c r="D166" s="215">
        <v>2122000</v>
      </c>
      <c r="E166" s="215">
        <v>2122000</v>
      </c>
      <c r="F166" s="216">
        <v>100</v>
      </c>
    </row>
    <row r="167" spans="1:6" ht="18.75" customHeight="1">
      <c r="A167" s="213"/>
      <c r="B167" s="213" t="s">
        <v>202</v>
      </c>
      <c r="C167" s="214" t="s">
        <v>370</v>
      </c>
      <c r="D167" s="215">
        <v>110710</v>
      </c>
      <c r="E167" s="215">
        <v>110708.1</v>
      </c>
      <c r="F167" s="216">
        <v>100</v>
      </c>
    </row>
    <row r="168" spans="1:6" ht="19.5" customHeight="1">
      <c r="A168" s="213"/>
      <c r="B168" s="213" t="s">
        <v>787</v>
      </c>
      <c r="C168" s="214" t="s">
        <v>788</v>
      </c>
      <c r="D168" s="215">
        <v>10276910</v>
      </c>
      <c r="E168" s="215">
        <v>10276909.5</v>
      </c>
      <c r="F168" s="216">
        <v>100</v>
      </c>
    </row>
    <row r="169" spans="1:6" ht="15">
      <c r="A169" s="213"/>
      <c r="B169" s="213" t="s">
        <v>535</v>
      </c>
      <c r="C169" s="214" t="s">
        <v>789</v>
      </c>
      <c r="D169" s="215">
        <v>555454</v>
      </c>
      <c r="E169" s="215">
        <v>555453.1</v>
      </c>
      <c r="F169" s="216">
        <v>100</v>
      </c>
    </row>
    <row r="170" spans="1:6" ht="30">
      <c r="A170" s="213"/>
      <c r="B170" s="213" t="s">
        <v>246</v>
      </c>
      <c r="C170" s="214" t="s">
        <v>790</v>
      </c>
      <c r="D170" s="215">
        <v>291250</v>
      </c>
      <c r="E170" s="215">
        <v>291249.3</v>
      </c>
      <c r="F170" s="216">
        <v>100</v>
      </c>
    </row>
    <row r="171" spans="1:6" ht="30">
      <c r="A171" s="213"/>
      <c r="B171" s="213" t="s">
        <v>24</v>
      </c>
      <c r="C171" s="214" t="s">
        <v>706</v>
      </c>
      <c r="D171" s="215">
        <v>11198950</v>
      </c>
      <c r="E171" s="215">
        <v>11198950</v>
      </c>
      <c r="F171" s="216">
        <v>100</v>
      </c>
    </row>
    <row r="172" spans="1:6" ht="18" customHeight="1">
      <c r="A172" s="213"/>
      <c r="B172" s="213" t="s">
        <v>245</v>
      </c>
      <c r="C172" s="214" t="s">
        <v>791</v>
      </c>
      <c r="D172" s="215">
        <v>2617693</v>
      </c>
      <c r="E172" s="215">
        <v>2617693</v>
      </c>
      <c r="F172" s="216">
        <v>100</v>
      </c>
    </row>
    <row r="173" spans="1:6" ht="18" customHeight="1">
      <c r="A173" s="217" t="s">
        <v>792</v>
      </c>
      <c r="B173" s="217"/>
      <c r="C173" s="218" t="s">
        <v>793</v>
      </c>
      <c r="D173" s="219">
        <v>352467</v>
      </c>
      <c r="E173" s="219">
        <v>350861.2</v>
      </c>
      <c r="F173" s="220">
        <v>99.5</v>
      </c>
    </row>
    <row r="174" spans="1:6" ht="30">
      <c r="A174" s="213"/>
      <c r="B174" s="213" t="s">
        <v>197</v>
      </c>
      <c r="C174" s="214" t="s">
        <v>794</v>
      </c>
      <c r="D174" s="215">
        <v>108969</v>
      </c>
      <c r="E174" s="215">
        <v>108573.9</v>
      </c>
      <c r="F174" s="216">
        <v>99.6</v>
      </c>
    </row>
    <row r="175" spans="1:6" ht="27.75" customHeight="1">
      <c r="A175" s="213"/>
      <c r="B175" s="213" t="s">
        <v>216</v>
      </c>
      <c r="C175" s="214" t="s">
        <v>795</v>
      </c>
      <c r="D175" s="215">
        <v>243498</v>
      </c>
      <c r="E175" s="215">
        <v>242287.3</v>
      </c>
      <c r="F175" s="216">
        <v>99.5</v>
      </c>
    </row>
    <row r="176" spans="1:6" ht="17.25" customHeight="1">
      <c r="A176" s="217" t="s">
        <v>110</v>
      </c>
      <c r="B176" s="217"/>
      <c r="C176" s="218" t="s">
        <v>375</v>
      </c>
      <c r="D176" s="219">
        <v>61528497.399999999</v>
      </c>
      <c r="E176" s="219">
        <v>61059231.700000003</v>
      </c>
      <c r="F176" s="220">
        <v>99.2</v>
      </c>
    </row>
    <row r="177" spans="1:6" ht="20.25" customHeight="1">
      <c r="A177" s="213"/>
      <c r="B177" s="213" t="s">
        <v>197</v>
      </c>
      <c r="C177" s="214" t="s">
        <v>796</v>
      </c>
      <c r="D177" s="215">
        <v>194083</v>
      </c>
      <c r="E177" s="215">
        <v>192807.5</v>
      </c>
      <c r="F177" s="216">
        <v>99.3</v>
      </c>
    </row>
    <row r="178" spans="1:6" ht="15">
      <c r="A178" s="213"/>
      <c r="B178" s="213" t="s">
        <v>215</v>
      </c>
      <c r="C178" s="214" t="s">
        <v>526</v>
      </c>
      <c r="D178" s="215">
        <v>1378830</v>
      </c>
      <c r="E178" s="215">
        <v>1370081.9</v>
      </c>
      <c r="F178" s="216">
        <v>99.4</v>
      </c>
    </row>
    <row r="179" spans="1:6" ht="17.25" customHeight="1">
      <c r="A179" s="213"/>
      <c r="B179" s="213" t="s">
        <v>200</v>
      </c>
      <c r="C179" s="214" t="s">
        <v>797</v>
      </c>
      <c r="D179" s="215">
        <v>5828203</v>
      </c>
      <c r="E179" s="215">
        <v>5828203</v>
      </c>
      <c r="F179" s="216">
        <v>100</v>
      </c>
    </row>
    <row r="180" spans="1:6" ht="30">
      <c r="A180" s="213"/>
      <c r="B180" s="213" t="s">
        <v>201</v>
      </c>
      <c r="C180" s="214" t="s">
        <v>798</v>
      </c>
      <c r="D180" s="215">
        <v>938682</v>
      </c>
      <c r="E180" s="215">
        <v>933976.7</v>
      </c>
      <c r="F180" s="216">
        <v>99.5</v>
      </c>
    </row>
    <row r="181" spans="1:6" ht="30">
      <c r="A181" s="213"/>
      <c r="B181" s="213" t="s">
        <v>202</v>
      </c>
      <c r="C181" s="214" t="s">
        <v>799</v>
      </c>
      <c r="D181" s="215">
        <v>14311365</v>
      </c>
      <c r="E181" s="215">
        <v>14311365</v>
      </c>
      <c r="F181" s="216">
        <v>100</v>
      </c>
    </row>
    <row r="182" spans="1:6" ht="45">
      <c r="A182" s="213"/>
      <c r="B182" s="213" t="s">
        <v>225</v>
      </c>
      <c r="C182" s="214" t="s">
        <v>800</v>
      </c>
      <c r="D182" s="215">
        <v>4110139</v>
      </c>
      <c r="E182" s="215">
        <v>4110139</v>
      </c>
      <c r="F182" s="216">
        <v>100</v>
      </c>
    </row>
    <row r="183" spans="1:6" ht="15">
      <c r="A183" s="213"/>
      <c r="B183" s="213" t="s">
        <v>663</v>
      </c>
      <c r="C183" s="214" t="s">
        <v>664</v>
      </c>
      <c r="D183" s="215">
        <v>351864</v>
      </c>
      <c r="E183" s="215">
        <v>351863.4</v>
      </c>
      <c r="F183" s="216">
        <v>100</v>
      </c>
    </row>
    <row r="184" spans="1:6" ht="15">
      <c r="A184" s="213"/>
      <c r="B184" s="213" t="s">
        <v>242</v>
      </c>
      <c r="C184" s="214" t="s">
        <v>801</v>
      </c>
      <c r="D184" s="215">
        <v>1303077</v>
      </c>
      <c r="E184" s="215">
        <v>1303077</v>
      </c>
      <c r="F184" s="216">
        <v>100</v>
      </c>
    </row>
    <row r="185" spans="1:6" ht="18" customHeight="1">
      <c r="A185" s="213"/>
      <c r="B185" s="213" t="s">
        <v>527</v>
      </c>
      <c r="C185" s="214" t="s">
        <v>528</v>
      </c>
      <c r="D185" s="215">
        <v>956770</v>
      </c>
      <c r="E185" s="215">
        <v>951236.9</v>
      </c>
      <c r="F185" s="216">
        <v>99.4</v>
      </c>
    </row>
    <row r="186" spans="1:6" ht="18.75" customHeight="1">
      <c r="A186" s="213"/>
      <c r="B186" s="213" t="s">
        <v>243</v>
      </c>
      <c r="C186" s="214" t="s">
        <v>432</v>
      </c>
      <c r="D186" s="215">
        <v>1034816</v>
      </c>
      <c r="E186" s="215">
        <v>1008066</v>
      </c>
      <c r="F186" s="216">
        <v>97.4</v>
      </c>
    </row>
    <row r="187" spans="1:6" ht="15">
      <c r="A187" s="213"/>
      <c r="B187" s="213" t="s">
        <v>244</v>
      </c>
      <c r="C187" s="214" t="s">
        <v>433</v>
      </c>
      <c r="D187" s="215">
        <v>5041320</v>
      </c>
      <c r="E187" s="215">
        <v>5035465</v>
      </c>
      <c r="F187" s="216">
        <v>99.9</v>
      </c>
    </row>
    <row r="188" spans="1:6" ht="18.75" customHeight="1">
      <c r="A188" s="213"/>
      <c r="B188" s="213" t="s">
        <v>371</v>
      </c>
      <c r="C188" s="214" t="s">
        <v>802</v>
      </c>
      <c r="D188" s="215">
        <v>4773944</v>
      </c>
      <c r="E188" s="215">
        <v>4731158.8</v>
      </c>
      <c r="F188" s="216">
        <v>99.1</v>
      </c>
    </row>
    <row r="189" spans="1:6" ht="15.75" customHeight="1">
      <c r="A189" s="213"/>
      <c r="B189" s="213" t="s">
        <v>234</v>
      </c>
      <c r="C189" s="214" t="s">
        <v>803</v>
      </c>
      <c r="D189" s="215">
        <v>1622818</v>
      </c>
      <c r="E189" s="215">
        <v>1622817.7</v>
      </c>
      <c r="F189" s="216">
        <v>100</v>
      </c>
    </row>
    <row r="190" spans="1:6" ht="27.75" customHeight="1">
      <c r="A190" s="213"/>
      <c r="B190" s="213" t="s">
        <v>542</v>
      </c>
      <c r="C190" s="214" t="s">
        <v>804</v>
      </c>
      <c r="D190" s="215">
        <v>1810775</v>
      </c>
      <c r="E190" s="215">
        <v>1810774.9</v>
      </c>
      <c r="F190" s="216">
        <v>100</v>
      </c>
    </row>
    <row r="191" spans="1:6" ht="27.75" customHeight="1">
      <c r="A191" s="213"/>
      <c r="B191" s="213" t="s">
        <v>24</v>
      </c>
      <c r="C191" s="214" t="s">
        <v>706</v>
      </c>
      <c r="D191" s="215">
        <v>5050507</v>
      </c>
      <c r="E191" s="215">
        <v>5050507</v>
      </c>
      <c r="F191" s="216">
        <v>100</v>
      </c>
    </row>
    <row r="192" spans="1:6" ht="30">
      <c r="A192" s="213"/>
      <c r="B192" s="213" t="s">
        <v>245</v>
      </c>
      <c r="C192" s="214" t="s">
        <v>791</v>
      </c>
      <c r="D192" s="215">
        <v>6651029</v>
      </c>
      <c r="E192" s="215">
        <v>6651029</v>
      </c>
      <c r="F192" s="216">
        <v>100</v>
      </c>
    </row>
    <row r="193" spans="1:6" ht="20.25" customHeight="1">
      <c r="A193" s="213"/>
      <c r="B193" s="213" t="s">
        <v>805</v>
      </c>
      <c r="C193" s="214" t="s">
        <v>806</v>
      </c>
      <c r="D193" s="215">
        <v>71966.399999999994</v>
      </c>
      <c r="E193" s="215">
        <v>71966.3</v>
      </c>
      <c r="F193" s="216">
        <v>100</v>
      </c>
    </row>
    <row r="194" spans="1:6" ht="20.25" customHeight="1">
      <c r="A194" s="213"/>
      <c r="B194" s="213" t="s">
        <v>462</v>
      </c>
      <c r="C194" s="214" t="s">
        <v>662</v>
      </c>
      <c r="D194" s="215">
        <v>4348309</v>
      </c>
      <c r="E194" s="215">
        <v>4348309</v>
      </c>
      <c r="F194" s="216">
        <v>100</v>
      </c>
    </row>
    <row r="195" spans="1:6" ht="39" customHeight="1">
      <c r="A195" s="213"/>
      <c r="B195" s="213" t="s">
        <v>807</v>
      </c>
      <c r="C195" s="214" t="s">
        <v>529</v>
      </c>
      <c r="D195" s="215">
        <v>1750000</v>
      </c>
      <c r="E195" s="215">
        <v>1376387.5</v>
      </c>
      <c r="F195" s="216">
        <v>78.7</v>
      </c>
    </row>
    <row r="196" spans="1:6" ht="25.5" customHeight="1">
      <c r="A196" s="217" t="s">
        <v>111</v>
      </c>
      <c r="B196" s="217"/>
      <c r="C196" s="218" t="s">
        <v>112</v>
      </c>
      <c r="D196" s="219">
        <v>509856</v>
      </c>
      <c r="E196" s="219">
        <v>472320.4</v>
      </c>
      <c r="F196" s="220">
        <v>92.6</v>
      </c>
    </row>
    <row r="197" spans="1:6" ht="20.25" customHeight="1">
      <c r="A197" s="213"/>
      <c r="B197" s="213" t="s">
        <v>197</v>
      </c>
      <c r="C197" s="214" t="s">
        <v>434</v>
      </c>
      <c r="D197" s="215">
        <v>122340</v>
      </c>
      <c r="E197" s="215">
        <v>121938.6</v>
      </c>
      <c r="F197" s="216">
        <v>99.7</v>
      </c>
    </row>
    <row r="198" spans="1:6" ht="29.25" customHeight="1">
      <c r="A198" s="213"/>
      <c r="B198" s="213" t="s">
        <v>224</v>
      </c>
      <c r="C198" s="214" t="s">
        <v>435</v>
      </c>
      <c r="D198" s="215">
        <v>387516</v>
      </c>
      <c r="E198" s="215">
        <v>350381.7</v>
      </c>
      <c r="F198" s="216">
        <v>90.4</v>
      </c>
    </row>
    <row r="199" spans="1:6" ht="30" customHeight="1">
      <c r="A199" s="217" t="s">
        <v>113</v>
      </c>
      <c r="B199" s="217"/>
      <c r="C199" s="218" t="s">
        <v>376</v>
      </c>
      <c r="D199" s="219">
        <v>5222423</v>
      </c>
      <c r="E199" s="219">
        <v>5213791.0999999996</v>
      </c>
      <c r="F199" s="220">
        <v>99.8</v>
      </c>
    </row>
    <row r="200" spans="1:6" ht="19.5" customHeight="1">
      <c r="A200" s="213"/>
      <c r="B200" s="213" t="s">
        <v>197</v>
      </c>
      <c r="C200" s="214" t="s">
        <v>436</v>
      </c>
      <c r="D200" s="215">
        <v>140706</v>
      </c>
      <c r="E200" s="215">
        <v>137719.70000000001</v>
      </c>
      <c r="F200" s="216">
        <v>97.9</v>
      </c>
    </row>
    <row r="201" spans="1:6" s="73" customFormat="1" ht="27" customHeight="1">
      <c r="A201" s="213"/>
      <c r="B201" s="213" t="s">
        <v>198</v>
      </c>
      <c r="C201" s="214" t="s">
        <v>370</v>
      </c>
      <c r="D201" s="216">
        <v>300</v>
      </c>
      <c r="E201" s="216">
        <v>297.3</v>
      </c>
      <c r="F201" s="216">
        <v>99.1</v>
      </c>
    </row>
    <row r="202" spans="1:6" s="73" customFormat="1" ht="15" customHeight="1">
      <c r="A202" s="213"/>
      <c r="B202" s="213" t="s">
        <v>216</v>
      </c>
      <c r="C202" s="214" t="s">
        <v>437</v>
      </c>
      <c r="D202" s="215">
        <v>1514148</v>
      </c>
      <c r="E202" s="215">
        <v>1508813</v>
      </c>
      <c r="F202" s="216">
        <v>99.6</v>
      </c>
    </row>
    <row r="203" spans="1:6" ht="13.5" customHeight="1">
      <c r="A203" s="213"/>
      <c r="B203" s="213" t="s">
        <v>199</v>
      </c>
      <c r="C203" s="214" t="s">
        <v>438</v>
      </c>
      <c r="D203" s="215">
        <v>825002</v>
      </c>
      <c r="E203" s="215">
        <v>824913.8</v>
      </c>
      <c r="F203" s="216">
        <v>100</v>
      </c>
    </row>
    <row r="204" spans="1:6" ht="21.75" customHeight="1">
      <c r="A204" s="213"/>
      <c r="B204" s="213" t="s">
        <v>204</v>
      </c>
      <c r="C204" s="214" t="s">
        <v>439</v>
      </c>
      <c r="D204" s="215">
        <v>1691695</v>
      </c>
      <c r="E204" s="215">
        <v>1691695</v>
      </c>
      <c r="F204" s="216">
        <v>100</v>
      </c>
    </row>
    <row r="205" spans="1:6" ht="15.75" customHeight="1">
      <c r="A205" s="213"/>
      <c r="B205" s="213" t="s">
        <v>200</v>
      </c>
      <c r="C205" s="214" t="s">
        <v>440</v>
      </c>
      <c r="D205" s="215">
        <v>151652</v>
      </c>
      <c r="E205" s="215">
        <v>151543.5</v>
      </c>
      <c r="F205" s="216">
        <v>99.9</v>
      </c>
    </row>
    <row r="206" spans="1:6" ht="16.5" customHeight="1">
      <c r="A206" s="213"/>
      <c r="B206" s="213" t="s">
        <v>201</v>
      </c>
      <c r="C206" s="214" t="s">
        <v>441</v>
      </c>
      <c r="D206" s="215">
        <v>364384</v>
      </c>
      <c r="E206" s="215">
        <v>364297</v>
      </c>
      <c r="F206" s="216">
        <v>100</v>
      </c>
    </row>
    <row r="207" spans="1:6" ht="16.5" customHeight="1">
      <c r="A207" s="213"/>
      <c r="B207" s="213" t="s">
        <v>246</v>
      </c>
      <c r="C207" s="214" t="s">
        <v>392</v>
      </c>
      <c r="D207" s="215">
        <v>191777</v>
      </c>
      <c r="E207" s="215">
        <v>191752.7</v>
      </c>
      <c r="F207" s="216">
        <v>100</v>
      </c>
    </row>
    <row r="208" spans="1:6" s="73" customFormat="1" ht="30">
      <c r="A208" s="213"/>
      <c r="B208" s="213" t="s">
        <v>24</v>
      </c>
      <c r="C208" s="214" t="s">
        <v>706</v>
      </c>
      <c r="D208" s="215">
        <v>342759</v>
      </c>
      <c r="E208" s="215">
        <v>342759</v>
      </c>
      <c r="F208" s="216">
        <v>100</v>
      </c>
    </row>
    <row r="209" spans="1:6" s="73" customFormat="1" ht="15">
      <c r="A209" s="217" t="s">
        <v>808</v>
      </c>
      <c r="B209" s="217"/>
      <c r="C209" s="218" t="s">
        <v>660</v>
      </c>
      <c r="D209" s="219">
        <v>32697</v>
      </c>
      <c r="E209" s="219">
        <v>29468.6</v>
      </c>
      <c r="F209" s="220">
        <v>90.1</v>
      </c>
    </row>
    <row r="210" spans="1:6" s="73" customFormat="1" ht="30">
      <c r="A210" s="213"/>
      <c r="B210" s="213" t="s">
        <v>197</v>
      </c>
      <c r="C210" s="214" t="s">
        <v>665</v>
      </c>
      <c r="D210" s="215">
        <v>21764</v>
      </c>
      <c r="E210" s="215">
        <v>18536.400000000001</v>
      </c>
      <c r="F210" s="216">
        <v>85.2</v>
      </c>
    </row>
    <row r="211" spans="1:6" s="73" customFormat="1" ht="15">
      <c r="A211" s="213"/>
      <c r="B211" s="213" t="s">
        <v>198</v>
      </c>
      <c r="C211" s="214" t="s">
        <v>370</v>
      </c>
      <c r="D211" s="215">
        <v>10933</v>
      </c>
      <c r="E211" s="215">
        <v>10932.2</v>
      </c>
      <c r="F211" s="216">
        <v>100</v>
      </c>
    </row>
    <row r="212" spans="1:6" s="73" customFormat="1" ht="30">
      <c r="A212" s="217" t="s">
        <v>114</v>
      </c>
      <c r="B212" s="217"/>
      <c r="C212" s="218" t="s">
        <v>377</v>
      </c>
      <c r="D212" s="219">
        <v>28687849.899999999</v>
      </c>
      <c r="E212" s="219">
        <v>28687339.100000001</v>
      </c>
      <c r="F212" s="220">
        <v>100</v>
      </c>
    </row>
    <row r="213" spans="1:6" ht="45">
      <c r="A213" s="213"/>
      <c r="B213" s="213" t="s">
        <v>197</v>
      </c>
      <c r="C213" s="214" t="s">
        <v>442</v>
      </c>
      <c r="D213" s="215">
        <v>429829</v>
      </c>
      <c r="E213" s="215">
        <v>429582.6</v>
      </c>
      <c r="F213" s="216">
        <v>99.9</v>
      </c>
    </row>
    <row r="214" spans="1:6" ht="15">
      <c r="A214" s="213"/>
      <c r="B214" s="213" t="s">
        <v>216</v>
      </c>
      <c r="C214" s="214" t="s">
        <v>370</v>
      </c>
      <c r="D214" s="215">
        <v>122418</v>
      </c>
      <c r="E214" s="215">
        <v>122416.6</v>
      </c>
      <c r="F214" s="216">
        <v>100</v>
      </c>
    </row>
    <row r="215" spans="1:6" ht="45">
      <c r="A215" s="213"/>
      <c r="B215" s="213" t="s">
        <v>514</v>
      </c>
      <c r="C215" s="214" t="s">
        <v>809</v>
      </c>
      <c r="D215" s="215">
        <v>7491084</v>
      </c>
      <c r="E215" s="215">
        <v>7491084</v>
      </c>
      <c r="F215" s="216">
        <v>100</v>
      </c>
    </row>
    <row r="216" spans="1:6" ht="30">
      <c r="A216" s="213"/>
      <c r="B216" s="213" t="s">
        <v>212</v>
      </c>
      <c r="C216" s="214" t="s">
        <v>357</v>
      </c>
      <c r="D216" s="215">
        <v>3682580</v>
      </c>
      <c r="E216" s="215">
        <v>3682579.2</v>
      </c>
      <c r="F216" s="216">
        <v>100</v>
      </c>
    </row>
    <row r="217" spans="1:6" ht="28.5" customHeight="1">
      <c r="A217" s="213"/>
      <c r="B217" s="213" t="s">
        <v>530</v>
      </c>
      <c r="C217" s="214" t="s">
        <v>810</v>
      </c>
      <c r="D217" s="215">
        <v>50000</v>
      </c>
      <c r="E217" s="215">
        <v>50000</v>
      </c>
      <c r="F217" s="216">
        <v>100</v>
      </c>
    </row>
    <row r="218" spans="1:6" ht="30" customHeight="1">
      <c r="A218" s="213"/>
      <c r="B218" s="213" t="s">
        <v>516</v>
      </c>
      <c r="C218" s="214" t="s">
        <v>804</v>
      </c>
      <c r="D218" s="215">
        <v>300041</v>
      </c>
      <c r="E218" s="215">
        <v>300040.59999999998</v>
      </c>
      <c r="F218" s="216">
        <v>100</v>
      </c>
    </row>
    <row r="219" spans="1:6" ht="30">
      <c r="A219" s="213"/>
      <c r="B219" s="213" t="s">
        <v>531</v>
      </c>
      <c r="C219" s="214" t="s">
        <v>356</v>
      </c>
      <c r="D219" s="215">
        <v>334625</v>
      </c>
      <c r="E219" s="215">
        <v>334625</v>
      </c>
      <c r="F219" s="216">
        <v>100</v>
      </c>
    </row>
    <row r="220" spans="1:6" ht="15">
      <c r="A220" s="213"/>
      <c r="B220" s="213" t="s">
        <v>247</v>
      </c>
      <c r="C220" s="214" t="s">
        <v>811</v>
      </c>
      <c r="D220" s="215">
        <v>2230238</v>
      </c>
      <c r="E220" s="215">
        <v>2230238</v>
      </c>
      <c r="F220" s="216">
        <v>100</v>
      </c>
    </row>
    <row r="221" spans="1:6" s="73" customFormat="1" ht="17.25" customHeight="1">
      <c r="A221" s="213"/>
      <c r="B221" s="213" t="s">
        <v>532</v>
      </c>
      <c r="C221" s="214" t="s">
        <v>443</v>
      </c>
      <c r="D221" s="215">
        <v>105072</v>
      </c>
      <c r="E221" s="215">
        <v>104816.9</v>
      </c>
      <c r="F221" s="216">
        <v>99.8</v>
      </c>
    </row>
    <row r="222" spans="1:6" ht="30">
      <c r="A222" s="213"/>
      <c r="B222" s="213" t="s">
        <v>248</v>
      </c>
      <c r="C222" s="214" t="s">
        <v>345</v>
      </c>
      <c r="D222" s="215">
        <v>151480</v>
      </c>
      <c r="E222" s="215">
        <v>151473.4</v>
      </c>
      <c r="F222" s="216">
        <v>100</v>
      </c>
    </row>
    <row r="223" spans="1:6" ht="25.5" customHeight="1">
      <c r="A223" s="213"/>
      <c r="B223" s="213" t="s">
        <v>684</v>
      </c>
      <c r="C223" s="214" t="s">
        <v>685</v>
      </c>
      <c r="D223" s="215">
        <v>121220.3</v>
      </c>
      <c r="E223" s="215">
        <v>121220.3</v>
      </c>
      <c r="F223" s="216">
        <v>100</v>
      </c>
    </row>
    <row r="224" spans="1:6" ht="25.5" customHeight="1">
      <c r="A224" s="213"/>
      <c r="B224" s="213" t="s">
        <v>24</v>
      </c>
      <c r="C224" s="214" t="s">
        <v>706</v>
      </c>
      <c r="D224" s="215">
        <v>10450704</v>
      </c>
      <c r="E224" s="215">
        <v>10450704</v>
      </c>
      <c r="F224" s="216">
        <v>100</v>
      </c>
    </row>
    <row r="225" spans="1:6" ht="17.25" customHeight="1">
      <c r="A225" s="213"/>
      <c r="B225" s="213" t="s">
        <v>245</v>
      </c>
      <c r="C225" s="214" t="s">
        <v>791</v>
      </c>
      <c r="D225" s="215">
        <v>3201216</v>
      </c>
      <c r="E225" s="215">
        <v>3201216</v>
      </c>
      <c r="F225" s="216">
        <v>100</v>
      </c>
    </row>
    <row r="226" spans="1:6" ht="21" customHeight="1">
      <c r="A226" s="213"/>
      <c r="B226" s="213" t="s">
        <v>805</v>
      </c>
      <c r="C226" s="214" t="s">
        <v>806</v>
      </c>
      <c r="D226" s="215">
        <v>17342.599999999999</v>
      </c>
      <c r="E226" s="215">
        <v>17342.599999999999</v>
      </c>
      <c r="F226" s="216">
        <v>100</v>
      </c>
    </row>
    <row r="227" spans="1:6" ht="28.5" customHeight="1">
      <c r="A227" s="213"/>
      <c r="B227" s="213" t="s">
        <v>812</v>
      </c>
      <c r="C227" s="214" t="s">
        <v>444</v>
      </c>
      <c r="D227" s="216">
        <v>0</v>
      </c>
      <c r="E227" s="216">
        <v>0</v>
      </c>
      <c r="F227" s="216">
        <v>0</v>
      </c>
    </row>
    <row r="228" spans="1:6" ht="15">
      <c r="A228" s="217" t="s">
        <v>115</v>
      </c>
      <c r="B228" s="217"/>
      <c r="C228" s="218" t="s">
        <v>116</v>
      </c>
      <c r="D228" s="219">
        <v>358784</v>
      </c>
      <c r="E228" s="219">
        <v>354472.7</v>
      </c>
      <c r="F228" s="220">
        <v>98.8</v>
      </c>
    </row>
    <row r="229" spans="1:6" ht="18" customHeight="1">
      <c r="A229" s="213"/>
      <c r="B229" s="213" t="s">
        <v>197</v>
      </c>
      <c r="C229" s="214" t="s">
        <v>813</v>
      </c>
      <c r="D229" s="215">
        <v>358637</v>
      </c>
      <c r="E229" s="215">
        <v>354371.7</v>
      </c>
      <c r="F229" s="216">
        <v>98.8</v>
      </c>
    </row>
    <row r="230" spans="1:6" ht="15">
      <c r="A230" s="213"/>
      <c r="B230" s="213" t="s">
        <v>198</v>
      </c>
      <c r="C230" s="214" t="s">
        <v>370</v>
      </c>
      <c r="D230" s="216">
        <v>147</v>
      </c>
      <c r="E230" s="216">
        <v>101</v>
      </c>
      <c r="F230" s="216">
        <v>68.7</v>
      </c>
    </row>
    <row r="231" spans="1:6" ht="15" customHeight="1">
      <c r="A231" s="217" t="s">
        <v>814</v>
      </c>
      <c r="B231" s="217"/>
      <c r="C231" s="218" t="s">
        <v>815</v>
      </c>
      <c r="D231" s="219">
        <v>591559</v>
      </c>
      <c r="E231" s="219">
        <v>572628.19999999995</v>
      </c>
      <c r="F231" s="220">
        <v>96.8</v>
      </c>
    </row>
    <row r="232" spans="1:6" ht="18.75" customHeight="1">
      <c r="A232" s="213"/>
      <c r="B232" s="213" t="s">
        <v>197</v>
      </c>
      <c r="C232" s="214" t="s">
        <v>816</v>
      </c>
      <c r="D232" s="215">
        <v>158091</v>
      </c>
      <c r="E232" s="215">
        <v>140511.79999999999</v>
      </c>
      <c r="F232" s="216">
        <v>88.9</v>
      </c>
    </row>
    <row r="233" spans="1:6" ht="15">
      <c r="A233" s="213"/>
      <c r="B233" s="213" t="s">
        <v>198</v>
      </c>
      <c r="C233" s="214" t="s">
        <v>370</v>
      </c>
      <c r="D233" s="215">
        <v>111044</v>
      </c>
      <c r="E233" s="215">
        <v>110798.6</v>
      </c>
      <c r="F233" s="216">
        <v>99.8</v>
      </c>
    </row>
    <row r="234" spans="1:6" ht="18" customHeight="1">
      <c r="A234" s="213"/>
      <c r="B234" s="213" t="s">
        <v>215</v>
      </c>
      <c r="C234" s="214" t="s">
        <v>533</v>
      </c>
      <c r="D234" s="215">
        <v>216133</v>
      </c>
      <c r="E234" s="215">
        <v>215027.4</v>
      </c>
      <c r="F234" s="216">
        <v>99.5</v>
      </c>
    </row>
    <row r="235" spans="1:6" ht="18" customHeight="1">
      <c r="A235" s="213"/>
      <c r="B235" s="213" t="s">
        <v>247</v>
      </c>
      <c r="C235" s="214" t="s">
        <v>534</v>
      </c>
      <c r="D235" s="215">
        <v>101531</v>
      </c>
      <c r="E235" s="215">
        <v>101530.8</v>
      </c>
      <c r="F235" s="216">
        <v>100</v>
      </c>
    </row>
    <row r="236" spans="1:6" ht="45">
      <c r="A236" s="213"/>
      <c r="B236" s="213" t="s">
        <v>646</v>
      </c>
      <c r="C236" s="214" t="s">
        <v>817</v>
      </c>
      <c r="D236" s="215">
        <v>1000</v>
      </c>
      <c r="E236" s="216">
        <v>999.6</v>
      </c>
      <c r="F236" s="216">
        <v>100</v>
      </c>
    </row>
    <row r="237" spans="1:6" ht="30">
      <c r="A237" s="213"/>
      <c r="B237" s="213" t="s">
        <v>24</v>
      </c>
      <c r="C237" s="214" t="s">
        <v>706</v>
      </c>
      <c r="D237" s="215">
        <v>3760</v>
      </c>
      <c r="E237" s="215">
        <v>3760</v>
      </c>
      <c r="F237" s="216">
        <v>100</v>
      </c>
    </row>
    <row r="238" spans="1:6" ht="15">
      <c r="A238" s="217" t="s">
        <v>117</v>
      </c>
      <c r="B238" s="217"/>
      <c r="C238" s="218" t="s">
        <v>118</v>
      </c>
      <c r="D238" s="219">
        <v>18758148</v>
      </c>
      <c r="E238" s="219">
        <v>18725734.699999999</v>
      </c>
      <c r="F238" s="220">
        <v>99.8</v>
      </c>
    </row>
    <row r="239" spans="1:6" ht="16.5" customHeight="1">
      <c r="A239" s="213"/>
      <c r="B239" s="213" t="s">
        <v>197</v>
      </c>
      <c r="C239" s="214" t="s">
        <v>818</v>
      </c>
      <c r="D239" s="215">
        <v>105441</v>
      </c>
      <c r="E239" s="215">
        <v>104520.7</v>
      </c>
      <c r="F239" s="216">
        <v>99.1</v>
      </c>
    </row>
    <row r="240" spans="1:6" ht="28.5" customHeight="1">
      <c r="A240" s="213"/>
      <c r="B240" s="213" t="s">
        <v>224</v>
      </c>
      <c r="C240" s="214" t="s">
        <v>819</v>
      </c>
      <c r="D240" s="215">
        <v>999429</v>
      </c>
      <c r="E240" s="215">
        <v>995850.8</v>
      </c>
      <c r="F240" s="216">
        <v>99.6</v>
      </c>
    </row>
    <row r="241" spans="1:6" ht="17.25" customHeight="1">
      <c r="A241" s="213"/>
      <c r="B241" s="213" t="s">
        <v>198</v>
      </c>
      <c r="C241" s="214" t="s">
        <v>820</v>
      </c>
      <c r="D241" s="215">
        <v>7779259</v>
      </c>
      <c r="E241" s="215">
        <v>7775125.0999999996</v>
      </c>
      <c r="F241" s="216">
        <v>99.9</v>
      </c>
    </row>
    <row r="242" spans="1:6" ht="30">
      <c r="A242" s="213"/>
      <c r="B242" s="213" t="s">
        <v>203</v>
      </c>
      <c r="C242" s="214" t="s">
        <v>821</v>
      </c>
      <c r="D242" s="215">
        <v>8016080</v>
      </c>
      <c r="E242" s="215">
        <v>7995375.7999999998</v>
      </c>
      <c r="F242" s="216">
        <v>99.7</v>
      </c>
    </row>
    <row r="243" spans="1:6" ht="19.5" customHeight="1">
      <c r="A243" s="213"/>
      <c r="B243" s="213" t="s">
        <v>199</v>
      </c>
      <c r="C243" s="214" t="s">
        <v>445</v>
      </c>
      <c r="D243" s="215">
        <v>1613396</v>
      </c>
      <c r="E243" s="215">
        <v>1611804.4</v>
      </c>
      <c r="F243" s="216">
        <v>99.9</v>
      </c>
    </row>
    <row r="244" spans="1:6" s="73" customFormat="1" ht="24.75" customHeight="1">
      <c r="A244" s="213"/>
      <c r="B244" s="213" t="s">
        <v>246</v>
      </c>
      <c r="C244" s="214" t="s">
        <v>392</v>
      </c>
      <c r="D244" s="215">
        <v>244543</v>
      </c>
      <c r="E244" s="215">
        <v>243058</v>
      </c>
      <c r="F244" s="216">
        <v>99.4</v>
      </c>
    </row>
    <row r="245" spans="1:6" ht="29.25" customHeight="1">
      <c r="A245" s="217" t="s">
        <v>119</v>
      </c>
      <c r="B245" s="217"/>
      <c r="C245" s="218" t="s">
        <v>378</v>
      </c>
      <c r="D245" s="219">
        <v>632600</v>
      </c>
      <c r="E245" s="219">
        <v>615348.1</v>
      </c>
      <c r="F245" s="220">
        <v>97.3</v>
      </c>
    </row>
    <row r="246" spans="1:6" ht="30">
      <c r="A246" s="213"/>
      <c r="B246" s="213" t="s">
        <v>224</v>
      </c>
      <c r="C246" s="214" t="s">
        <v>446</v>
      </c>
      <c r="D246" s="215">
        <v>102627</v>
      </c>
      <c r="E246" s="215">
        <v>85375.4</v>
      </c>
      <c r="F246" s="216">
        <v>83.2</v>
      </c>
    </row>
    <row r="247" spans="1:6" ht="27.75" customHeight="1">
      <c r="A247" s="213"/>
      <c r="B247" s="213" t="s">
        <v>215</v>
      </c>
      <c r="C247" s="214" t="s">
        <v>822</v>
      </c>
      <c r="D247" s="215">
        <v>29973</v>
      </c>
      <c r="E247" s="215">
        <v>29972.799999999999</v>
      </c>
      <c r="F247" s="216">
        <v>100</v>
      </c>
    </row>
    <row r="248" spans="1:6" ht="18.75" customHeight="1">
      <c r="A248" s="213"/>
      <c r="B248" s="213" t="s">
        <v>24</v>
      </c>
      <c r="C248" s="214" t="s">
        <v>706</v>
      </c>
      <c r="D248" s="215">
        <v>500000</v>
      </c>
      <c r="E248" s="215">
        <v>500000</v>
      </c>
      <c r="F248" s="216">
        <v>100</v>
      </c>
    </row>
    <row r="249" spans="1:6" ht="18" customHeight="1">
      <c r="A249" s="217" t="s">
        <v>185</v>
      </c>
      <c r="B249" s="217"/>
      <c r="C249" s="218" t="s">
        <v>379</v>
      </c>
      <c r="D249" s="219">
        <v>122821</v>
      </c>
      <c r="E249" s="219">
        <v>121699</v>
      </c>
      <c r="F249" s="220">
        <v>99.1</v>
      </c>
    </row>
    <row r="250" spans="1:6" ht="19.5" customHeight="1">
      <c r="A250" s="213"/>
      <c r="B250" s="213" t="s">
        <v>197</v>
      </c>
      <c r="C250" s="214" t="s">
        <v>823</v>
      </c>
      <c r="D250" s="215">
        <v>122821</v>
      </c>
      <c r="E250" s="215">
        <v>121699</v>
      </c>
      <c r="F250" s="216">
        <v>99.1</v>
      </c>
    </row>
    <row r="251" spans="1:6" ht="29.25" customHeight="1">
      <c r="A251" s="217" t="s">
        <v>120</v>
      </c>
      <c r="B251" s="217"/>
      <c r="C251" s="218" t="s">
        <v>121</v>
      </c>
      <c r="D251" s="219">
        <v>3911300</v>
      </c>
      <c r="E251" s="219">
        <v>3909462.5</v>
      </c>
      <c r="F251" s="220">
        <v>100</v>
      </c>
    </row>
    <row r="252" spans="1:6" ht="22.5" customHeight="1">
      <c r="A252" s="213"/>
      <c r="B252" s="213" t="s">
        <v>197</v>
      </c>
      <c r="C252" s="214" t="s">
        <v>824</v>
      </c>
      <c r="D252" s="215">
        <v>146057</v>
      </c>
      <c r="E252" s="215">
        <v>145455</v>
      </c>
      <c r="F252" s="216">
        <v>99.6</v>
      </c>
    </row>
    <row r="253" spans="1:6" ht="30" customHeight="1">
      <c r="A253" s="213"/>
      <c r="B253" s="213" t="s">
        <v>198</v>
      </c>
      <c r="C253" s="214" t="s">
        <v>370</v>
      </c>
      <c r="D253" s="215">
        <v>12750</v>
      </c>
      <c r="E253" s="215">
        <v>12749.8</v>
      </c>
      <c r="F253" s="216">
        <v>100</v>
      </c>
    </row>
    <row r="254" spans="1:6" ht="30" customHeight="1">
      <c r="A254" s="213"/>
      <c r="B254" s="213" t="s">
        <v>201</v>
      </c>
      <c r="C254" s="214" t="s">
        <v>447</v>
      </c>
      <c r="D254" s="215">
        <v>27421</v>
      </c>
      <c r="E254" s="215">
        <v>27048.3</v>
      </c>
      <c r="F254" s="216">
        <v>98.6</v>
      </c>
    </row>
    <row r="255" spans="1:6" ht="20.25" customHeight="1">
      <c r="A255" s="213"/>
      <c r="B255" s="213" t="s">
        <v>202</v>
      </c>
      <c r="C255" s="214" t="s">
        <v>448</v>
      </c>
      <c r="D255" s="215">
        <v>10014</v>
      </c>
      <c r="E255" s="215">
        <v>10010.1</v>
      </c>
      <c r="F255" s="216">
        <v>100</v>
      </c>
    </row>
    <row r="256" spans="1:6" ht="54" customHeight="1">
      <c r="A256" s="213"/>
      <c r="B256" s="213" t="s">
        <v>230</v>
      </c>
      <c r="C256" s="214" t="s">
        <v>449</v>
      </c>
      <c r="D256" s="215">
        <v>5130</v>
      </c>
      <c r="E256" s="215">
        <v>5087.2</v>
      </c>
      <c r="F256" s="216">
        <v>99.2</v>
      </c>
    </row>
    <row r="257" spans="1:6" ht="32.25" customHeight="1">
      <c r="A257" s="213"/>
      <c r="B257" s="213" t="s">
        <v>217</v>
      </c>
      <c r="C257" s="214" t="s">
        <v>450</v>
      </c>
      <c r="D257" s="215">
        <v>65607</v>
      </c>
      <c r="E257" s="215">
        <v>65568</v>
      </c>
      <c r="F257" s="216">
        <v>99.9</v>
      </c>
    </row>
    <row r="258" spans="1:6" ht="24.75" customHeight="1">
      <c r="A258" s="213"/>
      <c r="B258" s="213" t="s">
        <v>225</v>
      </c>
      <c r="C258" s="214" t="s">
        <v>451</v>
      </c>
      <c r="D258" s="215">
        <v>3016396</v>
      </c>
      <c r="E258" s="215">
        <v>3016396</v>
      </c>
      <c r="F258" s="216">
        <v>100</v>
      </c>
    </row>
    <row r="259" spans="1:6" s="73" customFormat="1" ht="17.25" customHeight="1">
      <c r="A259" s="213"/>
      <c r="B259" s="213" t="s">
        <v>226</v>
      </c>
      <c r="C259" s="214" t="s">
        <v>825</v>
      </c>
      <c r="D259" s="215">
        <v>318777</v>
      </c>
      <c r="E259" s="215">
        <v>318095.09999999998</v>
      </c>
      <c r="F259" s="216">
        <v>99.8</v>
      </c>
    </row>
    <row r="260" spans="1:6" s="73" customFormat="1" ht="24" customHeight="1">
      <c r="A260" s="213"/>
      <c r="B260" s="213" t="s">
        <v>249</v>
      </c>
      <c r="C260" s="214" t="s">
        <v>452</v>
      </c>
      <c r="D260" s="215">
        <v>8763</v>
      </c>
      <c r="E260" s="215">
        <v>8762.6</v>
      </c>
      <c r="F260" s="216">
        <v>100</v>
      </c>
    </row>
    <row r="261" spans="1:6" ht="90">
      <c r="A261" s="213"/>
      <c r="B261" s="213" t="s">
        <v>535</v>
      </c>
      <c r="C261" s="214" t="s">
        <v>826</v>
      </c>
      <c r="D261" s="215">
        <v>58222</v>
      </c>
      <c r="E261" s="215">
        <v>58220.4</v>
      </c>
      <c r="F261" s="216">
        <v>100</v>
      </c>
    </row>
    <row r="262" spans="1:6" ht="15">
      <c r="A262" s="213"/>
      <c r="B262" s="213" t="s">
        <v>246</v>
      </c>
      <c r="C262" s="214" t="s">
        <v>453</v>
      </c>
      <c r="D262" s="215">
        <v>27957</v>
      </c>
      <c r="E262" s="215">
        <v>27886.1</v>
      </c>
      <c r="F262" s="216">
        <v>99.7</v>
      </c>
    </row>
    <row r="263" spans="1:6" s="73" customFormat="1" ht="21.75" customHeight="1">
      <c r="A263" s="213"/>
      <c r="B263" s="213" t="s">
        <v>209</v>
      </c>
      <c r="C263" s="214" t="s">
        <v>454</v>
      </c>
      <c r="D263" s="215">
        <v>5572</v>
      </c>
      <c r="E263" s="215">
        <v>5570.8</v>
      </c>
      <c r="F263" s="216">
        <v>100</v>
      </c>
    </row>
    <row r="264" spans="1:6" ht="18" customHeight="1">
      <c r="A264" s="213"/>
      <c r="B264" s="213" t="s">
        <v>218</v>
      </c>
      <c r="C264" s="214" t="s">
        <v>455</v>
      </c>
      <c r="D264" s="215">
        <v>6810</v>
      </c>
      <c r="E264" s="215">
        <v>6807.6</v>
      </c>
      <c r="F264" s="216">
        <v>100</v>
      </c>
    </row>
    <row r="265" spans="1:6" ht="18.75" customHeight="1">
      <c r="A265" s="213"/>
      <c r="B265" s="213" t="s">
        <v>536</v>
      </c>
      <c r="C265" s="214" t="s">
        <v>827</v>
      </c>
      <c r="D265" s="216">
        <v>0</v>
      </c>
      <c r="E265" s="216">
        <v>0</v>
      </c>
      <c r="F265" s="216">
        <v>0</v>
      </c>
    </row>
    <row r="266" spans="1:6" s="73" customFormat="1" ht="60">
      <c r="A266" s="213"/>
      <c r="B266" s="213" t="s">
        <v>537</v>
      </c>
      <c r="C266" s="214" t="s">
        <v>828</v>
      </c>
      <c r="D266" s="215">
        <v>19969</v>
      </c>
      <c r="E266" s="215">
        <v>19951.3</v>
      </c>
      <c r="F266" s="216">
        <v>99.9</v>
      </c>
    </row>
    <row r="267" spans="1:6" s="73" customFormat="1" ht="15">
      <c r="A267" s="213"/>
      <c r="B267" s="213" t="s">
        <v>240</v>
      </c>
      <c r="C267" s="214" t="s">
        <v>538</v>
      </c>
      <c r="D267" s="215">
        <v>181855</v>
      </c>
      <c r="E267" s="215">
        <v>181854.1</v>
      </c>
      <c r="F267" s="216">
        <v>100</v>
      </c>
    </row>
    <row r="268" spans="1:6" ht="15.75" customHeight="1">
      <c r="A268" s="213"/>
      <c r="B268" s="213" t="s">
        <v>24</v>
      </c>
      <c r="C268" s="214" t="s">
        <v>706</v>
      </c>
      <c r="D268" s="216">
        <v>0</v>
      </c>
      <c r="E268" s="216">
        <v>0</v>
      </c>
      <c r="F268" s="216">
        <v>0</v>
      </c>
    </row>
    <row r="269" spans="1:6" ht="18.75" customHeight="1">
      <c r="A269" s="217" t="s">
        <v>122</v>
      </c>
      <c r="B269" s="217"/>
      <c r="C269" s="218" t="s">
        <v>123</v>
      </c>
      <c r="D269" s="219">
        <v>82173</v>
      </c>
      <c r="E269" s="219">
        <v>81947.199999999997</v>
      </c>
      <c r="F269" s="220">
        <v>99.7</v>
      </c>
    </row>
    <row r="270" spans="1:6" ht="36.75" customHeight="1">
      <c r="A270" s="213"/>
      <c r="B270" s="213" t="s">
        <v>197</v>
      </c>
      <c r="C270" s="214" t="s">
        <v>456</v>
      </c>
      <c r="D270" s="215">
        <v>82173</v>
      </c>
      <c r="E270" s="215">
        <v>81947.199999999997</v>
      </c>
      <c r="F270" s="216">
        <v>99.7</v>
      </c>
    </row>
    <row r="271" spans="1:6" ht="17.25" customHeight="1">
      <c r="A271" s="217" t="s">
        <v>196</v>
      </c>
      <c r="B271" s="217"/>
      <c r="C271" s="218" t="s">
        <v>829</v>
      </c>
      <c r="D271" s="219">
        <v>1556828</v>
      </c>
      <c r="E271" s="219">
        <v>1556456.2</v>
      </c>
      <c r="F271" s="220">
        <v>100</v>
      </c>
    </row>
    <row r="272" spans="1:6" ht="45">
      <c r="A272" s="213"/>
      <c r="B272" s="213" t="s">
        <v>197</v>
      </c>
      <c r="C272" s="214" t="s">
        <v>457</v>
      </c>
      <c r="D272" s="215">
        <v>669771</v>
      </c>
      <c r="E272" s="215">
        <v>669486.69999999995</v>
      </c>
      <c r="F272" s="216">
        <v>100</v>
      </c>
    </row>
    <row r="273" spans="1:6" ht="30">
      <c r="A273" s="213"/>
      <c r="B273" s="213" t="s">
        <v>204</v>
      </c>
      <c r="C273" s="214" t="s">
        <v>830</v>
      </c>
      <c r="D273" s="215">
        <v>809517</v>
      </c>
      <c r="E273" s="215">
        <v>809431.7</v>
      </c>
      <c r="F273" s="216">
        <v>100</v>
      </c>
    </row>
    <row r="274" spans="1:6" ht="30">
      <c r="A274" s="213"/>
      <c r="B274" s="213" t="s">
        <v>246</v>
      </c>
      <c r="C274" s="214" t="s">
        <v>392</v>
      </c>
      <c r="D274" s="215">
        <v>77540</v>
      </c>
      <c r="E274" s="215">
        <v>77537.899999999994</v>
      </c>
      <c r="F274" s="216">
        <v>100</v>
      </c>
    </row>
    <row r="275" spans="1:6" ht="30">
      <c r="A275" s="217" t="s">
        <v>509</v>
      </c>
      <c r="B275" s="217"/>
      <c r="C275" s="218" t="s">
        <v>831</v>
      </c>
      <c r="D275" s="219">
        <v>841583</v>
      </c>
      <c r="E275" s="219">
        <v>832922.5</v>
      </c>
      <c r="F275" s="220">
        <v>99</v>
      </c>
    </row>
    <row r="276" spans="1:6" ht="31.5" customHeight="1">
      <c r="A276" s="213"/>
      <c r="B276" s="213" t="s">
        <v>197</v>
      </c>
      <c r="C276" s="214" t="s">
        <v>539</v>
      </c>
      <c r="D276" s="215">
        <v>104929</v>
      </c>
      <c r="E276" s="215">
        <v>100432.4</v>
      </c>
      <c r="F276" s="216">
        <v>95.7</v>
      </c>
    </row>
    <row r="277" spans="1:6" ht="18.75" customHeight="1">
      <c r="A277" s="213"/>
      <c r="B277" s="213" t="s">
        <v>198</v>
      </c>
      <c r="C277" s="214" t="s">
        <v>540</v>
      </c>
      <c r="D277" s="215">
        <v>101197</v>
      </c>
      <c r="E277" s="215">
        <v>100247.4</v>
      </c>
      <c r="F277" s="216">
        <v>99.1</v>
      </c>
    </row>
    <row r="278" spans="1:6" ht="30">
      <c r="A278" s="213"/>
      <c r="B278" s="213" t="s">
        <v>215</v>
      </c>
      <c r="C278" s="214" t="s">
        <v>832</v>
      </c>
      <c r="D278" s="215">
        <v>307980</v>
      </c>
      <c r="E278" s="215">
        <v>307757.5</v>
      </c>
      <c r="F278" s="216">
        <v>99.9</v>
      </c>
    </row>
    <row r="279" spans="1:6" ht="17.25" customHeight="1">
      <c r="A279" s="213"/>
      <c r="B279" s="213" t="s">
        <v>216</v>
      </c>
      <c r="C279" s="214" t="s">
        <v>541</v>
      </c>
      <c r="D279" s="215">
        <v>304268</v>
      </c>
      <c r="E279" s="215">
        <v>301296.8</v>
      </c>
      <c r="F279" s="216">
        <v>99</v>
      </c>
    </row>
    <row r="280" spans="1:6" ht="30">
      <c r="A280" s="213"/>
      <c r="B280" s="213" t="s">
        <v>246</v>
      </c>
      <c r="C280" s="214" t="s">
        <v>392</v>
      </c>
      <c r="D280" s="215">
        <v>23209</v>
      </c>
      <c r="E280" s="215">
        <v>23188.400000000001</v>
      </c>
      <c r="F280" s="216">
        <v>99.9</v>
      </c>
    </row>
    <row r="281" spans="1:6" ht="12.75" customHeight="1">
      <c r="A281" s="101"/>
      <c r="B281" s="101"/>
      <c r="C281" s="140"/>
      <c r="D281" s="140"/>
      <c r="E281" s="140"/>
      <c r="F281" s="140"/>
    </row>
  </sheetData>
  <mergeCells count="10">
    <mergeCell ref="A8:F8"/>
    <mergeCell ref="A1:F1"/>
    <mergeCell ref="A2:F2"/>
    <mergeCell ref="A3:F3"/>
    <mergeCell ref="A4:B5"/>
    <mergeCell ref="C4:C5"/>
    <mergeCell ref="D4:D5"/>
    <mergeCell ref="E4:E5"/>
    <mergeCell ref="F4:F5"/>
    <mergeCell ref="A6:B6"/>
  </mergeCells>
  <pageMargins left="0.31" right="0.24" top="0.74803149606299213" bottom="0.74803149606299213" header="0.31496062992125984" footer="0.31496062992125984"/>
  <pageSetup paperSize="9" scale="7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
  <sheetViews>
    <sheetView showGridLines="0" workbookViewId="0">
      <selection activeCell="B9" sqref="B9:G18"/>
    </sheetView>
  </sheetViews>
  <sheetFormatPr defaultColWidth="8.85546875" defaultRowHeight="12.75"/>
  <cols>
    <col min="1" max="1" width="29" style="6" customWidth="1"/>
    <col min="2" max="7" width="14.7109375" style="6" customWidth="1"/>
    <col min="8" max="16384" width="8.85546875" style="6"/>
  </cols>
  <sheetData>
    <row r="1" spans="1:7" ht="15" customHeight="1">
      <c r="A1" s="198" t="s">
        <v>88</v>
      </c>
      <c r="B1" s="198"/>
      <c r="C1" s="198"/>
      <c r="D1" s="198"/>
      <c r="E1" s="198"/>
      <c r="F1" s="198"/>
      <c r="G1" s="198"/>
    </row>
    <row r="2" spans="1:7">
      <c r="C2" s="7"/>
      <c r="D2" s="7"/>
      <c r="E2" s="7"/>
      <c r="F2" s="7"/>
      <c r="G2" s="114"/>
    </row>
    <row r="3" spans="1:7" ht="18.75">
      <c r="A3" s="190" t="s">
        <v>350</v>
      </c>
      <c r="B3" s="190"/>
      <c r="C3" s="190"/>
      <c r="D3" s="190"/>
      <c r="E3" s="190"/>
      <c r="F3" s="190"/>
      <c r="G3" s="208"/>
    </row>
    <row r="4" spans="1:7" ht="12.75" customHeight="1">
      <c r="A4" s="113"/>
      <c r="B4" s="113"/>
      <c r="C4" s="113"/>
      <c r="D4" s="113"/>
      <c r="E4" s="113"/>
      <c r="F4" s="113"/>
      <c r="G4" s="113"/>
    </row>
    <row r="5" spans="1:7" ht="15" customHeight="1">
      <c r="A5" s="209" t="s">
        <v>89</v>
      </c>
      <c r="B5" s="209"/>
      <c r="C5" s="209"/>
      <c r="D5" s="209"/>
      <c r="E5" s="209"/>
      <c r="F5" s="209"/>
      <c r="G5" s="209"/>
    </row>
    <row r="6" spans="1:7" s="8" customFormat="1" ht="38.25" customHeight="1">
      <c r="A6" s="53" t="s">
        <v>85</v>
      </c>
      <c r="B6" s="53" t="s">
        <v>693</v>
      </c>
      <c r="C6" s="53" t="s">
        <v>183</v>
      </c>
      <c r="D6" s="53" t="s">
        <v>694</v>
      </c>
      <c r="E6" s="53" t="s">
        <v>183</v>
      </c>
      <c r="F6" s="53" t="s">
        <v>695</v>
      </c>
      <c r="G6" s="53" t="s">
        <v>183</v>
      </c>
    </row>
    <row r="7" spans="1:7" s="8" customFormat="1">
      <c r="A7" s="54">
        <v>1</v>
      </c>
      <c r="B7" s="54">
        <v>2</v>
      </c>
      <c r="C7" s="54">
        <v>3</v>
      </c>
      <c r="D7" s="54">
        <v>4</v>
      </c>
      <c r="E7" s="54">
        <v>5</v>
      </c>
      <c r="F7" s="54">
        <v>6</v>
      </c>
      <c r="G7" s="54">
        <v>7</v>
      </c>
    </row>
    <row r="8" spans="1:7" s="8" customFormat="1">
      <c r="A8" s="55" t="s">
        <v>86</v>
      </c>
      <c r="B8" s="56">
        <f t="shared" ref="B8:G8" si="0">SUM(B9:B18)</f>
        <v>59701195</v>
      </c>
      <c r="C8" s="56">
        <f t="shared" si="0"/>
        <v>58870614</v>
      </c>
      <c r="D8" s="56">
        <f t="shared" si="0"/>
        <v>19889276</v>
      </c>
      <c r="E8" s="56">
        <f t="shared" si="0"/>
        <v>19889276</v>
      </c>
      <c r="F8" s="56">
        <f t="shared" si="0"/>
        <v>3168936</v>
      </c>
      <c r="G8" s="56">
        <f t="shared" si="0"/>
        <v>3168936</v>
      </c>
    </row>
    <row r="9" spans="1:7">
      <c r="A9" s="37" t="s">
        <v>265</v>
      </c>
      <c r="B9" s="52">
        <v>4993007</v>
      </c>
      <c r="C9" s="52">
        <v>4993007</v>
      </c>
      <c r="D9" s="52">
        <v>2432367</v>
      </c>
      <c r="E9" s="52">
        <v>2432367</v>
      </c>
      <c r="F9" s="52">
        <v>1383613</v>
      </c>
      <c r="G9" s="52">
        <v>1383613</v>
      </c>
    </row>
    <row r="10" spans="1:7">
      <c r="A10" s="37" t="s">
        <v>266</v>
      </c>
      <c r="B10" s="52">
        <v>5778377</v>
      </c>
      <c r="C10" s="52">
        <v>5579935</v>
      </c>
      <c r="D10" s="52">
        <v>1658882</v>
      </c>
      <c r="E10" s="52">
        <v>1658882</v>
      </c>
      <c r="F10" s="52"/>
      <c r="G10" s="52"/>
    </row>
    <row r="11" spans="1:7">
      <c r="A11" s="37" t="s">
        <v>267</v>
      </c>
      <c r="B11" s="52">
        <v>3744158</v>
      </c>
      <c r="C11" s="52">
        <v>3738960</v>
      </c>
      <c r="D11" s="52">
        <v>1450000</v>
      </c>
      <c r="E11" s="52">
        <v>1450000</v>
      </c>
      <c r="F11" s="52">
        <v>89400</v>
      </c>
      <c r="G11" s="52">
        <v>89400</v>
      </c>
    </row>
    <row r="12" spans="1:7">
      <c r="A12" s="37" t="s">
        <v>268</v>
      </c>
      <c r="B12" s="52">
        <v>3328072</v>
      </c>
      <c r="C12" s="52">
        <v>3333270</v>
      </c>
      <c r="D12" s="52">
        <v>1731164</v>
      </c>
      <c r="E12" s="52">
        <v>1731164</v>
      </c>
      <c r="F12" s="52">
        <v>890000</v>
      </c>
      <c r="G12" s="52">
        <v>890000</v>
      </c>
    </row>
    <row r="13" spans="1:7">
      <c r="A13" s="37" t="s">
        <v>269</v>
      </c>
      <c r="B13" s="52">
        <v>4716166</v>
      </c>
      <c r="C13" s="52">
        <v>4752498</v>
      </c>
      <c r="D13" s="52">
        <v>2438477</v>
      </c>
      <c r="E13" s="52">
        <v>2438477</v>
      </c>
      <c r="F13" s="52">
        <v>572493</v>
      </c>
      <c r="G13" s="52">
        <v>572493</v>
      </c>
    </row>
    <row r="14" spans="1:7" ht="14.25" customHeight="1">
      <c r="A14" s="37" t="s">
        <v>270</v>
      </c>
      <c r="B14" s="52">
        <v>2457024</v>
      </c>
      <c r="C14" s="52">
        <v>2457024</v>
      </c>
      <c r="D14" s="52">
        <v>1390000</v>
      </c>
      <c r="E14" s="52">
        <v>1390000</v>
      </c>
      <c r="F14" s="52">
        <v>233430</v>
      </c>
      <c r="G14" s="52">
        <v>233430</v>
      </c>
    </row>
    <row r="15" spans="1:7" ht="14.25" customHeight="1">
      <c r="A15" s="102" t="s">
        <v>271</v>
      </c>
      <c r="B15" s="52">
        <v>5754976</v>
      </c>
      <c r="C15" s="52">
        <v>5649805</v>
      </c>
      <c r="D15" s="52">
        <v>1637830</v>
      </c>
      <c r="E15" s="52">
        <v>1637830</v>
      </c>
      <c r="F15" s="52"/>
      <c r="G15" s="52"/>
    </row>
    <row r="16" spans="1:7">
      <c r="A16" s="102" t="s">
        <v>272</v>
      </c>
      <c r="B16" s="52">
        <v>4675946</v>
      </c>
      <c r="C16" s="52">
        <v>4675946</v>
      </c>
      <c r="D16" s="52">
        <v>1656000</v>
      </c>
      <c r="E16" s="52">
        <v>1656000</v>
      </c>
      <c r="F16" s="52"/>
      <c r="G16" s="52"/>
    </row>
    <row r="17" spans="1:7">
      <c r="A17" s="102" t="s">
        <v>273</v>
      </c>
      <c r="B17" s="52">
        <v>20464837</v>
      </c>
      <c r="C17" s="52">
        <v>19995186</v>
      </c>
      <c r="D17" s="52">
        <v>4400000</v>
      </c>
      <c r="E17" s="52">
        <v>4400000</v>
      </c>
      <c r="F17" s="52"/>
      <c r="G17" s="52"/>
    </row>
    <row r="18" spans="1:7">
      <c r="A18" s="102" t="s">
        <v>274</v>
      </c>
      <c r="B18" s="52">
        <v>3788632</v>
      </c>
      <c r="C18" s="52">
        <v>3694983</v>
      </c>
      <c r="D18" s="52">
        <v>1094556</v>
      </c>
      <c r="E18" s="52">
        <v>1094556</v>
      </c>
      <c r="F18" s="52"/>
      <c r="G18" s="52"/>
    </row>
  </sheetData>
  <mergeCells count="3">
    <mergeCell ref="A1:G1"/>
    <mergeCell ref="A3:G3"/>
    <mergeCell ref="A5:G5"/>
  </mergeCells>
  <pageMargins left="0.7" right="0.7" top="0.75" bottom="0.75" header="0.3" footer="0.3"/>
  <pageSetup paperSize="25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Q120"/>
  <sheetViews>
    <sheetView showGridLines="0" workbookViewId="0">
      <pane xSplit="9" ySplit="6" topLeftCell="J7" activePane="bottomRight" state="frozen"/>
      <selection pane="topRight" activeCell="K1" sqref="K1"/>
      <selection pane="bottomLeft" activeCell="A7" sqref="A7"/>
      <selection pane="bottomRight" activeCell="M17" sqref="M17"/>
    </sheetView>
  </sheetViews>
  <sheetFormatPr defaultColWidth="9.140625" defaultRowHeight="15"/>
  <cols>
    <col min="1" max="1" width="2.85546875" style="4" customWidth="1"/>
    <col min="2" max="2" width="2.5703125" style="4" customWidth="1"/>
    <col min="3" max="4" width="3.85546875" style="4" customWidth="1"/>
    <col min="5" max="5" width="57.28515625" style="5" customWidth="1"/>
    <col min="6" max="7" width="12.28515625" style="1" customWidth="1"/>
    <col min="8" max="8" width="9.140625" style="1" customWidth="1"/>
    <col min="9" max="9" width="10" style="1" customWidth="1"/>
    <col min="10" max="11" width="12" style="1" customWidth="1"/>
    <col min="12" max="12" width="8.7109375" style="1" customWidth="1"/>
    <col min="13" max="13" width="10.28515625" style="1" customWidth="1"/>
    <col min="14" max="14" width="12.85546875" style="1" customWidth="1"/>
    <col min="15" max="15" width="12.5703125" style="1" customWidth="1"/>
    <col min="16" max="16" width="9.42578125" style="1" customWidth="1"/>
    <col min="17" max="17" width="12.42578125" style="1" customWidth="1"/>
    <col min="18" max="16384" width="9.140625" style="1"/>
  </cols>
  <sheetData>
    <row r="1" spans="1:17">
      <c r="A1" s="189" t="s">
        <v>20</v>
      </c>
      <c r="B1" s="189"/>
      <c r="C1" s="189"/>
      <c r="D1" s="189"/>
      <c r="E1" s="189"/>
      <c r="F1" s="189"/>
      <c r="G1" s="189"/>
      <c r="H1" s="189"/>
      <c r="I1" s="189"/>
      <c r="J1" s="189"/>
      <c r="K1" s="189"/>
      <c r="L1" s="189"/>
      <c r="M1" s="189"/>
      <c r="N1" s="189"/>
      <c r="O1" s="189"/>
      <c r="P1" s="189"/>
      <c r="Q1" s="189"/>
    </row>
    <row r="2" spans="1:17" s="2" customFormat="1" ht="21.75" customHeight="1">
      <c r="A2" s="211" t="s">
        <v>459</v>
      </c>
      <c r="B2" s="211"/>
      <c r="C2" s="211"/>
      <c r="D2" s="211"/>
      <c r="E2" s="211"/>
      <c r="F2" s="211"/>
      <c r="G2" s="211"/>
      <c r="H2" s="211"/>
      <c r="I2" s="211"/>
      <c r="J2" s="211"/>
      <c r="K2" s="211"/>
      <c r="L2" s="211"/>
      <c r="M2" s="211"/>
      <c r="N2" s="211"/>
      <c r="O2" s="211"/>
      <c r="P2" s="212"/>
      <c r="Q2" s="212"/>
    </row>
    <row r="3" spans="1:17" ht="12.75" customHeight="1">
      <c r="A3" s="209" t="s">
        <v>84</v>
      </c>
      <c r="B3" s="209"/>
      <c r="C3" s="209"/>
      <c r="D3" s="209"/>
      <c r="E3" s="209"/>
      <c r="F3" s="209"/>
      <c r="G3" s="209"/>
      <c r="H3" s="209"/>
      <c r="I3" s="209"/>
      <c r="J3" s="209"/>
      <c r="K3" s="209"/>
      <c r="L3" s="209"/>
      <c r="M3" s="209"/>
      <c r="N3" s="209"/>
      <c r="O3" s="209"/>
      <c r="P3" s="209"/>
      <c r="Q3" s="209"/>
    </row>
    <row r="4" spans="1:17" s="3" customFormat="1" ht="54.75" customHeight="1">
      <c r="A4" s="210" t="s">
        <v>21</v>
      </c>
      <c r="B4" s="210"/>
      <c r="C4" s="210"/>
      <c r="D4" s="210"/>
      <c r="E4" s="38" t="s">
        <v>85</v>
      </c>
      <c r="F4" s="74">
        <v>45566</v>
      </c>
      <c r="G4" s="38" t="s">
        <v>189</v>
      </c>
      <c r="H4" s="38" t="s">
        <v>190</v>
      </c>
      <c r="I4" s="38" t="s">
        <v>127</v>
      </c>
      <c r="J4" s="74">
        <v>45931</v>
      </c>
      <c r="K4" s="38" t="s">
        <v>87</v>
      </c>
      <c r="L4" s="38" t="s">
        <v>190</v>
      </c>
      <c r="M4" s="38" t="s">
        <v>127</v>
      </c>
      <c r="N4" s="74">
        <v>46296</v>
      </c>
      <c r="O4" s="38" t="s">
        <v>189</v>
      </c>
      <c r="P4" s="38" t="s">
        <v>190</v>
      </c>
      <c r="Q4" s="38" t="s">
        <v>127</v>
      </c>
    </row>
    <row r="5" spans="1:17" ht="12.75" customHeight="1">
      <c r="A5" s="207" t="s">
        <v>0</v>
      </c>
      <c r="B5" s="207"/>
      <c r="C5" s="207"/>
      <c r="D5" s="207"/>
      <c r="E5" s="51">
        <v>2</v>
      </c>
      <c r="F5" s="51">
        <v>3</v>
      </c>
      <c r="G5" s="51">
        <v>4</v>
      </c>
      <c r="H5" s="51">
        <v>5</v>
      </c>
      <c r="I5" s="51">
        <v>6</v>
      </c>
      <c r="J5" s="51">
        <v>7</v>
      </c>
      <c r="K5" s="51">
        <v>8</v>
      </c>
      <c r="L5" s="51">
        <v>9</v>
      </c>
      <c r="M5" s="51">
        <v>10</v>
      </c>
      <c r="N5" s="51">
        <v>11</v>
      </c>
      <c r="O5" s="51">
        <v>12</v>
      </c>
      <c r="P5" s="51">
        <v>13</v>
      </c>
      <c r="Q5" s="51">
        <v>14</v>
      </c>
    </row>
    <row r="6" spans="1:17">
      <c r="A6" s="58"/>
      <c r="B6" s="58"/>
      <c r="C6" s="58"/>
      <c r="D6" s="58"/>
      <c r="E6" s="59" t="s">
        <v>86</v>
      </c>
      <c r="F6" s="56">
        <v>359950490.70000005</v>
      </c>
      <c r="G6" s="56">
        <v>353022905.26560003</v>
      </c>
      <c r="H6" s="56">
        <v>98.075406031277282</v>
      </c>
      <c r="I6" s="56">
        <v>-6927585.434400022</v>
      </c>
      <c r="J6" s="56">
        <v>434859453.09999996</v>
      </c>
      <c r="K6" s="56">
        <v>426930831.95879996</v>
      </c>
      <c r="L6" s="56">
        <v>98.176739384488727</v>
      </c>
      <c r="M6" s="56">
        <v>-7928621.141200006</v>
      </c>
      <c r="N6" s="56">
        <v>453419973.70000005</v>
      </c>
      <c r="O6" s="56">
        <v>451974886.90058005</v>
      </c>
      <c r="P6" s="56">
        <v>99.681291764095036</v>
      </c>
      <c r="Q6" s="56">
        <v>-1445086.7994199991</v>
      </c>
    </row>
    <row r="7" spans="1:17">
      <c r="A7" s="60" t="s">
        <v>1</v>
      </c>
      <c r="B7" s="60"/>
      <c r="C7" s="60"/>
      <c r="D7" s="60"/>
      <c r="E7" s="61" t="s">
        <v>275</v>
      </c>
      <c r="F7" s="115">
        <v>254981829.40000004</v>
      </c>
      <c r="G7" s="115">
        <v>254329502.15390003</v>
      </c>
      <c r="H7" s="62">
        <v>99.744167163740656</v>
      </c>
      <c r="I7" s="62">
        <v>-652327.24610000849</v>
      </c>
      <c r="J7" s="115">
        <v>296383720.69999999</v>
      </c>
      <c r="K7" s="115">
        <v>294346721.17140001</v>
      </c>
      <c r="L7" s="62">
        <v>99.312715447464868</v>
      </c>
      <c r="M7" s="62">
        <v>-2036999.5285999775</v>
      </c>
      <c r="N7" s="115">
        <v>329630112.80000001</v>
      </c>
      <c r="O7" s="115">
        <v>329191207.61233002</v>
      </c>
      <c r="P7" s="62">
        <v>99.866849183182396</v>
      </c>
      <c r="Q7" s="62">
        <v>-438905.18766999245</v>
      </c>
    </row>
    <row r="8" spans="1:17">
      <c r="A8" s="60"/>
      <c r="B8" s="60" t="s">
        <v>1</v>
      </c>
      <c r="C8" s="60"/>
      <c r="D8" s="60"/>
      <c r="E8" s="61" t="s">
        <v>276</v>
      </c>
      <c r="F8" s="116">
        <v>215311216.20000002</v>
      </c>
      <c r="G8" s="116">
        <v>214682716.5169</v>
      </c>
      <c r="H8" s="71">
        <v>99.708097100470511</v>
      </c>
      <c r="I8" s="71">
        <v>-628499.68310001493</v>
      </c>
      <c r="J8" s="116">
        <v>247419835.69999999</v>
      </c>
      <c r="K8" s="116">
        <v>245522277.36570001</v>
      </c>
      <c r="L8" s="71">
        <v>99.233061355436021</v>
      </c>
      <c r="M8" s="71">
        <v>-1897558.3342999816</v>
      </c>
      <c r="N8" s="116">
        <v>271483265.10000002</v>
      </c>
      <c r="O8" s="116">
        <v>271062109.85005999</v>
      </c>
      <c r="P8" s="71">
        <v>99.84486879889819</v>
      </c>
      <c r="Q8" s="71">
        <v>-421155.24994003773</v>
      </c>
    </row>
    <row r="9" spans="1:17" s="124" customFormat="1">
      <c r="A9" s="63"/>
      <c r="B9" s="63"/>
      <c r="C9" s="63" t="s">
        <v>22</v>
      </c>
      <c r="D9" s="63"/>
      <c r="E9" s="64" t="s">
        <v>277</v>
      </c>
      <c r="F9" s="50">
        <v>100362141.5</v>
      </c>
      <c r="G9" s="50">
        <v>100252670.45190001</v>
      </c>
      <c r="H9" s="65">
        <v>99.890923961501969</v>
      </c>
      <c r="I9" s="65">
        <v>-109471.04809999466</v>
      </c>
      <c r="J9" s="50">
        <v>108743102.5</v>
      </c>
      <c r="K9" s="50">
        <v>108597301.11480001</v>
      </c>
      <c r="L9" s="65">
        <v>99.865921256752827</v>
      </c>
      <c r="M9" s="65">
        <v>-145801.38519999385</v>
      </c>
      <c r="N9" s="50">
        <v>113652127</v>
      </c>
      <c r="O9" s="50">
        <v>113567674.68328997</v>
      </c>
      <c r="P9" s="65">
        <v>99.925692269085275</v>
      </c>
      <c r="Q9" s="65">
        <v>-84452.316710025072</v>
      </c>
    </row>
    <row r="10" spans="1:17">
      <c r="A10" s="66"/>
      <c r="B10" s="66"/>
      <c r="C10" s="66"/>
      <c r="D10" s="66" t="s">
        <v>11</v>
      </c>
      <c r="E10" s="47" t="s">
        <v>278</v>
      </c>
      <c r="F10" s="36">
        <v>88963005.200000003</v>
      </c>
      <c r="G10" s="36">
        <v>88882453.200000003</v>
      </c>
      <c r="H10" s="65">
        <v>99.909454497609531</v>
      </c>
      <c r="I10" s="65">
        <v>-80552</v>
      </c>
      <c r="J10" s="36">
        <v>95762723.200000003</v>
      </c>
      <c r="K10" s="36">
        <v>95658707.101899996</v>
      </c>
      <c r="L10" s="65">
        <v>99.891381432540541</v>
      </c>
      <c r="M10" s="57">
        <v>-104016.09810000658</v>
      </c>
      <c r="N10" s="36">
        <v>99488169.900000006</v>
      </c>
      <c r="O10" s="36">
        <v>99431040.453499988</v>
      </c>
      <c r="P10" s="65">
        <v>99.942576643476869</v>
      </c>
      <c r="Q10" s="65">
        <v>-57129.446500018239</v>
      </c>
    </row>
    <row r="11" spans="1:17">
      <c r="A11" s="66"/>
      <c r="B11" s="66"/>
      <c r="C11" s="66"/>
      <c r="D11" s="66" t="s">
        <v>23</v>
      </c>
      <c r="E11" s="47" t="s">
        <v>279</v>
      </c>
      <c r="F11" s="36">
        <v>4478139.5</v>
      </c>
      <c r="G11" s="36">
        <v>4465810.9000000004</v>
      </c>
      <c r="H11" s="65">
        <v>99.724693703713356</v>
      </c>
      <c r="I11" s="65">
        <v>0</v>
      </c>
      <c r="J11" s="36">
        <v>4870072.8</v>
      </c>
      <c r="K11" s="36">
        <v>4860837.6579999998</v>
      </c>
      <c r="L11" s="65">
        <v>99.810369528767623</v>
      </c>
      <c r="M11" s="57">
        <v>-9235.1419999999925</v>
      </c>
      <c r="N11" s="36">
        <v>4913236.8</v>
      </c>
      <c r="O11" s="36">
        <v>4907931.1838299995</v>
      </c>
      <c r="P11" s="65">
        <v>99.892013831492903</v>
      </c>
      <c r="Q11" s="65">
        <v>-5305.6161700002849</v>
      </c>
    </row>
    <row r="12" spans="1:17">
      <c r="A12" s="66"/>
      <c r="B12" s="66"/>
      <c r="C12" s="66"/>
      <c r="D12" s="66" t="s">
        <v>24</v>
      </c>
      <c r="E12" s="47" t="s">
        <v>280</v>
      </c>
      <c r="F12" s="36">
        <v>6063365.5999999996</v>
      </c>
      <c r="G12" s="36">
        <v>6056128.0530000003</v>
      </c>
      <c r="H12" s="65">
        <v>99.880634824329263</v>
      </c>
      <c r="I12" s="65">
        <v>-7237.546999999322</v>
      </c>
      <c r="J12" s="36">
        <v>6473266.4000000004</v>
      </c>
      <c r="K12" s="36">
        <v>6456174.7869999995</v>
      </c>
      <c r="L12" s="65">
        <v>99.735966173120872</v>
      </c>
      <c r="M12" s="57">
        <v>-17091.613000000827</v>
      </c>
      <c r="N12" s="36">
        <v>6776625.0999999996</v>
      </c>
      <c r="O12" s="36">
        <v>6765099.6355199991</v>
      </c>
      <c r="P12" s="65">
        <v>99.829923238929055</v>
      </c>
      <c r="Q12" s="65">
        <v>-11525.464480000548</v>
      </c>
    </row>
    <row r="13" spans="1:17">
      <c r="A13" s="66"/>
      <c r="B13" s="66"/>
      <c r="C13" s="66"/>
      <c r="D13" s="66" t="s">
        <v>245</v>
      </c>
      <c r="E13" s="47" t="s">
        <v>637</v>
      </c>
      <c r="F13" s="36">
        <v>0</v>
      </c>
      <c r="G13" s="36">
        <v>0</v>
      </c>
      <c r="H13" s="65">
        <v>0</v>
      </c>
      <c r="I13" s="65">
        <v>0</v>
      </c>
      <c r="J13" s="36">
        <v>0</v>
      </c>
      <c r="K13" s="36">
        <v>0</v>
      </c>
      <c r="L13" s="65">
        <v>0</v>
      </c>
      <c r="M13" s="57">
        <v>0</v>
      </c>
      <c r="N13" s="36">
        <v>25</v>
      </c>
      <c r="O13" s="36">
        <v>0</v>
      </c>
      <c r="P13" s="65">
        <v>0</v>
      </c>
      <c r="Q13" s="65">
        <v>-25</v>
      </c>
    </row>
    <row r="14" spans="1:17">
      <c r="A14" s="66"/>
      <c r="B14" s="66"/>
      <c r="C14" s="66"/>
      <c r="D14" s="66" t="s">
        <v>261</v>
      </c>
      <c r="E14" s="47" t="s">
        <v>382</v>
      </c>
      <c r="F14" s="36">
        <v>857631.2</v>
      </c>
      <c r="G14" s="36">
        <v>848278.29890000005</v>
      </c>
      <c r="H14" s="65">
        <v>0</v>
      </c>
      <c r="I14" s="65">
        <v>-9352.9010999999009</v>
      </c>
      <c r="J14" s="36">
        <v>1637040.1</v>
      </c>
      <c r="K14" s="36">
        <v>1621581.5678999999</v>
      </c>
      <c r="L14" s="65">
        <v>99.055702294647503</v>
      </c>
      <c r="M14" s="57">
        <v>-15458.532100000186</v>
      </c>
      <c r="N14" s="36">
        <v>2474070.2000000002</v>
      </c>
      <c r="O14" s="36">
        <v>2463603.4104400007</v>
      </c>
      <c r="P14" s="65">
        <v>99.576940478083458</v>
      </c>
      <c r="Q14" s="65">
        <v>-10466.789559999481</v>
      </c>
    </row>
    <row r="15" spans="1:17">
      <c r="A15" s="63"/>
      <c r="B15" s="63"/>
      <c r="C15" s="63" t="s">
        <v>25</v>
      </c>
      <c r="D15" s="63"/>
      <c r="E15" s="64" t="s">
        <v>281</v>
      </c>
      <c r="F15" s="117">
        <v>9885767.1000000015</v>
      </c>
      <c r="G15" s="117">
        <v>9862715.7069999985</v>
      </c>
      <c r="H15" s="65">
        <v>0</v>
      </c>
      <c r="I15" s="57">
        <v>-23051.39300000295</v>
      </c>
      <c r="J15" s="117">
        <v>12024327.800000001</v>
      </c>
      <c r="K15" s="117">
        <v>11988828.176499998</v>
      </c>
      <c r="L15" s="65">
        <v>99.704768332247212</v>
      </c>
      <c r="M15" s="57">
        <v>-35499.623500002548</v>
      </c>
      <c r="N15" s="117">
        <v>12625788.499999998</v>
      </c>
      <c r="O15" s="117">
        <v>12597343.847399998</v>
      </c>
      <c r="P15" s="65">
        <v>99.774709891584195</v>
      </c>
      <c r="Q15" s="65">
        <v>-28444.652599999681</v>
      </c>
    </row>
    <row r="16" spans="1:17" s="124" customFormat="1">
      <c r="A16" s="66"/>
      <c r="B16" s="66"/>
      <c r="C16" s="66"/>
      <c r="D16" s="66" t="s">
        <v>26</v>
      </c>
      <c r="E16" s="47" t="s">
        <v>282</v>
      </c>
      <c r="F16" s="36">
        <v>4866680.5</v>
      </c>
      <c r="G16" s="36">
        <v>4860706.04</v>
      </c>
      <c r="H16" s="65">
        <v>99.877237472235961</v>
      </c>
      <c r="I16" s="65">
        <v>-5974.4599999999627</v>
      </c>
      <c r="J16" s="36">
        <v>5431120.9000000004</v>
      </c>
      <c r="K16" s="36">
        <v>5422147.3192999996</v>
      </c>
      <c r="L16" s="65">
        <v>99.834774793910398</v>
      </c>
      <c r="M16" s="57">
        <v>-8973.580700000748</v>
      </c>
      <c r="N16" s="36">
        <v>5630270.0999999996</v>
      </c>
      <c r="O16" s="36">
        <v>5622470.6647299984</v>
      </c>
      <c r="P16" s="65">
        <v>99.861473159697951</v>
      </c>
      <c r="Q16" s="65">
        <v>-7799.4352700011805</v>
      </c>
    </row>
    <row r="17" spans="1:17">
      <c r="A17" s="66"/>
      <c r="B17" s="66"/>
      <c r="C17" s="66"/>
      <c r="D17" s="66" t="s">
        <v>27</v>
      </c>
      <c r="E17" s="47" t="s">
        <v>283</v>
      </c>
      <c r="F17" s="36">
        <v>2613711.2000000002</v>
      </c>
      <c r="G17" s="36">
        <v>2605651.8769999999</v>
      </c>
      <c r="H17" s="65">
        <v>99.69165212285121</v>
      </c>
      <c r="I17" s="65">
        <v>-8059.3230000003241</v>
      </c>
      <c r="J17" s="36">
        <v>4033227.6</v>
      </c>
      <c r="K17" s="36">
        <v>4022664.6255999999</v>
      </c>
      <c r="L17" s="65">
        <v>99.738101207082877</v>
      </c>
      <c r="M17" s="57">
        <v>-10562.974400000181</v>
      </c>
      <c r="N17" s="36">
        <v>4199539.5999999996</v>
      </c>
      <c r="O17" s="36">
        <v>4190616.9857600001</v>
      </c>
      <c r="P17" s="65">
        <v>99.787533513435619</v>
      </c>
      <c r="Q17" s="65">
        <v>-8922.6142399995588</v>
      </c>
    </row>
    <row r="18" spans="1:17" ht="14.25" customHeight="1">
      <c r="A18" s="66"/>
      <c r="B18" s="66"/>
      <c r="C18" s="66"/>
      <c r="D18" s="66" t="s">
        <v>28</v>
      </c>
      <c r="E18" s="47" t="s">
        <v>284</v>
      </c>
      <c r="F18" s="36">
        <v>38831.199999999997</v>
      </c>
      <c r="G18" s="36">
        <v>38011.648000000001</v>
      </c>
      <c r="H18" s="65">
        <v>97.889449720843047</v>
      </c>
      <c r="I18" s="65">
        <v>-819.55199999999604</v>
      </c>
      <c r="J18" s="36">
        <v>51055.8</v>
      </c>
      <c r="K18" s="36">
        <v>48827.471899999997</v>
      </c>
      <c r="L18" s="65">
        <v>95.635504487247275</v>
      </c>
      <c r="M18" s="57">
        <v>-2228.3281000000061</v>
      </c>
      <c r="N18" s="36">
        <v>69796.2</v>
      </c>
      <c r="O18" s="36">
        <v>68428.619839999999</v>
      </c>
      <c r="P18" s="65">
        <v>98.040609431459018</v>
      </c>
      <c r="Q18" s="65">
        <v>-1367.5801599999977</v>
      </c>
    </row>
    <row r="19" spans="1:17">
      <c r="A19" s="66"/>
      <c r="B19" s="66"/>
      <c r="C19" s="66"/>
      <c r="D19" s="66" t="s">
        <v>29</v>
      </c>
      <c r="E19" s="47" t="s">
        <v>285</v>
      </c>
      <c r="F19" s="36">
        <v>2366544.2000000002</v>
      </c>
      <c r="G19" s="36">
        <v>2358346.142</v>
      </c>
      <c r="H19" s="65">
        <v>99.653585257355431</v>
      </c>
      <c r="I19" s="65">
        <v>-8198.0580000001937</v>
      </c>
      <c r="J19" s="36">
        <v>2508923.5</v>
      </c>
      <c r="K19" s="36">
        <v>2495188.7596999998</v>
      </c>
      <c r="L19" s="65">
        <v>99.452564404614165</v>
      </c>
      <c r="M19" s="57">
        <v>-13734.74030000018</v>
      </c>
      <c r="N19" s="36">
        <v>2726182.6</v>
      </c>
      <c r="O19" s="36">
        <v>2715827.5770700001</v>
      </c>
      <c r="P19" s="65">
        <v>99.620164000386481</v>
      </c>
      <c r="Q19" s="65">
        <v>-10355.022929999977</v>
      </c>
    </row>
    <row r="20" spans="1:17" ht="36">
      <c r="A20" s="63"/>
      <c r="B20" s="63"/>
      <c r="C20" s="63" t="s">
        <v>17</v>
      </c>
      <c r="D20" s="63"/>
      <c r="E20" s="64" t="s">
        <v>286</v>
      </c>
      <c r="F20" s="117">
        <v>2423062.7999999998</v>
      </c>
      <c r="G20" s="117">
        <v>2407861.8539999998</v>
      </c>
      <c r="H20" s="65">
        <v>99.372655714907594</v>
      </c>
      <c r="I20" s="57">
        <v>-15200.945999999996</v>
      </c>
      <c r="J20" s="117">
        <v>2831600.5999999996</v>
      </c>
      <c r="K20" s="117">
        <v>2803579.7070999998</v>
      </c>
      <c r="L20" s="65">
        <v>99.010422130154936</v>
      </c>
      <c r="M20" s="57">
        <v>-28020.892899999861</v>
      </c>
      <c r="N20" s="117">
        <v>2873681.3000000003</v>
      </c>
      <c r="O20" s="117">
        <v>2851739.4298299993</v>
      </c>
      <c r="P20" s="65">
        <v>99.236454294009533</v>
      </c>
      <c r="Q20" s="65">
        <v>-21941.870170000941</v>
      </c>
    </row>
    <row r="21" spans="1:17" s="124" customFormat="1">
      <c r="A21" s="66"/>
      <c r="B21" s="66"/>
      <c r="C21" s="66"/>
      <c r="D21" s="66" t="s">
        <v>12</v>
      </c>
      <c r="E21" s="47" t="s">
        <v>287</v>
      </c>
      <c r="F21" s="36">
        <v>2122511</v>
      </c>
      <c r="G21" s="36">
        <v>2112668.7379999999</v>
      </c>
      <c r="H21" s="65">
        <v>99.536291590479379</v>
      </c>
      <c r="I21" s="65">
        <v>-9842.2620000001043</v>
      </c>
      <c r="J21" s="36">
        <v>2437045.2999999998</v>
      </c>
      <c r="K21" s="36">
        <v>2419006.3235999998</v>
      </c>
      <c r="L21" s="65">
        <v>99.259801350430379</v>
      </c>
      <c r="M21" s="57">
        <v>-18038.976400000043</v>
      </c>
      <c r="N21" s="36">
        <v>2459491.5</v>
      </c>
      <c r="O21" s="36">
        <v>2444578.7174899997</v>
      </c>
      <c r="P21" s="65">
        <v>99.393663994772893</v>
      </c>
      <c r="Q21" s="65">
        <v>-14912.782510000281</v>
      </c>
    </row>
    <row r="22" spans="1:17" s="124" customFormat="1">
      <c r="A22" s="66"/>
      <c r="B22" s="66"/>
      <c r="C22" s="66"/>
      <c r="D22" s="66" t="s">
        <v>194</v>
      </c>
      <c r="E22" s="47" t="s">
        <v>290</v>
      </c>
      <c r="F22" s="36">
        <v>0</v>
      </c>
      <c r="G22" s="36">
        <v>0</v>
      </c>
      <c r="H22" s="65">
        <v>0</v>
      </c>
      <c r="I22" s="65">
        <v>0</v>
      </c>
      <c r="J22" s="36">
        <v>0</v>
      </c>
      <c r="K22" s="36">
        <v>0</v>
      </c>
      <c r="L22" s="65">
        <v>0</v>
      </c>
      <c r="M22" s="57">
        <v>0</v>
      </c>
      <c r="N22" s="36">
        <v>0</v>
      </c>
      <c r="O22" s="36">
        <v>0</v>
      </c>
      <c r="P22" s="65">
        <v>0</v>
      </c>
      <c r="Q22" s="65">
        <v>0</v>
      </c>
    </row>
    <row r="23" spans="1:17" s="124" customFormat="1" ht="27" customHeight="1">
      <c r="A23" s="66"/>
      <c r="B23" s="66"/>
      <c r="C23" s="66"/>
      <c r="D23" s="66" t="s">
        <v>462</v>
      </c>
      <c r="E23" s="47" t="s">
        <v>463</v>
      </c>
      <c r="F23" s="36">
        <v>0</v>
      </c>
      <c r="G23" s="36">
        <v>0</v>
      </c>
      <c r="H23" s="65">
        <v>0</v>
      </c>
      <c r="I23" s="65">
        <v>0</v>
      </c>
      <c r="J23" s="36">
        <v>1161</v>
      </c>
      <c r="K23" s="36">
        <v>0</v>
      </c>
      <c r="L23" s="65">
        <v>0</v>
      </c>
      <c r="M23" s="57">
        <v>0</v>
      </c>
      <c r="N23" s="36">
        <v>0</v>
      </c>
      <c r="O23" s="36">
        <v>0</v>
      </c>
      <c r="P23" s="65">
        <v>0</v>
      </c>
      <c r="Q23" s="65">
        <v>0</v>
      </c>
    </row>
    <row r="24" spans="1:17">
      <c r="A24" s="66"/>
      <c r="B24" s="66"/>
      <c r="C24" s="66"/>
      <c r="D24" s="66" t="s">
        <v>30</v>
      </c>
      <c r="E24" s="47" t="s">
        <v>288</v>
      </c>
      <c r="F24" s="36">
        <v>258072.8</v>
      </c>
      <c r="G24" s="36">
        <v>255322.97200000001</v>
      </c>
      <c r="H24" s="65">
        <v>98.934475853325125</v>
      </c>
      <c r="I24" s="65">
        <v>-2749.8279999999795</v>
      </c>
      <c r="J24" s="36">
        <v>341283.3</v>
      </c>
      <c r="K24" s="36">
        <v>336506.58250000002</v>
      </c>
      <c r="L24" s="65">
        <v>98.600365883710111</v>
      </c>
      <c r="M24" s="57">
        <v>-4776.7174999999697</v>
      </c>
      <c r="N24" s="36">
        <v>358178.6</v>
      </c>
      <c r="O24" s="36">
        <v>354622.19033999991</v>
      </c>
      <c r="P24" s="65">
        <v>99.00708482863017</v>
      </c>
      <c r="Q24" s="65">
        <v>-3556.409660000063</v>
      </c>
    </row>
    <row r="25" spans="1:17">
      <c r="A25" s="66"/>
      <c r="B25" s="66"/>
      <c r="C25" s="66"/>
      <c r="D25" s="66" t="s">
        <v>31</v>
      </c>
      <c r="E25" s="47" t="s">
        <v>289</v>
      </c>
      <c r="F25" s="36">
        <v>42479</v>
      </c>
      <c r="G25" s="36">
        <v>39870.144</v>
      </c>
      <c r="H25" s="65">
        <v>93.858480661032502</v>
      </c>
      <c r="I25" s="65">
        <v>-2608.8559999999998</v>
      </c>
      <c r="J25" s="36">
        <v>52111</v>
      </c>
      <c r="K25" s="36">
        <v>48066.800999999999</v>
      </c>
      <c r="L25" s="65">
        <v>92.239260424862309</v>
      </c>
      <c r="M25" s="57">
        <v>-4044.1990000000005</v>
      </c>
      <c r="N25" s="36">
        <v>56011.199999999997</v>
      </c>
      <c r="O25" s="36">
        <v>52538.521999999997</v>
      </c>
      <c r="P25" s="65">
        <v>93.800029279858308</v>
      </c>
      <c r="Q25" s="65">
        <v>-3472.6779999999999</v>
      </c>
    </row>
    <row r="26" spans="1:17">
      <c r="A26" s="63"/>
      <c r="B26" s="63"/>
      <c r="C26" s="63" t="s">
        <v>32</v>
      </c>
      <c r="D26" s="63"/>
      <c r="E26" s="64" t="s">
        <v>291</v>
      </c>
      <c r="F26" s="117">
        <v>9917445.6999999993</v>
      </c>
      <c r="G26" s="117">
        <v>9807600.9900000002</v>
      </c>
      <c r="H26" s="65">
        <v>98.892409262195414</v>
      </c>
      <c r="I26" s="57">
        <v>-109844.70999999903</v>
      </c>
      <c r="J26" s="117">
        <v>11877380.4</v>
      </c>
      <c r="K26" s="117">
        <v>11720358.180600001</v>
      </c>
      <c r="L26" s="65">
        <v>98.677972632753267</v>
      </c>
      <c r="M26" s="57">
        <v>-157022.21939999983</v>
      </c>
      <c r="N26" s="117">
        <v>14054784.5</v>
      </c>
      <c r="O26" s="117">
        <v>14015518.88511</v>
      </c>
      <c r="P26" s="65">
        <v>99.720624568167509</v>
      </c>
      <c r="Q26" s="65">
        <v>-39265.614889999852</v>
      </c>
    </row>
    <row r="27" spans="1:17">
      <c r="A27" s="66"/>
      <c r="B27" s="66"/>
      <c r="C27" s="66"/>
      <c r="D27" s="66" t="s">
        <v>33</v>
      </c>
      <c r="E27" s="47" t="s">
        <v>292</v>
      </c>
      <c r="F27" s="118">
        <v>1235128.8999999999</v>
      </c>
      <c r="G27" s="118">
        <v>1228195.8570000001</v>
      </c>
      <c r="H27" s="65">
        <v>99.438678586502206</v>
      </c>
      <c r="I27" s="65">
        <v>-6933.0429999998305</v>
      </c>
      <c r="J27" s="118">
        <v>1326199.3999999999</v>
      </c>
      <c r="K27" s="118">
        <v>1302576.8192</v>
      </c>
      <c r="L27" s="65">
        <v>98.218776090533595</v>
      </c>
      <c r="M27" s="57">
        <v>-23622.58079999988</v>
      </c>
      <c r="N27" s="118">
        <v>1430341.2</v>
      </c>
      <c r="O27" s="118">
        <v>1428339.8187299997</v>
      </c>
      <c r="P27" s="65">
        <v>99.860076653738261</v>
      </c>
      <c r="Q27" s="65">
        <v>-2001.3812700002454</v>
      </c>
    </row>
    <row r="28" spans="1:17" ht="24">
      <c r="A28" s="66"/>
      <c r="B28" s="66"/>
      <c r="C28" s="66"/>
      <c r="D28" s="66" t="s">
        <v>34</v>
      </c>
      <c r="E28" s="47" t="s">
        <v>293</v>
      </c>
      <c r="F28" s="118">
        <v>1881622.6</v>
      </c>
      <c r="G28" s="118">
        <v>1879308.3589999999</v>
      </c>
      <c r="H28" s="65">
        <v>0</v>
      </c>
      <c r="I28" s="65">
        <v>-2314.2410000001546</v>
      </c>
      <c r="J28" s="118">
        <v>3129796.6</v>
      </c>
      <c r="K28" s="118">
        <v>3127802.0611999999</v>
      </c>
      <c r="L28" s="65">
        <v>99.936272574390301</v>
      </c>
      <c r="M28" s="57">
        <v>-1994.5388000002131</v>
      </c>
      <c r="N28" s="118">
        <v>3523680.3</v>
      </c>
      <c r="O28" s="118">
        <v>3522678.0743800006</v>
      </c>
      <c r="P28" s="65">
        <v>99.971557419099582</v>
      </c>
      <c r="Q28" s="65">
        <v>-1002.2256199992262</v>
      </c>
    </row>
    <row r="29" spans="1:17" ht="24">
      <c r="A29" s="66"/>
      <c r="B29" s="66"/>
      <c r="C29" s="66"/>
      <c r="D29" s="66" t="s">
        <v>383</v>
      </c>
      <c r="E29" s="47" t="s">
        <v>384</v>
      </c>
      <c r="F29" s="118">
        <v>31405</v>
      </c>
      <c r="G29" s="118">
        <v>30974.668000000001</v>
      </c>
      <c r="H29" s="65">
        <v>0</v>
      </c>
      <c r="I29" s="65">
        <v>-430.33199999999852</v>
      </c>
      <c r="J29" s="118">
        <v>179081</v>
      </c>
      <c r="K29" s="118">
        <v>178085.23120000001</v>
      </c>
      <c r="L29" s="65">
        <v>99.443956198591692</v>
      </c>
      <c r="M29" s="57">
        <v>-995.76879999999073</v>
      </c>
      <c r="N29" s="118">
        <v>255474</v>
      </c>
      <c r="O29" s="118">
        <v>253940.54607999997</v>
      </c>
      <c r="P29" s="65">
        <v>99.399761259462792</v>
      </c>
      <c r="Q29" s="65">
        <v>-1533.453920000029</v>
      </c>
    </row>
    <row r="30" spans="1:17" s="124" customFormat="1">
      <c r="A30" s="66"/>
      <c r="B30" s="66"/>
      <c r="C30" s="66"/>
      <c r="D30" s="66" t="s">
        <v>35</v>
      </c>
      <c r="E30" s="47" t="s">
        <v>294</v>
      </c>
      <c r="F30" s="118">
        <v>3692994.7</v>
      </c>
      <c r="G30" s="118">
        <v>3617765.8939999999</v>
      </c>
      <c r="H30" s="65">
        <v>97.962932197005316</v>
      </c>
      <c r="I30" s="65">
        <v>-75228.806000000332</v>
      </c>
      <c r="J30" s="118">
        <v>3116334</v>
      </c>
      <c r="K30" s="118">
        <v>3077732.4408999998</v>
      </c>
      <c r="L30" s="65">
        <v>98.761315086893759</v>
      </c>
      <c r="M30" s="57">
        <v>-38601.559100000188</v>
      </c>
      <c r="N30" s="118">
        <v>4128058</v>
      </c>
      <c r="O30" s="118">
        <v>4115888.5054099998</v>
      </c>
      <c r="P30" s="65">
        <v>99.705200494033747</v>
      </c>
      <c r="Q30" s="65">
        <v>-12169.494590000249</v>
      </c>
    </row>
    <row r="31" spans="1:17">
      <c r="A31" s="66"/>
      <c r="B31" s="66"/>
      <c r="C31" s="66"/>
      <c r="D31" s="66" t="s">
        <v>36</v>
      </c>
      <c r="E31" s="47" t="s">
        <v>295</v>
      </c>
      <c r="F31" s="118">
        <v>3076294.5</v>
      </c>
      <c r="G31" s="118">
        <v>3051356.2119999998</v>
      </c>
      <c r="H31" s="65">
        <v>99.189340032301843</v>
      </c>
      <c r="I31" s="65">
        <v>-24938.288000000175</v>
      </c>
      <c r="J31" s="118">
        <v>4125969.4</v>
      </c>
      <c r="K31" s="118">
        <v>4034161.6280999999</v>
      </c>
      <c r="L31" s="65">
        <v>97.774879961543093</v>
      </c>
      <c r="M31" s="57">
        <v>-91807.771900000051</v>
      </c>
      <c r="N31" s="118">
        <v>4717231</v>
      </c>
      <c r="O31" s="118">
        <v>4694671.9405099992</v>
      </c>
      <c r="P31" s="65">
        <v>99.521773271438249</v>
      </c>
      <c r="Q31" s="65">
        <v>-22559.059490000829</v>
      </c>
    </row>
    <row r="32" spans="1:17">
      <c r="A32" s="63"/>
      <c r="B32" s="63"/>
      <c r="C32" s="63" t="s">
        <v>13</v>
      </c>
      <c r="D32" s="63"/>
      <c r="E32" s="64" t="s">
        <v>296</v>
      </c>
      <c r="F32" s="117">
        <v>82352922.700000003</v>
      </c>
      <c r="G32" s="117">
        <v>82004716.563999996</v>
      </c>
      <c r="H32" s="65">
        <v>99.577178168565467</v>
      </c>
      <c r="I32" s="57">
        <v>-348206.13600000739</v>
      </c>
      <c r="J32" s="117">
        <v>97955769.600000009</v>
      </c>
      <c r="K32" s="117">
        <v>96670342.556400001</v>
      </c>
      <c r="L32" s="65">
        <v>98.687747491700577</v>
      </c>
      <c r="M32" s="57">
        <v>-1285427.0436000079</v>
      </c>
      <c r="N32" s="117">
        <v>102338592.5</v>
      </c>
      <c r="O32" s="117">
        <v>102126746.21151003</v>
      </c>
      <c r="P32" s="65">
        <v>99.792994721429295</v>
      </c>
      <c r="Q32" s="65">
        <v>-211846.28848996758</v>
      </c>
    </row>
    <row r="33" spans="1:17">
      <c r="A33" s="66"/>
      <c r="B33" s="66"/>
      <c r="C33" s="66"/>
      <c r="D33" s="66" t="s">
        <v>37</v>
      </c>
      <c r="E33" s="47" t="s">
        <v>297</v>
      </c>
      <c r="F33" s="36">
        <v>4552838</v>
      </c>
      <c r="G33" s="36">
        <v>4546869.5829999996</v>
      </c>
      <c r="H33" s="65">
        <v>99.868907766979618</v>
      </c>
      <c r="I33" s="65">
        <v>-5968.4170000003651</v>
      </c>
      <c r="J33" s="118">
        <v>4906052.2</v>
      </c>
      <c r="K33" s="118">
        <v>4864922.7925000004</v>
      </c>
      <c r="L33" s="65">
        <v>99.161659806636393</v>
      </c>
      <c r="M33" s="57">
        <v>-41129.407499999739</v>
      </c>
      <c r="N33" s="118">
        <v>6023437.7000000002</v>
      </c>
      <c r="O33" s="118">
        <v>6014676.7945199916</v>
      </c>
      <c r="P33" s="65">
        <v>99.854553065602246</v>
      </c>
      <c r="Q33" s="65">
        <v>-8760.9054800085723</v>
      </c>
    </row>
    <row r="34" spans="1:17">
      <c r="A34" s="66"/>
      <c r="B34" s="66"/>
      <c r="C34" s="66"/>
      <c r="D34" s="66" t="s">
        <v>14</v>
      </c>
      <c r="E34" s="47" t="s">
        <v>298</v>
      </c>
      <c r="F34" s="36">
        <v>1041905.2</v>
      </c>
      <c r="G34" s="36">
        <v>1034347.951</v>
      </c>
      <c r="H34" s="65">
        <v>99.274670190723697</v>
      </c>
      <c r="I34" s="65">
        <v>-7557.2489999999525</v>
      </c>
      <c r="J34" s="118">
        <v>1273217.8999999999</v>
      </c>
      <c r="K34" s="118">
        <v>1249013.4757000001</v>
      </c>
      <c r="L34" s="65">
        <v>98.098956643635006</v>
      </c>
      <c r="M34" s="57">
        <v>-24204.424299999839</v>
      </c>
      <c r="N34" s="118">
        <v>1540131.8</v>
      </c>
      <c r="O34" s="118">
        <v>1528208.1188899996</v>
      </c>
      <c r="P34" s="65">
        <v>99.225801252204491</v>
      </c>
      <c r="Q34" s="65">
        <v>-11923.681110000471</v>
      </c>
    </row>
    <row r="35" spans="1:17">
      <c r="A35" s="66"/>
      <c r="B35" s="66"/>
      <c r="C35" s="66"/>
      <c r="D35" s="66" t="s">
        <v>16</v>
      </c>
      <c r="E35" s="47" t="s">
        <v>299</v>
      </c>
      <c r="F35" s="36">
        <v>146197</v>
      </c>
      <c r="G35" s="36">
        <v>145498.67600000001</v>
      </c>
      <c r="H35" s="65">
        <v>99.522340403701861</v>
      </c>
      <c r="I35" s="65">
        <v>-698.32399999999325</v>
      </c>
      <c r="J35" s="118">
        <v>353946.5</v>
      </c>
      <c r="K35" s="118">
        <v>340037.84590000001</v>
      </c>
      <c r="L35" s="65">
        <v>96.070407787617626</v>
      </c>
      <c r="M35" s="57">
        <v>-13908.654099999985</v>
      </c>
      <c r="N35" s="118">
        <v>296902</v>
      </c>
      <c r="O35" s="118">
        <v>286903.26851999998</v>
      </c>
      <c r="P35" s="65">
        <v>96.632312520629696</v>
      </c>
      <c r="Q35" s="65">
        <v>-9998.7314800000167</v>
      </c>
    </row>
    <row r="36" spans="1:17" s="124" customFormat="1">
      <c r="A36" s="66"/>
      <c r="B36" s="66"/>
      <c r="C36" s="66"/>
      <c r="D36" s="66" t="s">
        <v>38</v>
      </c>
      <c r="E36" s="47" t="s">
        <v>300</v>
      </c>
      <c r="F36" s="118">
        <v>5099.8</v>
      </c>
      <c r="G36" s="118">
        <v>4996.9799999999996</v>
      </c>
      <c r="H36" s="65">
        <v>0</v>
      </c>
      <c r="I36" s="65">
        <v>-102.82000000000062</v>
      </c>
      <c r="J36" s="118">
        <v>4112</v>
      </c>
      <c r="K36" s="118">
        <v>3985.9789999999998</v>
      </c>
      <c r="L36" s="65">
        <v>96.935286964980534</v>
      </c>
      <c r="M36" s="57">
        <v>-126.02100000000019</v>
      </c>
      <c r="N36" s="118">
        <v>5861.4</v>
      </c>
      <c r="O36" s="118">
        <v>5676.2659999999996</v>
      </c>
      <c r="P36" s="65">
        <v>96.841471320844846</v>
      </c>
      <c r="Q36" s="65">
        <v>-185.13400000000001</v>
      </c>
    </row>
    <row r="37" spans="1:17" s="124" customFormat="1" ht="24">
      <c r="A37" s="66"/>
      <c r="B37" s="66"/>
      <c r="C37" s="66"/>
      <c r="D37" s="66" t="s">
        <v>18</v>
      </c>
      <c r="E37" s="47" t="s">
        <v>301</v>
      </c>
      <c r="F37" s="118">
        <v>676491.3</v>
      </c>
      <c r="G37" s="118">
        <v>673792.11699999997</v>
      </c>
      <c r="H37" s="65">
        <v>0</v>
      </c>
      <c r="I37" s="65">
        <v>-6460.4419999999991</v>
      </c>
      <c r="J37" s="118">
        <v>695307.7</v>
      </c>
      <c r="K37" s="118">
        <v>667138.14190000005</v>
      </c>
      <c r="L37" s="65">
        <v>95.948619855640899</v>
      </c>
      <c r="M37" s="57">
        <v>-28169.558099999907</v>
      </c>
      <c r="N37" s="118">
        <v>546611.69999999995</v>
      </c>
      <c r="O37" s="118">
        <v>543599.18075000006</v>
      </c>
      <c r="P37" s="65">
        <v>99.448873990439665</v>
      </c>
      <c r="Q37" s="65">
        <v>-3012.5192499998957</v>
      </c>
    </row>
    <row r="38" spans="1:17" s="124" customFormat="1">
      <c r="A38" s="66"/>
      <c r="B38" s="66"/>
      <c r="C38" s="66"/>
      <c r="D38" s="66" t="s">
        <v>195</v>
      </c>
      <c r="E38" s="47" t="s">
        <v>302</v>
      </c>
      <c r="F38" s="118">
        <v>0</v>
      </c>
      <c r="G38" s="118">
        <v>0</v>
      </c>
      <c r="H38" s="65">
        <v>99.012346895846377</v>
      </c>
      <c r="I38" s="65">
        <v>-6272.8139999998966</v>
      </c>
      <c r="J38" s="118">
        <v>0</v>
      </c>
      <c r="K38" s="118">
        <v>0</v>
      </c>
      <c r="L38" s="65">
        <v>0</v>
      </c>
      <c r="M38" s="57">
        <v>0</v>
      </c>
      <c r="N38" s="118">
        <v>0</v>
      </c>
      <c r="O38" s="118">
        <v>0</v>
      </c>
      <c r="P38" s="65">
        <v>0</v>
      </c>
      <c r="Q38" s="65">
        <v>0</v>
      </c>
    </row>
    <row r="39" spans="1:17" s="124" customFormat="1" ht="24">
      <c r="A39" s="66"/>
      <c r="B39" s="66"/>
      <c r="C39" s="66"/>
      <c r="D39" s="66" t="s">
        <v>366</v>
      </c>
      <c r="E39" s="47" t="s">
        <v>385</v>
      </c>
      <c r="F39" s="118">
        <v>31553</v>
      </c>
      <c r="G39" s="118">
        <v>25092.558000000001</v>
      </c>
      <c r="H39" s="65">
        <v>99.576891884550491</v>
      </c>
      <c r="I39" s="65">
        <v>-318446.88700000942</v>
      </c>
      <c r="J39" s="118">
        <v>34245</v>
      </c>
      <c r="K39" s="118">
        <v>24302.773000000001</v>
      </c>
      <c r="L39" s="65">
        <v>70.967361658636293</v>
      </c>
      <c r="M39" s="57">
        <v>-9942.226999999999</v>
      </c>
      <c r="N39" s="118">
        <v>6863.5</v>
      </c>
      <c r="O39" s="118">
        <v>6722.6</v>
      </c>
      <c r="P39" s="65">
        <v>97.947111532017189</v>
      </c>
      <c r="Q39" s="65">
        <v>-140.89999999999964</v>
      </c>
    </row>
    <row r="40" spans="1:17">
      <c r="A40" s="66"/>
      <c r="B40" s="66"/>
      <c r="C40" s="66"/>
      <c r="D40" s="66" t="s">
        <v>367</v>
      </c>
      <c r="E40" s="47" t="s">
        <v>386</v>
      </c>
      <c r="F40" s="118">
        <v>635123.19999999995</v>
      </c>
      <c r="G40" s="118">
        <v>628850.38600000006</v>
      </c>
      <c r="H40" s="65">
        <v>99.780851293463812</v>
      </c>
      <c r="I40" s="65">
        <v>-22725.450000001118</v>
      </c>
      <c r="J40" s="118">
        <v>867281.3</v>
      </c>
      <c r="K40" s="118">
        <v>822660.62679999997</v>
      </c>
      <c r="L40" s="65">
        <v>94.855109501380923</v>
      </c>
      <c r="M40" s="57">
        <v>-44620.673200000077</v>
      </c>
      <c r="N40" s="118">
        <v>1109849.3</v>
      </c>
      <c r="O40" s="118">
        <v>1103878.5171800002</v>
      </c>
      <c r="P40" s="65">
        <v>99.462018598380894</v>
      </c>
      <c r="Q40" s="65">
        <v>-5970.7828199998476</v>
      </c>
    </row>
    <row r="41" spans="1:17">
      <c r="A41" s="66"/>
      <c r="B41" s="66"/>
      <c r="C41" s="66"/>
      <c r="D41" s="66" t="s">
        <v>15</v>
      </c>
      <c r="E41" s="47" t="s">
        <v>303</v>
      </c>
      <c r="F41" s="118">
        <v>75263715.200000003</v>
      </c>
      <c r="G41" s="118">
        <v>74945268.312999994</v>
      </c>
      <c r="H41" s="65">
        <v>99.780851293463812</v>
      </c>
      <c r="I41" s="65">
        <v>-22725.450000001118</v>
      </c>
      <c r="J41" s="118">
        <v>89821607</v>
      </c>
      <c r="K41" s="118">
        <v>88698280.921599999</v>
      </c>
      <c r="L41" s="65">
        <v>98.749381005396614</v>
      </c>
      <c r="M41" s="57">
        <v>-1123326.0784000009</v>
      </c>
      <c r="N41" s="118">
        <v>92808935.099999994</v>
      </c>
      <c r="O41" s="118">
        <v>92637081.465650052</v>
      </c>
      <c r="P41" s="65">
        <v>99.814830722747999</v>
      </c>
      <c r="Q41" s="65">
        <v>-171853.63434994221</v>
      </c>
    </row>
    <row r="42" spans="1:17">
      <c r="A42" s="63"/>
      <c r="B42" s="63"/>
      <c r="C42" s="63" t="s">
        <v>39</v>
      </c>
      <c r="D42" s="63"/>
      <c r="E42" s="64" t="s">
        <v>304</v>
      </c>
      <c r="F42" s="117">
        <v>10369876.4</v>
      </c>
      <c r="G42" s="117">
        <v>10347150.949999999</v>
      </c>
      <c r="H42" s="65">
        <v>99.780851293463812</v>
      </c>
      <c r="I42" s="57">
        <v>-22725.450000001118</v>
      </c>
      <c r="J42" s="117">
        <v>13987654.800000001</v>
      </c>
      <c r="K42" s="117">
        <v>13741867.6303</v>
      </c>
      <c r="L42" s="65">
        <v>98.242827884914632</v>
      </c>
      <c r="M42" s="57">
        <v>-245787.16970000044</v>
      </c>
      <c r="N42" s="117">
        <v>25938291.300000001</v>
      </c>
      <c r="O42" s="117">
        <v>25903086.792919997</v>
      </c>
      <c r="P42" s="65">
        <v>99.864275920596185</v>
      </c>
      <c r="Q42" s="65">
        <v>-35204.507080003619</v>
      </c>
    </row>
    <row r="43" spans="1:17">
      <c r="A43" s="66"/>
      <c r="B43" s="66"/>
      <c r="C43" s="66"/>
      <c r="D43" s="66" t="s">
        <v>40</v>
      </c>
      <c r="E43" s="47" t="s">
        <v>305</v>
      </c>
      <c r="F43" s="118">
        <v>1024630.2</v>
      </c>
      <c r="G43" s="118">
        <v>1012315.899</v>
      </c>
      <c r="H43" s="65">
        <v>98.798171184101349</v>
      </c>
      <c r="I43" s="65">
        <v>-152.06400000001304</v>
      </c>
      <c r="J43" s="118">
        <v>1293211</v>
      </c>
      <c r="K43" s="118">
        <v>1271206.3269</v>
      </c>
      <c r="L43" s="65">
        <v>98.298446804117816</v>
      </c>
      <c r="M43" s="57">
        <v>-22004.673100000015</v>
      </c>
      <c r="N43" s="118">
        <v>1416545.4</v>
      </c>
      <c r="O43" s="118">
        <v>1401205.4726200001</v>
      </c>
      <c r="P43" s="65">
        <v>98.91708889951569</v>
      </c>
      <c r="Q43" s="65">
        <v>-15339.927379999775</v>
      </c>
    </row>
    <row r="44" spans="1:17">
      <c r="A44" s="66"/>
      <c r="B44" s="66"/>
      <c r="C44" s="66"/>
      <c r="D44" s="66" t="s">
        <v>41</v>
      </c>
      <c r="E44" s="47" t="s">
        <v>306</v>
      </c>
      <c r="F44" s="118">
        <v>258991</v>
      </c>
      <c r="G44" s="118">
        <v>258838.93599999999</v>
      </c>
      <c r="H44" s="65">
        <v>99.941285990632878</v>
      </c>
      <c r="I44" s="65">
        <v>-233.25300000002608</v>
      </c>
      <c r="J44" s="118">
        <v>234281</v>
      </c>
      <c r="K44" s="118">
        <v>231231.95120000001</v>
      </c>
      <c r="L44" s="65">
        <v>98.698550544004846</v>
      </c>
      <c r="M44" s="57">
        <v>-3049.0487999999896</v>
      </c>
      <c r="N44" s="118">
        <v>207584.9</v>
      </c>
      <c r="O44" s="118">
        <v>207132.93881999998</v>
      </c>
      <c r="P44" s="65">
        <v>99.782276466159132</v>
      </c>
      <c r="Q44" s="65">
        <v>-451.96118000001297</v>
      </c>
    </row>
    <row r="45" spans="1:17">
      <c r="A45" s="66"/>
      <c r="B45" s="66"/>
      <c r="C45" s="66"/>
      <c r="D45" s="66" t="s">
        <v>70</v>
      </c>
      <c r="E45" s="47" t="s">
        <v>192</v>
      </c>
      <c r="F45" s="118">
        <v>2692787</v>
      </c>
      <c r="G45" s="118">
        <v>2692553.747</v>
      </c>
      <c r="H45" s="65">
        <v>99.991337859251388</v>
      </c>
      <c r="I45" s="65">
        <v>-101.77600000007078</v>
      </c>
      <c r="J45" s="118">
        <v>2711602</v>
      </c>
      <c r="K45" s="118">
        <v>2710632.9169000001</v>
      </c>
      <c r="L45" s="65">
        <v>99.96426160255082</v>
      </c>
      <c r="M45" s="57">
        <v>-969.08309999993071</v>
      </c>
      <c r="N45" s="118">
        <v>2820427</v>
      </c>
      <c r="O45" s="118">
        <v>2810739.3124099998</v>
      </c>
      <c r="P45" s="65">
        <v>99.656516988739639</v>
      </c>
      <c r="Q45" s="65">
        <v>-9687.6875900002196</v>
      </c>
    </row>
    <row r="46" spans="1:17">
      <c r="A46" s="66"/>
      <c r="B46" s="66"/>
      <c r="C46" s="66"/>
      <c r="D46" s="66" t="s">
        <v>368</v>
      </c>
      <c r="E46" s="47" t="s">
        <v>387</v>
      </c>
      <c r="F46" s="118">
        <v>1175796.5</v>
      </c>
      <c r="G46" s="118">
        <v>1175694.7239999999</v>
      </c>
      <c r="H46" s="65">
        <v>99.991344080374446</v>
      </c>
      <c r="I46" s="65">
        <v>-9924.0559999998659</v>
      </c>
      <c r="J46" s="118">
        <v>686678.2</v>
      </c>
      <c r="K46" s="118">
        <v>686657.02190000005</v>
      </c>
      <c r="L46" s="65">
        <v>99.99691586248116</v>
      </c>
      <c r="M46" s="57">
        <v>-21.17809999990277</v>
      </c>
      <c r="N46" s="118">
        <v>533805.19999999995</v>
      </c>
      <c r="O46" s="118">
        <v>533788.63556000008</v>
      </c>
      <c r="P46" s="65">
        <v>99.996896912956288</v>
      </c>
      <c r="Q46" s="65">
        <v>-16.564439999870956</v>
      </c>
    </row>
    <row r="47" spans="1:17">
      <c r="A47" s="66"/>
      <c r="B47" s="66"/>
      <c r="C47" s="66"/>
      <c r="D47" s="66" t="s">
        <v>468</v>
      </c>
      <c r="E47" s="47" t="s">
        <v>638</v>
      </c>
      <c r="F47" s="118">
        <v>0</v>
      </c>
      <c r="G47" s="118">
        <v>0</v>
      </c>
      <c r="H47" s="65"/>
      <c r="I47" s="57">
        <v>0</v>
      </c>
      <c r="J47" s="118">
        <v>0</v>
      </c>
      <c r="K47" s="118">
        <v>0</v>
      </c>
      <c r="L47" s="65">
        <v>0</v>
      </c>
      <c r="M47" s="57">
        <v>0</v>
      </c>
      <c r="N47" s="118">
        <v>6740.6</v>
      </c>
      <c r="O47" s="118">
        <v>6306.4038099999998</v>
      </c>
      <c r="P47" s="65">
        <v>93.558493457555699</v>
      </c>
      <c r="Q47" s="65">
        <v>-434.19619000000057</v>
      </c>
    </row>
    <row r="48" spans="1:17">
      <c r="A48" s="66"/>
      <c r="B48" s="66"/>
      <c r="C48" s="66"/>
      <c r="D48" s="66" t="s">
        <v>469</v>
      </c>
      <c r="E48" s="47" t="s">
        <v>639</v>
      </c>
      <c r="F48" s="118">
        <v>0</v>
      </c>
      <c r="G48" s="118">
        <v>0</v>
      </c>
      <c r="H48" s="65">
        <v>0</v>
      </c>
      <c r="I48" s="57">
        <v>0</v>
      </c>
      <c r="J48" s="118">
        <v>0</v>
      </c>
      <c r="K48" s="118">
        <v>0</v>
      </c>
      <c r="L48" s="65">
        <v>0</v>
      </c>
      <c r="M48" s="57">
        <v>0</v>
      </c>
      <c r="N48" s="118">
        <v>80160.5</v>
      </c>
      <c r="O48" s="118">
        <v>76949.380439999994</v>
      </c>
      <c r="P48" s="65">
        <v>95.994137312017756</v>
      </c>
      <c r="Q48" s="65">
        <v>-3211.1195600000065</v>
      </c>
    </row>
    <row r="49" spans="1:17" s="125" customFormat="1">
      <c r="A49" s="66"/>
      <c r="B49" s="66"/>
      <c r="C49" s="66"/>
      <c r="D49" s="66" t="s">
        <v>42</v>
      </c>
      <c r="E49" s="47" t="s">
        <v>307</v>
      </c>
      <c r="F49" s="118">
        <v>5217671.7</v>
      </c>
      <c r="G49" s="118">
        <v>5207747.6440000003</v>
      </c>
      <c r="H49" s="65">
        <v>99.80979914853593</v>
      </c>
      <c r="I49" s="65">
        <v>-9924.0559999998659</v>
      </c>
      <c r="J49" s="118">
        <v>9061882.5999999996</v>
      </c>
      <c r="K49" s="118">
        <v>8842139.4134</v>
      </c>
      <c r="L49" s="65">
        <v>97.575082394027049</v>
      </c>
      <c r="M49" s="57">
        <v>-219743.18659999967</v>
      </c>
      <c r="N49" s="118">
        <v>20873027.699999999</v>
      </c>
      <c r="O49" s="118">
        <v>20866964.649259999</v>
      </c>
      <c r="P49" s="65">
        <v>99.97095270112635</v>
      </c>
      <c r="Q49" s="65">
        <v>-6063.0507399998605</v>
      </c>
    </row>
    <row r="50" spans="1:17">
      <c r="A50" s="60"/>
      <c r="B50" s="60" t="s">
        <v>2</v>
      </c>
      <c r="C50" s="60"/>
      <c r="D50" s="60"/>
      <c r="E50" s="61" t="s">
        <v>308</v>
      </c>
      <c r="F50" s="62">
        <v>1360619</v>
      </c>
      <c r="G50" s="62">
        <v>1360617.652</v>
      </c>
      <c r="H50" s="62">
        <v>0</v>
      </c>
      <c r="I50" s="62">
        <v>-1.3479999999981374</v>
      </c>
      <c r="J50" s="62">
        <v>2565696</v>
      </c>
      <c r="K50" s="62">
        <v>2565694.7316000001</v>
      </c>
      <c r="L50" s="62">
        <v>99.999950563122056</v>
      </c>
      <c r="M50" s="62">
        <v>-1.2683999999426305</v>
      </c>
      <c r="N50" s="62">
        <v>6722497</v>
      </c>
      <c r="O50" s="62">
        <v>6722283.1630300004</v>
      </c>
      <c r="P50" s="62">
        <v>99.996819084188516</v>
      </c>
      <c r="Q50" s="62">
        <v>-213.83696999959648</v>
      </c>
    </row>
    <row r="51" spans="1:17">
      <c r="A51" s="63"/>
      <c r="B51" s="63"/>
      <c r="C51" s="63" t="s">
        <v>19</v>
      </c>
      <c r="D51" s="63"/>
      <c r="E51" s="47" t="s">
        <v>309</v>
      </c>
      <c r="F51" s="65">
        <v>1360619</v>
      </c>
      <c r="G51" s="65">
        <v>1360617.652</v>
      </c>
      <c r="H51" s="65">
        <v>0</v>
      </c>
      <c r="I51" s="57">
        <v>-1.3479999999981374</v>
      </c>
      <c r="J51" s="65">
        <v>2565696</v>
      </c>
      <c r="K51" s="65">
        <v>2565694.7316000001</v>
      </c>
      <c r="L51" s="65">
        <v>99.999950563122056</v>
      </c>
      <c r="M51" s="57">
        <v>-1.2683999999426305</v>
      </c>
      <c r="N51" s="65">
        <v>6722497</v>
      </c>
      <c r="O51" s="65">
        <v>6722283.1630300004</v>
      </c>
      <c r="P51" s="65">
        <v>99.996819084188516</v>
      </c>
      <c r="Q51" s="65">
        <v>-213.83696999959648</v>
      </c>
    </row>
    <row r="52" spans="1:17" ht="24">
      <c r="A52" s="63"/>
      <c r="B52" s="63"/>
      <c r="C52" s="63"/>
      <c r="D52" s="66" t="s">
        <v>8</v>
      </c>
      <c r="E52" s="47" t="s">
        <v>310</v>
      </c>
      <c r="F52" s="57">
        <v>699</v>
      </c>
      <c r="G52" s="57">
        <v>698.11199999999997</v>
      </c>
      <c r="H52" s="65">
        <v>0</v>
      </c>
      <c r="I52" s="65">
        <v>-0.88800000000003365</v>
      </c>
      <c r="J52" s="57">
        <v>1889</v>
      </c>
      <c r="K52" s="57">
        <v>1888.7003</v>
      </c>
      <c r="L52" s="65">
        <v>99.984134462678668</v>
      </c>
      <c r="M52" s="57">
        <v>-0.29970000000002983</v>
      </c>
      <c r="N52" s="57">
        <v>43130</v>
      </c>
      <c r="O52" s="57">
        <v>43034.724820000003</v>
      </c>
      <c r="P52" s="57">
        <v>99.779097658242534</v>
      </c>
      <c r="Q52" s="65">
        <v>-95.275179999996908</v>
      </c>
    </row>
    <row r="53" spans="1:17" s="68" customFormat="1" ht="14.25">
      <c r="A53" s="66"/>
      <c r="B53" s="66"/>
      <c r="C53" s="66"/>
      <c r="D53" s="66" t="s">
        <v>9</v>
      </c>
      <c r="E53" s="47" t="s">
        <v>311</v>
      </c>
      <c r="F53" s="57">
        <v>1359920</v>
      </c>
      <c r="G53" s="57">
        <v>1359919.54</v>
      </c>
      <c r="H53" s="65">
        <v>0</v>
      </c>
      <c r="I53" s="65">
        <v>-0.4599999999627471</v>
      </c>
      <c r="J53" s="57">
        <v>2563807</v>
      </c>
      <c r="K53" s="57">
        <v>2563806.0312999999</v>
      </c>
      <c r="L53" s="65">
        <v>99.99996221634467</v>
      </c>
      <c r="M53" s="57">
        <v>-0.96870000008493662</v>
      </c>
      <c r="N53" s="57">
        <v>6679367</v>
      </c>
      <c r="O53" s="57">
        <v>6679248.4382100003</v>
      </c>
      <c r="P53" s="57">
        <v>99.998224954700049</v>
      </c>
      <c r="Q53" s="65">
        <v>-118.56178999971598</v>
      </c>
    </row>
    <row r="54" spans="1:17">
      <c r="A54" s="60"/>
      <c r="B54" s="60" t="s">
        <v>3</v>
      </c>
      <c r="C54" s="60"/>
      <c r="D54" s="60"/>
      <c r="E54" s="61" t="s">
        <v>312</v>
      </c>
      <c r="F54" s="116">
        <v>38309994.200000003</v>
      </c>
      <c r="G54" s="116">
        <v>38286167.984999999</v>
      </c>
      <c r="H54" s="71">
        <v>99.937806790375333</v>
      </c>
      <c r="I54" s="62">
        <v>-23826.215000003576</v>
      </c>
      <c r="J54" s="116">
        <v>46398189</v>
      </c>
      <c r="K54" s="116">
        <v>46258749.074099995</v>
      </c>
      <c r="L54" s="71">
        <v>99.699471188627626</v>
      </c>
      <c r="M54" s="62">
        <v>-139439.9259000048</v>
      </c>
      <c r="N54" s="116">
        <v>51424350.700000003</v>
      </c>
      <c r="O54" s="116">
        <v>51406814.599240012</v>
      </c>
      <c r="P54" s="71">
        <v>99.965899227659108</v>
      </c>
      <c r="Q54" s="71">
        <v>-17536.100759990513</v>
      </c>
    </row>
    <row r="55" spans="1:17">
      <c r="A55" s="66"/>
      <c r="B55" s="66"/>
      <c r="C55" s="66" t="s">
        <v>43</v>
      </c>
      <c r="D55" s="66"/>
      <c r="E55" s="47" t="s">
        <v>75</v>
      </c>
      <c r="F55" s="117">
        <v>26764863</v>
      </c>
      <c r="G55" s="117">
        <v>26743124.182999998</v>
      </c>
      <c r="H55" s="65">
        <v>99.918778523170474</v>
      </c>
      <c r="I55" s="57">
        <v>-21738.817000001669</v>
      </c>
      <c r="J55" s="117">
        <v>33180198.899999999</v>
      </c>
      <c r="K55" s="117">
        <v>33173257.6644</v>
      </c>
      <c r="L55" s="65">
        <v>99.979080186888211</v>
      </c>
      <c r="M55" s="57">
        <v>-6941.2355999983847</v>
      </c>
      <c r="N55" s="117">
        <v>36910518</v>
      </c>
      <c r="O55" s="117">
        <v>36902541.922070004</v>
      </c>
      <c r="P55" s="65">
        <v>99.97839077216419</v>
      </c>
      <c r="Q55" s="65">
        <v>-7976.077929995954</v>
      </c>
    </row>
    <row r="56" spans="1:17" ht="24">
      <c r="A56" s="63"/>
      <c r="B56" s="63"/>
      <c r="C56" s="63"/>
      <c r="D56" s="66" t="s">
        <v>44</v>
      </c>
      <c r="E56" s="47" t="s">
        <v>313</v>
      </c>
      <c r="F56" s="118">
        <v>26764863</v>
      </c>
      <c r="G56" s="118">
        <v>26743124.182999998</v>
      </c>
      <c r="H56" s="65">
        <v>99.918778523170474</v>
      </c>
      <c r="I56" s="65">
        <v>-21738.817000001669</v>
      </c>
      <c r="J56" s="118">
        <v>33180198.899999999</v>
      </c>
      <c r="K56" s="118">
        <v>33173257.6644</v>
      </c>
      <c r="L56" s="65">
        <v>99.979080186888211</v>
      </c>
      <c r="M56" s="57">
        <v>-6941.2355999983847</v>
      </c>
      <c r="N56" s="118">
        <v>10458405</v>
      </c>
      <c r="O56" s="118">
        <v>10456450.95387</v>
      </c>
      <c r="P56" s="65">
        <v>99.981316021611335</v>
      </c>
      <c r="Q56" s="65">
        <v>-1954.0461299996823</v>
      </c>
    </row>
    <row r="57" spans="1:17" ht="24">
      <c r="A57" s="63"/>
      <c r="B57" s="63"/>
      <c r="C57" s="63"/>
      <c r="D57" s="66" t="s">
        <v>470</v>
      </c>
      <c r="E57" s="47" t="s">
        <v>640</v>
      </c>
      <c r="F57" s="118">
        <v>0</v>
      </c>
      <c r="G57" s="118">
        <v>0</v>
      </c>
      <c r="H57" s="65">
        <v>0</v>
      </c>
      <c r="I57" s="57">
        <v>0</v>
      </c>
      <c r="J57" s="118">
        <v>0</v>
      </c>
      <c r="K57" s="118">
        <v>0</v>
      </c>
      <c r="L57" s="65">
        <v>0</v>
      </c>
      <c r="M57" s="57">
        <v>0</v>
      </c>
      <c r="N57" s="118">
        <v>16078186</v>
      </c>
      <c r="O57" s="118">
        <v>16077213.186000001</v>
      </c>
      <c r="P57" s="65">
        <v>99.99394947912657</v>
      </c>
      <c r="Q57" s="65">
        <v>-972.81399999931455</v>
      </c>
    </row>
    <row r="58" spans="1:17">
      <c r="A58" s="63"/>
      <c r="B58" s="63"/>
      <c r="C58" s="63"/>
      <c r="D58" s="66" t="s">
        <v>471</v>
      </c>
      <c r="E58" s="47" t="s">
        <v>641</v>
      </c>
      <c r="F58" s="118">
        <v>0</v>
      </c>
      <c r="G58" s="118">
        <v>0</v>
      </c>
      <c r="H58" s="65">
        <v>0</v>
      </c>
      <c r="I58" s="57">
        <v>0</v>
      </c>
      <c r="J58" s="118">
        <v>0</v>
      </c>
      <c r="K58" s="118">
        <v>0</v>
      </c>
      <c r="L58" s="65">
        <v>0</v>
      </c>
      <c r="M58" s="57">
        <v>0</v>
      </c>
      <c r="N58" s="118">
        <v>10373927</v>
      </c>
      <c r="O58" s="118">
        <v>10368877.782200001</v>
      </c>
      <c r="P58" s="65">
        <v>99.951327806721608</v>
      </c>
      <c r="Q58" s="65">
        <v>-5049.2177999988198</v>
      </c>
    </row>
    <row r="59" spans="1:17">
      <c r="A59" s="66"/>
      <c r="B59" s="66"/>
      <c r="C59" s="66" t="s">
        <v>45</v>
      </c>
      <c r="D59" s="66"/>
      <c r="E59" s="47" t="s">
        <v>314</v>
      </c>
      <c r="F59" s="117">
        <v>10902283.199999999</v>
      </c>
      <c r="G59" s="117">
        <v>10900201.802000001</v>
      </c>
      <c r="H59" s="65">
        <v>99.980908604538925</v>
      </c>
      <c r="I59" s="57">
        <v>-2081.3979999981821</v>
      </c>
      <c r="J59" s="117">
        <v>12797142.1</v>
      </c>
      <c r="K59" s="117">
        <v>12670148.8817</v>
      </c>
      <c r="L59" s="65">
        <v>99.007643915276986</v>
      </c>
      <c r="M59" s="57">
        <v>-126993.21829999983</v>
      </c>
      <c r="N59" s="117">
        <v>13114211.6</v>
      </c>
      <c r="O59" s="117">
        <v>13106397.013920002</v>
      </c>
      <c r="P59" s="65">
        <v>99.940411316224314</v>
      </c>
      <c r="Q59" s="65">
        <v>-7814.5860799979419</v>
      </c>
    </row>
    <row r="60" spans="1:17" ht="36">
      <c r="A60" s="66"/>
      <c r="B60" s="66"/>
      <c r="C60" s="66"/>
      <c r="D60" s="66" t="s">
        <v>369</v>
      </c>
      <c r="E60" s="47" t="s">
        <v>388</v>
      </c>
      <c r="F60" s="118">
        <v>956620</v>
      </c>
      <c r="G60" s="118">
        <v>956619.99899999995</v>
      </c>
      <c r="H60" s="65">
        <v>0</v>
      </c>
      <c r="I60" s="65">
        <v>-1.0000000474974513E-3</v>
      </c>
      <c r="J60" s="118">
        <v>1311594</v>
      </c>
      <c r="K60" s="118">
        <v>1310433.6976999999</v>
      </c>
      <c r="L60" s="65">
        <v>99.911534949077222</v>
      </c>
      <c r="M60" s="57">
        <v>-1160.3023000000976</v>
      </c>
      <c r="N60" s="118">
        <v>1467127</v>
      </c>
      <c r="O60" s="118">
        <v>1467127</v>
      </c>
      <c r="P60" s="65">
        <v>100</v>
      </c>
      <c r="Q60" s="65">
        <v>0</v>
      </c>
    </row>
    <row r="61" spans="1:17">
      <c r="A61" s="63"/>
      <c r="B61" s="63"/>
      <c r="C61" s="63"/>
      <c r="D61" s="63" t="s">
        <v>46</v>
      </c>
      <c r="E61" s="47" t="s">
        <v>315</v>
      </c>
      <c r="F61" s="118">
        <v>7657857.2000000002</v>
      </c>
      <c r="G61" s="118">
        <v>7656012.7130000005</v>
      </c>
      <c r="H61" s="65">
        <v>99.975913797400139</v>
      </c>
      <c r="I61" s="65">
        <v>-1844.4869999997318</v>
      </c>
      <c r="J61" s="118">
        <v>8292174.0999999996</v>
      </c>
      <c r="K61" s="118">
        <v>8196193.4309999999</v>
      </c>
      <c r="L61" s="65">
        <v>98.842515028718466</v>
      </c>
      <c r="M61" s="57">
        <v>-95980.668999999762</v>
      </c>
      <c r="N61" s="118">
        <v>8495731.5999999996</v>
      </c>
      <c r="O61" s="118">
        <v>8488173.3128300011</v>
      </c>
      <c r="P61" s="65">
        <v>99.911034299035549</v>
      </c>
      <c r="Q61" s="65">
        <v>-7558.2871699985117</v>
      </c>
    </row>
    <row r="62" spans="1:17">
      <c r="A62" s="63"/>
      <c r="B62" s="63"/>
      <c r="C62" s="63"/>
      <c r="D62" s="63" t="s">
        <v>186</v>
      </c>
      <c r="E62" s="47" t="s">
        <v>187</v>
      </c>
      <c r="F62" s="118">
        <v>2287806</v>
      </c>
      <c r="G62" s="118">
        <v>2287569.09</v>
      </c>
      <c r="H62" s="65">
        <v>99.98964466392691</v>
      </c>
      <c r="I62" s="65">
        <v>-236.91000000014901</v>
      </c>
      <c r="J62" s="118">
        <v>3193374</v>
      </c>
      <c r="K62" s="118">
        <v>3163521.753</v>
      </c>
      <c r="L62" s="65">
        <v>99.065181622948018</v>
      </c>
      <c r="M62" s="57">
        <v>-29852.246999999974</v>
      </c>
      <c r="N62" s="118">
        <v>3151353</v>
      </c>
      <c r="O62" s="118">
        <v>3151096.7010900001</v>
      </c>
      <c r="P62" s="65">
        <v>99.991867019975231</v>
      </c>
      <c r="Q62" s="65">
        <v>-256.29890999989584</v>
      </c>
    </row>
    <row r="63" spans="1:17" ht="24">
      <c r="A63" s="66"/>
      <c r="B63" s="66"/>
      <c r="C63" s="66" t="s">
        <v>47</v>
      </c>
      <c r="D63" s="66"/>
      <c r="E63" s="47" t="s">
        <v>316</v>
      </c>
      <c r="F63" s="117">
        <v>121342</v>
      </c>
      <c r="G63" s="117">
        <v>121340</v>
      </c>
      <c r="H63" s="65">
        <v>99.998351766082635</v>
      </c>
      <c r="I63" s="57">
        <v>-2</v>
      </c>
      <c r="J63" s="117">
        <v>187384</v>
      </c>
      <c r="K63" s="117">
        <v>181881.46679999999</v>
      </c>
      <c r="L63" s="65">
        <v>97.063498911326477</v>
      </c>
      <c r="M63" s="117">
        <v>-5502.533199999998</v>
      </c>
      <c r="N63" s="117">
        <v>654319</v>
      </c>
      <c r="O63" s="117">
        <v>654313.13589000003</v>
      </c>
      <c r="P63" s="65">
        <v>99.999103784239807</v>
      </c>
      <c r="Q63" s="65">
        <v>-5.8641099999658763</v>
      </c>
    </row>
    <row r="64" spans="1:17" ht="26.25" customHeight="1">
      <c r="A64" s="66"/>
      <c r="B64" s="66"/>
      <c r="C64" s="66"/>
      <c r="D64" s="66" t="s">
        <v>642</v>
      </c>
      <c r="E64" s="47" t="s">
        <v>643</v>
      </c>
      <c r="F64" s="118">
        <v>0</v>
      </c>
      <c r="G64" s="118">
        <v>0</v>
      </c>
      <c r="H64" s="65">
        <v>0</v>
      </c>
      <c r="I64" s="65">
        <v>0</v>
      </c>
      <c r="J64" s="118">
        <v>25186</v>
      </c>
      <c r="K64" s="118">
        <v>25186</v>
      </c>
      <c r="L64" s="57">
        <v>100</v>
      </c>
      <c r="M64" s="57">
        <v>0</v>
      </c>
      <c r="N64" s="117">
        <v>0</v>
      </c>
      <c r="O64" s="117">
        <v>0</v>
      </c>
      <c r="P64" s="65">
        <v>0</v>
      </c>
      <c r="Q64" s="65">
        <v>0</v>
      </c>
    </row>
    <row r="65" spans="1:17">
      <c r="A65" s="66"/>
      <c r="B65" s="66"/>
      <c r="C65" s="66"/>
      <c r="D65" s="66" t="s">
        <v>71</v>
      </c>
      <c r="E65" s="47" t="s">
        <v>317</v>
      </c>
      <c r="F65" s="118">
        <v>90742</v>
      </c>
      <c r="G65" s="118">
        <v>90740</v>
      </c>
      <c r="H65" s="65">
        <v>99.997795948954177</v>
      </c>
      <c r="I65" s="65">
        <v>-2</v>
      </c>
      <c r="J65" s="118">
        <v>48698</v>
      </c>
      <c r="K65" s="118">
        <v>48695.466800000002</v>
      </c>
      <c r="L65" s="57">
        <v>99.99479814366093</v>
      </c>
      <c r="M65" s="57">
        <v>-2.5331999999980326</v>
      </c>
      <c r="N65" s="118">
        <v>654319</v>
      </c>
      <c r="O65" s="118">
        <v>654313.13589000003</v>
      </c>
      <c r="P65" s="65">
        <v>99.999103784239807</v>
      </c>
      <c r="Q65" s="65">
        <v>-5.8641099999658763</v>
      </c>
    </row>
    <row r="66" spans="1:17" ht="27" customHeight="1">
      <c r="A66" s="66"/>
      <c r="B66" s="66"/>
      <c r="C66" s="66"/>
      <c r="D66" s="66" t="s">
        <v>644</v>
      </c>
      <c r="E66" s="47" t="s">
        <v>654</v>
      </c>
      <c r="F66" s="118">
        <v>30600</v>
      </c>
      <c r="G66" s="118">
        <v>30600</v>
      </c>
      <c r="H66" s="65">
        <v>100</v>
      </c>
      <c r="I66" s="65">
        <v>0</v>
      </c>
      <c r="J66" s="118">
        <v>113500</v>
      </c>
      <c r="K66" s="118">
        <v>108000</v>
      </c>
      <c r="L66" s="57">
        <v>95.154185022026425</v>
      </c>
      <c r="M66" s="57">
        <v>-5500</v>
      </c>
      <c r="N66" s="118">
        <v>0</v>
      </c>
      <c r="O66" s="118">
        <v>0</v>
      </c>
      <c r="P66" s="65">
        <v>0</v>
      </c>
      <c r="Q66" s="65">
        <v>0</v>
      </c>
    </row>
    <row r="67" spans="1:17">
      <c r="A67" s="66"/>
      <c r="B67" s="66"/>
      <c r="C67" s="66" t="s">
        <v>48</v>
      </c>
      <c r="D67" s="66"/>
      <c r="E67" s="47" t="s">
        <v>318</v>
      </c>
      <c r="F67" s="65">
        <v>521506</v>
      </c>
      <c r="G67" s="65">
        <v>521502</v>
      </c>
      <c r="H67" s="65">
        <v>99.999232990607965</v>
      </c>
      <c r="I67" s="57">
        <v>-4</v>
      </c>
      <c r="J67" s="65">
        <v>233464</v>
      </c>
      <c r="K67" s="65">
        <v>233461.0612</v>
      </c>
      <c r="L67" s="65">
        <v>99.998741219202955</v>
      </c>
      <c r="M67" s="57">
        <v>-2.938800000003539</v>
      </c>
      <c r="N67" s="65">
        <v>485426</v>
      </c>
      <c r="O67" s="65">
        <v>485424.82416000002</v>
      </c>
      <c r="P67" s="65">
        <v>99.999757771524401</v>
      </c>
      <c r="Q67" s="65">
        <v>-1.1758399999816902</v>
      </c>
    </row>
    <row r="68" spans="1:17" s="124" customFormat="1" ht="24">
      <c r="A68" s="66"/>
      <c r="B68" s="66"/>
      <c r="C68" s="66"/>
      <c r="D68" s="66" t="s">
        <v>49</v>
      </c>
      <c r="E68" s="47" t="s">
        <v>319</v>
      </c>
      <c r="F68" s="57">
        <v>521506</v>
      </c>
      <c r="G68" s="57">
        <v>521502</v>
      </c>
      <c r="H68" s="65">
        <v>99.999232990607965</v>
      </c>
      <c r="I68" s="65">
        <v>-4</v>
      </c>
      <c r="J68" s="57">
        <v>233464</v>
      </c>
      <c r="K68" s="57">
        <v>233461.0612</v>
      </c>
      <c r="L68" s="57">
        <v>99.998741219202955</v>
      </c>
      <c r="M68" s="57">
        <v>-2.938800000003539</v>
      </c>
      <c r="N68" s="57">
        <v>35426</v>
      </c>
      <c r="O68" s="57">
        <v>35424.824159999996</v>
      </c>
      <c r="P68" s="65">
        <v>99.996680855868561</v>
      </c>
      <c r="Q68" s="65">
        <v>-1.1758400000035181</v>
      </c>
    </row>
    <row r="69" spans="1:17" s="124" customFormat="1">
      <c r="A69" s="66"/>
      <c r="B69" s="66"/>
      <c r="C69" s="66"/>
      <c r="D69" s="66" t="s">
        <v>655</v>
      </c>
      <c r="E69" s="47" t="s">
        <v>656</v>
      </c>
      <c r="F69" s="57">
        <v>0</v>
      </c>
      <c r="G69" s="57">
        <v>0</v>
      </c>
      <c r="H69" s="65">
        <v>0</v>
      </c>
      <c r="I69" s="57">
        <v>0</v>
      </c>
      <c r="J69" s="57">
        <v>0</v>
      </c>
      <c r="K69" s="57">
        <v>0</v>
      </c>
      <c r="L69" s="57">
        <v>0</v>
      </c>
      <c r="M69" s="57">
        <v>0</v>
      </c>
      <c r="N69" s="57">
        <v>450000</v>
      </c>
      <c r="O69" s="57">
        <v>450000</v>
      </c>
      <c r="P69" s="65">
        <v>100</v>
      </c>
      <c r="Q69" s="65">
        <v>0</v>
      </c>
    </row>
    <row r="70" spans="1:17" s="124" customFormat="1">
      <c r="A70" s="66"/>
      <c r="B70" s="66"/>
      <c r="C70" s="66" t="s">
        <v>634</v>
      </c>
      <c r="D70" s="66"/>
      <c r="E70" s="47" t="s">
        <v>636</v>
      </c>
      <c r="F70" s="65">
        <v>0</v>
      </c>
      <c r="G70" s="65">
        <v>0</v>
      </c>
      <c r="H70" s="65">
        <v>0</v>
      </c>
      <c r="I70" s="65">
        <v>0</v>
      </c>
      <c r="J70" s="65">
        <v>0</v>
      </c>
      <c r="K70" s="65">
        <v>0</v>
      </c>
      <c r="L70" s="65">
        <v>0</v>
      </c>
      <c r="M70" s="57">
        <v>0</v>
      </c>
      <c r="N70" s="65">
        <v>74323</v>
      </c>
      <c r="O70" s="65">
        <v>73735.603199999998</v>
      </c>
      <c r="P70" s="65">
        <v>99.209670223214886</v>
      </c>
      <c r="Q70" s="65">
        <v>-587.39680000000226</v>
      </c>
    </row>
    <row r="71" spans="1:17" s="124" customFormat="1">
      <c r="A71" s="66"/>
      <c r="B71" s="66"/>
      <c r="C71" s="66"/>
      <c r="D71" s="66" t="s">
        <v>635</v>
      </c>
      <c r="E71" s="47" t="s">
        <v>636</v>
      </c>
      <c r="F71" s="57">
        <v>0</v>
      </c>
      <c r="G71" s="57">
        <v>0</v>
      </c>
      <c r="H71" s="65">
        <v>0</v>
      </c>
      <c r="I71" s="57">
        <v>0</v>
      </c>
      <c r="J71" s="57">
        <v>0</v>
      </c>
      <c r="K71" s="57">
        <v>0</v>
      </c>
      <c r="L71" s="57">
        <v>0</v>
      </c>
      <c r="M71" s="57">
        <v>0</v>
      </c>
      <c r="N71" s="57">
        <v>74323</v>
      </c>
      <c r="O71" s="57">
        <v>73735.603199999998</v>
      </c>
      <c r="P71" s="65">
        <v>99.209670223214886</v>
      </c>
      <c r="Q71" s="65">
        <v>-587.39680000000226</v>
      </c>
    </row>
    <row r="72" spans="1:17" s="124" customFormat="1">
      <c r="A72" s="66"/>
      <c r="B72" s="66"/>
      <c r="C72" s="66" t="s">
        <v>667</v>
      </c>
      <c r="D72" s="66"/>
      <c r="E72" s="47" t="s">
        <v>669</v>
      </c>
      <c r="F72" s="65">
        <v>0</v>
      </c>
      <c r="G72" s="65">
        <v>0</v>
      </c>
      <c r="H72" s="65">
        <v>0</v>
      </c>
      <c r="I72" s="65">
        <v>0</v>
      </c>
      <c r="J72" s="65">
        <v>0</v>
      </c>
      <c r="K72" s="65">
        <v>0</v>
      </c>
      <c r="L72" s="65">
        <v>0</v>
      </c>
      <c r="M72" s="65">
        <v>0</v>
      </c>
      <c r="N72" s="65">
        <v>185553.1</v>
      </c>
      <c r="O72" s="65">
        <v>184402.1</v>
      </c>
      <c r="P72" s="65">
        <v>99.379692389941212</v>
      </c>
      <c r="Q72" s="65">
        <v>-1151</v>
      </c>
    </row>
    <row r="73" spans="1:17" s="124" customFormat="1">
      <c r="A73" s="66"/>
      <c r="B73" s="66"/>
      <c r="C73" s="66"/>
      <c r="D73" s="66" t="s">
        <v>668</v>
      </c>
      <c r="E73" s="47" t="s">
        <v>670</v>
      </c>
      <c r="F73" s="57">
        <v>0</v>
      </c>
      <c r="G73" s="57">
        <v>0</v>
      </c>
      <c r="H73" s="65">
        <v>0</v>
      </c>
      <c r="I73" s="57">
        <v>0</v>
      </c>
      <c r="J73" s="57">
        <v>0</v>
      </c>
      <c r="K73" s="57">
        <v>0</v>
      </c>
      <c r="L73" s="57">
        <v>0</v>
      </c>
      <c r="M73" s="57">
        <v>0</v>
      </c>
      <c r="N73" s="57">
        <v>185553.1</v>
      </c>
      <c r="O73" s="57">
        <v>184402.1</v>
      </c>
      <c r="P73" s="65">
        <v>99.379692389941212</v>
      </c>
      <c r="Q73" s="65">
        <v>-1151</v>
      </c>
    </row>
    <row r="74" spans="1:17">
      <c r="A74" s="60" t="s">
        <v>2</v>
      </c>
      <c r="B74" s="60"/>
      <c r="C74" s="60"/>
      <c r="D74" s="60"/>
      <c r="E74" s="61" t="s">
        <v>320</v>
      </c>
      <c r="F74" s="116">
        <v>84341188.299999997</v>
      </c>
      <c r="G74" s="116">
        <v>78068176.034700006</v>
      </c>
      <c r="H74" s="71">
        <v>92.56233829313976</v>
      </c>
      <c r="I74" s="62">
        <v>-6273012.2652999908</v>
      </c>
      <c r="J74" s="116">
        <v>125328256.39999999</v>
      </c>
      <c r="K74" s="116">
        <v>121115812.3141</v>
      </c>
      <c r="L74" s="71">
        <v>96.638871227526309</v>
      </c>
      <c r="M74" s="62">
        <v>-4212444.0858999938</v>
      </c>
      <c r="N74" s="116">
        <v>96379883.900000006</v>
      </c>
      <c r="O74" s="116">
        <v>95468861.109249979</v>
      </c>
      <c r="P74" s="71">
        <v>99.054758364623822</v>
      </c>
      <c r="Q74" s="71">
        <v>-911022.7907500267</v>
      </c>
    </row>
    <row r="75" spans="1:17" s="68" customFormat="1" ht="14.25">
      <c r="A75" s="69"/>
      <c r="B75" s="69" t="s">
        <v>4</v>
      </c>
      <c r="C75" s="69"/>
      <c r="D75" s="69"/>
      <c r="E75" s="70" t="s">
        <v>77</v>
      </c>
      <c r="F75" s="116">
        <v>84341188.299999997</v>
      </c>
      <c r="G75" s="116">
        <v>78068176.034700006</v>
      </c>
      <c r="H75" s="71">
        <v>92.56233829313976</v>
      </c>
      <c r="I75" s="62">
        <v>-6273012.2652999908</v>
      </c>
      <c r="J75" s="116">
        <v>125328256.39999999</v>
      </c>
      <c r="K75" s="116">
        <v>121115812.3141</v>
      </c>
      <c r="L75" s="71">
        <v>96.638871227526309</v>
      </c>
      <c r="M75" s="62">
        <v>-4212444.0858999938</v>
      </c>
      <c r="N75" s="116">
        <v>96379883.900000006</v>
      </c>
      <c r="O75" s="116">
        <v>95468861.109249979</v>
      </c>
      <c r="P75" s="71">
        <v>99.054758364623822</v>
      </c>
      <c r="Q75" s="71">
        <v>-911022.7907500267</v>
      </c>
    </row>
    <row r="76" spans="1:17" s="68" customFormat="1" ht="24">
      <c r="A76" s="66"/>
      <c r="B76" s="66"/>
      <c r="C76" s="66" t="s">
        <v>10</v>
      </c>
      <c r="D76" s="66"/>
      <c r="E76" s="47" t="s">
        <v>321</v>
      </c>
      <c r="F76" s="65">
        <v>17640902.700000003</v>
      </c>
      <c r="G76" s="118">
        <v>17338253.841700003</v>
      </c>
      <c r="H76" s="65">
        <v>98.284391318024788</v>
      </c>
      <c r="I76" s="57">
        <v>-302648.85830000043</v>
      </c>
      <c r="J76" s="65">
        <v>25930874.5</v>
      </c>
      <c r="K76" s="118">
        <v>25336817.782699995</v>
      </c>
      <c r="L76" s="65">
        <v>97.709075653040529</v>
      </c>
      <c r="M76" s="57">
        <v>-594056.71730000526</v>
      </c>
      <c r="N76" s="65">
        <v>30764700.699999999</v>
      </c>
      <c r="O76" s="118">
        <v>30455567.804609995</v>
      </c>
      <c r="P76" s="65">
        <v>98.995170151647187</v>
      </c>
      <c r="Q76" s="65">
        <v>-309132.89539000392</v>
      </c>
    </row>
    <row r="77" spans="1:17" s="124" customFormat="1">
      <c r="A77" s="66"/>
      <c r="B77" s="66"/>
      <c r="C77" s="66"/>
      <c r="D77" s="66" t="s">
        <v>389</v>
      </c>
      <c r="E77" s="47" t="s">
        <v>380</v>
      </c>
      <c r="F77" s="118">
        <v>0</v>
      </c>
      <c r="G77" s="118">
        <v>0</v>
      </c>
      <c r="H77" s="65">
        <v>0</v>
      </c>
      <c r="I77" s="65">
        <v>0</v>
      </c>
      <c r="J77" s="118">
        <v>0</v>
      </c>
      <c r="K77" s="118">
        <v>0</v>
      </c>
      <c r="L77" s="65">
        <v>0</v>
      </c>
      <c r="M77" s="57">
        <v>0</v>
      </c>
      <c r="N77" s="118">
        <v>0</v>
      </c>
      <c r="O77" s="118">
        <v>0</v>
      </c>
      <c r="P77" s="65">
        <v>0</v>
      </c>
      <c r="Q77" s="65">
        <v>0</v>
      </c>
    </row>
    <row r="78" spans="1:17" ht="24">
      <c r="A78" s="66"/>
      <c r="B78" s="66"/>
      <c r="C78" s="66"/>
      <c r="D78" s="66" t="s">
        <v>50</v>
      </c>
      <c r="E78" s="47" t="s">
        <v>322</v>
      </c>
      <c r="F78" s="118">
        <v>6917994</v>
      </c>
      <c r="G78" s="118">
        <v>6693520.2690000003</v>
      </c>
      <c r="H78" s="65">
        <v>0</v>
      </c>
      <c r="I78" s="65">
        <v>-224473.73099999968</v>
      </c>
      <c r="J78" s="118">
        <v>13631230</v>
      </c>
      <c r="K78" s="118">
        <v>13175173.047599999</v>
      </c>
      <c r="L78" s="65">
        <v>96.654322813128374</v>
      </c>
      <c r="M78" s="57">
        <v>-456056.95240000077</v>
      </c>
      <c r="N78" s="118">
        <v>20910856</v>
      </c>
      <c r="O78" s="118">
        <v>20667127.99388</v>
      </c>
      <c r="P78" s="65">
        <v>98.834442711862209</v>
      </c>
      <c r="Q78" s="65">
        <v>-243728.00612000003</v>
      </c>
    </row>
    <row r="79" spans="1:17">
      <c r="A79" s="66"/>
      <c r="B79" s="66"/>
      <c r="C79" s="66"/>
      <c r="D79" s="66" t="s">
        <v>51</v>
      </c>
      <c r="E79" s="47" t="s">
        <v>323</v>
      </c>
      <c r="F79" s="118">
        <v>3149635.8</v>
      </c>
      <c r="G79" s="118">
        <v>3120717.6310000001</v>
      </c>
      <c r="H79" s="65">
        <v>99.081856734038908</v>
      </c>
      <c r="I79" s="65">
        <v>-28918.168999999762</v>
      </c>
      <c r="J79" s="118">
        <v>3596616.3</v>
      </c>
      <c r="K79" s="118">
        <v>3592780.8733000001</v>
      </c>
      <c r="L79" s="65">
        <v>99.893360136859755</v>
      </c>
      <c r="M79" s="57">
        <v>-3835.4266999997199</v>
      </c>
      <c r="N79" s="118">
        <v>2267522.2999999998</v>
      </c>
      <c r="O79" s="118">
        <v>2239317.2937599998</v>
      </c>
      <c r="P79" s="65">
        <v>98.75613103165513</v>
      </c>
      <c r="Q79" s="65">
        <v>-28205.006240000017</v>
      </c>
    </row>
    <row r="80" spans="1:17" s="124" customFormat="1" ht="24">
      <c r="A80" s="63"/>
      <c r="B80" s="63"/>
      <c r="C80" s="63"/>
      <c r="D80" s="63" t="s">
        <v>52</v>
      </c>
      <c r="E80" s="64" t="s">
        <v>324</v>
      </c>
      <c r="F80" s="36">
        <v>4861614.8</v>
      </c>
      <c r="G80" s="36">
        <v>4842520.2029999997</v>
      </c>
      <c r="H80" s="65">
        <v>99.60723755818745</v>
      </c>
      <c r="I80" s="65">
        <v>-19094.597000000067</v>
      </c>
      <c r="J80" s="36">
        <v>5070039.0999999996</v>
      </c>
      <c r="K80" s="36">
        <v>4965329.3545000004</v>
      </c>
      <c r="L80" s="65">
        <v>97.934734951057891</v>
      </c>
      <c r="M80" s="57">
        <v>-104709.74549999926</v>
      </c>
      <c r="N80" s="36">
        <v>4058096.7</v>
      </c>
      <c r="O80" s="36">
        <v>4025400.8910800004</v>
      </c>
      <c r="P80" s="65">
        <v>99.194306805946738</v>
      </c>
      <c r="Q80" s="65">
        <v>-32695.808919999748</v>
      </c>
    </row>
    <row r="81" spans="1:17">
      <c r="A81" s="66"/>
      <c r="B81" s="66"/>
      <c r="C81" s="66"/>
      <c r="D81" s="66" t="s">
        <v>53</v>
      </c>
      <c r="E81" s="47" t="s">
        <v>325</v>
      </c>
      <c r="F81" s="57">
        <v>53101</v>
      </c>
      <c r="G81" s="57">
        <v>53005.827700000002</v>
      </c>
      <c r="H81" s="65">
        <v>0</v>
      </c>
      <c r="I81" s="65">
        <v>-95.172299999998359</v>
      </c>
      <c r="J81" s="57">
        <v>5889.1</v>
      </c>
      <c r="K81" s="57">
        <v>1415.4224999999999</v>
      </c>
      <c r="L81" s="65">
        <v>24.034614796828034</v>
      </c>
      <c r="M81" s="57">
        <v>-4473.6775000000007</v>
      </c>
      <c r="N81" s="57">
        <v>1464</v>
      </c>
      <c r="O81" s="57">
        <v>1463.9141499999998</v>
      </c>
      <c r="P81" s="65">
        <v>99.99413592896174</v>
      </c>
      <c r="Q81" s="65">
        <v>-8.5850000000164073E-2</v>
      </c>
    </row>
    <row r="82" spans="1:17">
      <c r="A82" s="66"/>
      <c r="B82" s="66"/>
      <c r="C82" s="66"/>
      <c r="D82" s="66" t="s">
        <v>390</v>
      </c>
      <c r="E82" s="47" t="s">
        <v>391</v>
      </c>
      <c r="F82" s="57">
        <v>10950.6</v>
      </c>
      <c r="G82" s="57">
        <v>10948.638999999999</v>
      </c>
      <c r="H82" s="65">
        <v>99.982092305444439</v>
      </c>
      <c r="I82" s="65">
        <v>-1.9610000000011496</v>
      </c>
      <c r="J82" s="57">
        <v>44132</v>
      </c>
      <c r="K82" s="57">
        <v>44130.22</v>
      </c>
      <c r="L82" s="65">
        <v>99.995966645517996</v>
      </c>
      <c r="M82" s="57">
        <v>-1.7799999999988358</v>
      </c>
      <c r="N82" s="57">
        <v>2758</v>
      </c>
      <c r="O82" s="57">
        <v>2755.88</v>
      </c>
      <c r="P82" s="65">
        <v>99.923132704858602</v>
      </c>
      <c r="Q82" s="65">
        <v>-2.1199999999998909</v>
      </c>
    </row>
    <row r="83" spans="1:17" s="124" customFormat="1">
      <c r="A83" s="66"/>
      <c r="B83" s="66"/>
      <c r="C83" s="66"/>
      <c r="D83" s="66" t="s">
        <v>54</v>
      </c>
      <c r="E83" s="47" t="s">
        <v>326</v>
      </c>
      <c r="F83" s="57">
        <v>1390299</v>
      </c>
      <c r="G83" s="57">
        <v>1390286.4</v>
      </c>
      <c r="H83" s="65">
        <v>99.999093720127817</v>
      </c>
      <c r="I83" s="65">
        <v>-12.600000000093132</v>
      </c>
      <c r="J83" s="57">
        <v>2053594</v>
      </c>
      <c r="K83" s="57">
        <v>2053481.8644000001</v>
      </c>
      <c r="L83" s="65">
        <v>99.994539543843629</v>
      </c>
      <c r="M83" s="57">
        <v>-112.1355999999214</v>
      </c>
      <c r="N83" s="57">
        <v>2520606</v>
      </c>
      <c r="O83" s="57">
        <v>2520323.8227400002</v>
      </c>
      <c r="P83" s="65">
        <v>99.988805181769791</v>
      </c>
      <c r="Q83" s="65">
        <v>-282.17725999979302</v>
      </c>
    </row>
    <row r="84" spans="1:17">
      <c r="A84" s="66"/>
      <c r="B84" s="66"/>
      <c r="C84" s="66"/>
      <c r="D84" s="66" t="s">
        <v>55</v>
      </c>
      <c r="E84" s="47" t="s">
        <v>327</v>
      </c>
      <c r="F84" s="57">
        <v>1257307.5</v>
      </c>
      <c r="G84" s="57">
        <v>1227254.872</v>
      </c>
      <c r="H84" s="65">
        <v>0</v>
      </c>
      <c r="I84" s="65">
        <v>-30052.628000000026</v>
      </c>
      <c r="J84" s="57">
        <v>1529374</v>
      </c>
      <c r="K84" s="57">
        <v>1504507.0004</v>
      </c>
      <c r="L84" s="65">
        <v>98.374040646695974</v>
      </c>
      <c r="M84" s="57">
        <v>-24866.999599999981</v>
      </c>
      <c r="N84" s="57">
        <v>1003397.7</v>
      </c>
      <c r="O84" s="57">
        <v>999178.00899999985</v>
      </c>
      <c r="P84" s="65">
        <v>99.579459769541018</v>
      </c>
      <c r="Q84" s="65">
        <v>-4219.691000000108</v>
      </c>
    </row>
    <row r="85" spans="1:17">
      <c r="A85" s="66"/>
      <c r="B85" s="66"/>
      <c r="C85" s="66" t="s">
        <v>56</v>
      </c>
      <c r="D85" s="66"/>
      <c r="E85" s="47" t="s">
        <v>328</v>
      </c>
      <c r="F85" s="117">
        <v>11005102.800000001</v>
      </c>
      <c r="G85" s="117">
        <v>11004212.971999999</v>
      </c>
      <c r="H85" s="65">
        <v>99.991914405379276</v>
      </c>
      <c r="I85" s="57">
        <v>-889.82800000160933</v>
      </c>
      <c r="J85" s="117">
        <v>19352775.800000001</v>
      </c>
      <c r="K85" s="117">
        <v>19109446.738800004</v>
      </c>
      <c r="L85" s="65">
        <v>98.742665839181598</v>
      </c>
      <c r="M85" s="57">
        <v>-243329.06119999662</v>
      </c>
      <c r="N85" s="117">
        <v>9239431.6999999993</v>
      </c>
      <c r="O85" s="117">
        <v>9174322.1635999996</v>
      </c>
      <c r="P85" s="65">
        <v>99.295307996053481</v>
      </c>
      <c r="Q85" s="65">
        <v>-65109.536399999633</v>
      </c>
    </row>
    <row r="86" spans="1:17" ht="24">
      <c r="A86" s="66"/>
      <c r="B86" s="66"/>
      <c r="C86" s="66"/>
      <c r="D86" s="66" t="s">
        <v>57</v>
      </c>
      <c r="E86" s="47" t="s">
        <v>329</v>
      </c>
      <c r="F86" s="36">
        <v>7258723</v>
      </c>
      <c r="G86" s="36">
        <v>7258712.7139999997</v>
      </c>
      <c r="H86" s="65">
        <v>99.99985829463391</v>
      </c>
      <c r="I86" s="65">
        <v>-10.286000000312924</v>
      </c>
      <c r="J86" s="36">
        <v>11740978</v>
      </c>
      <c r="K86" s="36">
        <v>11497662.251800001</v>
      </c>
      <c r="L86" s="65">
        <v>97.927636452431827</v>
      </c>
      <c r="M86" s="57">
        <v>-243315.74819999933</v>
      </c>
      <c r="N86" s="36">
        <v>3937389</v>
      </c>
      <c r="O86" s="36">
        <v>3872285.5334800002</v>
      </c>
      <c r="P86" s="65">
        <v>98.346532016013668</v>
      </c>
      <c r="Q86" s="65">
        <v>-65103.466519999783</v>
      </c>
    </row>
    <row r="87" spans="1:17">
      <c r="A87" s="66"/>
      <c r="B87" s="66"/>
      <c r="C87" s="66"/>
      <c r="D87" s="66" t="s">
        <v>58</v>
      </c>
      <c r="E87" s="47" t="s">
        <v>330</v>
      </c>
      <c r="F87" s="118">
        <v>2532805.7999999998</v>
      </c>
      <c r="G87" s="118">
        <v>2532804.66</v>
      </c>
      <c r="H87" s="65">
        <v>0</v>
      </c>
      <c r="I87" s="65">
        <v>-1.1399999996647239</v>
      </c>
      <c r="J87" s="118">
        <v>6970056.2000000002</v>
      </c>
      <c r="K87" s="118">
        <v>6970053.2566999998</v>
      </c>
      <c r="L87" s="65">
        <v>99.999957772219958</v>
      </c>
      <c r="M87" s="57">
        <v>-2.9433000003919005</v>
      </c>
      <c r="N87" s="118">
        <v>5282635.7</v>
      </c>
      <c r="O87" s="118">
        <v>5282633.4371199999</v>
      </c>
      <c r="P87" s="65">
        <v>99.999957163807451</v>
      </c>
      <c r="Q87" s="65">
        <v>-2.2628800002858043</v>
      </c>
    </row>
    <row r="88" spans="1:17" s="124" customFormat="1" ht="24">
      <c r="A88" s="63"/>
      <c r="B88" s="63"/>
      <c r="C88" s="63"/>
      <c r="D88" s="66" t="s">
        <v>59</v>
      </c>
      <c r="E88" s="47" t="s">
        <v>331</v>
      </c>
      <c r="F88" s="118">
        <v>1213574</v>
      </c>
      <c r="G88" s="118">
        <v>1212695.598</v>
      </c>
      <c r="H88" s="65">
        <v>0</v>
      </c>
      <c r="I88" s="65">
        <v>-878.40200000000186</v>
      </c>
      <c r="J88" s="118">
        <v>638320</v>
      </c>
      <c r="K88" s="118">
        <v>638310.01879999996</v>
      </c>
      <c r="L88" s="65">
        <v>99.99843633287378</v>
      </c>
      <c r="M88" s="57">
        <v>-9.9812000000383705</v>
      </c>
      <c r="N88" s="118">
        <v>19407</v>
      </c>
      <c r="O88" s="118">
        <v>19403.192999999999</v>
      </c>
      <c r="P88" s="65">
        <v>99.980383366826402</v>
      </c>
      <c r="Q88" s="65">
        <v>-3.8070000000006985</v>
      </c>
    </row>
    <row r="89" spans="1:17" s="124" customFormat="1">
      <c r="A89" s="63"/>
      <c r="B89" s="63"/>
      <c r="C89" s="63"/>
      <c r="D89" s="66" t="s">
        <v>658</v>
      </c>
      <c r="E89" s="47" t="s">
        <v>659</v>
      </c>
      <c r="F89" s="118">
        <v>0</v>
      </c>
      <c r="G89" s="118">
        <v>0</v>
      </c>
      <c r="H89" s="65">
        <v>0</v>
      </c>
      <c r="I89" s="65">
        <v>0</v>
      </c>
      <c r="J89" s="118">
        <v>3421.6</v>
      </c>
      <c r="K89" s="118">
        <v>3421.2114999999999</v>
      </c>
      <c r="L89" s="65">
        <v>99.988645662847787</v>
      </c>
      <c r="M89" s="57">
        <v>-0.38850000000002183</v>
      </c>
      <c r="N89" s="118">
        <v>0</v>
      </c>
      <c r="O89" s="118">
        <v>0</v>
      </c>
      <c r="P89" s="65">
        <v>0</v>
      </c>
      <c r="Q89" s="65">
        <v>0</v>
      </c>
    </row>
    <row r="90" spans="1:17">
      <c r="A90" s="66"/>
      <c r="B90" s="66"/>
      <c r="C90" s="63" t="s">
        <v>60</v>
      </c>
      <c r="D90" s="66"/>
      <c r="E90" s="47" t="s">
        <v>332</v>
      </c>
      <c r="F90" s="65">
        <v>55695182.799999997</v>
      </c>
      <c r="G90" s="65">
        <v>49725709.221000001</v>
      </c>
      <c r="H90" s="65">
        <v>89.281885292600222</v>
      </c>
      <c r="I90" s="57">
        <v>-5969473.5789999962</v>
      </c>
      <c r="J90" s="65">
        <v>80044606.099999994</v>
      </c>
      <c r="K90" s="65">
        <v>76669547.792600006</v>
      </c>
      <c r="L90" s="65">
        <v>95.78352812032891</v>
      </c>
      <c r="M90" s="57">
        <v>-3375058.3073999882</v>
      </c>
      <c r="N90" s="65">
        <v>56375751.5</v>
      </c>
      <c r="O90" s="65">
        <v>55838971.14103999</v>
      </c>
      <c r="P90" s="65">
        <v>99.047852410517294</v>
      </c>
      <c r="Q90" s="65">
        <v>-536780.35896001011</v>
      </c>
    </row>
    <row r="91" spans="1:17">
      <c r="A91" s="66"/>
      <c r="B91" s="66"/>
      <c r="C91" s="66"/>
      <c r="D91" s="66" t="s">
        <v>61</v>
      </c>
      <c r="E91" s="47" t="s">
        <v>333</v>
      </c>
      <c r="F91" s="36">
        <v>45290138</v>
      </c>
      <c r="G91" s="36">
        <v>39439242.866999999</v>
      </c>
      <c r="H91" s="65">
        <v>87.081304249945092</v>
      </c>
      <c r="I91" s="65">
        <v>-5850895.1330000013</v>
      </c>
      <c r="J91" s="36">
        <v>70801440.099999994</v>
      </c>
      <c r="K91" s="36">
        <v>67437729.467600003</v>
      </c>
      <c r="L91" s="65">
        <v>95.249092917249868</v>
      </c>
      <c r="M91" s="57">
        <v>-3363710.6323999912</v>
      </c>
      <c r="N91" s="36">
        <v>50605812.5</v>
      </c>
      <c r="O91" s="36">
        <v>50069132.203999989</v>
      </c>
      <c r="P91" s="65">
        <v>98.939488826505823</v>
      </c>
      <c r="Q91" s="65">
        <v>-536680.29600001127</v>
      </c>
    </row>
    <row r="92" spans="1:17">
      <c r="A92" s="66"/>
      <c r="B92" s="66"/>
      <c r="C92" s="66"/>
      <c r="D92" s="66" t="s">
        <v>62</v>
      </c>
      <c r="E92" s="47" t="s">
        <v>78</v>
      </c>
      <c r="F92" s="57">
        <v>10405044.800000001</v>
      </c>
      <c r="G92" s="57">
        <v>10286466.354</v>
      </c>
      <c r="H92" s="65">
        <v>0</v>
      </c>
      <c r="I92" s="65">
        <v>-118578.44600000046</v>
      </c>
      <c r="J92" s="57">
        <v>9243166</v>
      </c>
      <c r="K92" s="57">
        <v>9231818.3249999993</v>
      </c>
      <c r="L92" s="65">
        <v>99.877231729907251</v>
      </c>
      <c r="M92" s="57">
        <v>-11347.675000000745</v>
      </c>
      <c r="N92" s="57">
        <v>5769939</v>
      </c>
      <c r="O92" s="57">
        <v>5769838.9370400002</v>
      </c>
      <c r="P92" s="65">
        <v>99.998265788251842</v>
      </c>
      <c r="Q92" s="65">
        <v>-100.06295999977738</v>
      </c>
    </row>
    <row r="93" spans="1:17">
      <c r="A93" s="63"/>
      <c r="B93" s="63"/>
      <c r="C93" s="63" t="s">
        <v>63</v>
      </c>
      <c r="D93" s="63"/>
      <c r="E93" s="64" t="s">
        <v>334</v>
      </c>
      <c r="F93" s="65">
        <v>0</v>
      </c>
      <c r="G93" s="65">
        <v>0</v>
      </c>
      <c r="H93" s="65">
        <v>0</v>
      </c>
      <c r="I93" s="57">
        <v>0</v>
      </c>
      <c r="J93" s="65">
        <v>0</v>
      </c>
      <c r="K93" s="65">
        <v>0</v>
      </c>
      <c r="L93" s="65">
        <v>0</v>
      </c>
      <c r="M93" s="57">
        <v>0</v>
      </c>
      <c r="N93" s="65">
        <v>0</v>
      </c>
      <c r="O93" s="65">
        <v>0</v>
      </c>
      <c r="P93" s="65">
        <v>0</v>
      </c>
      <c r="Q93" s="65">
        <v>0</v>
      </c>
    </row>
    <row r="94" spans="1:17" ht="24">
      <c r="A94" s="66"/>
      <c r="B94" s="66"/>
      <c r="C94" s="66"/>
      <c r="D94" s="66" t="s">
        <v>64</v>
      </c>
      <c r="E94" s="47" t="s">
        <v>335</v>
      </c>
      <c r="F94" s="65">
        <v>0</v>
      </c>
      <c r="G94" s="65">
        <v>0</v>
      </c>
      <c r="H94" s="65">
        <v>0</v>
      </c>
      <c r="I94" s="57">
        <v>0</v>
      </c>
      <c r="J94" s="65">
        <v>0</v>
      </c>
      <c r="K94" s="65">
        <v>0</v>
      </c>
      <c r="L94" s="65">
        <v>0</v>
      </c>
      <c r="M94" s="57">
        <v>0</v>
      </c>
      <c r="N94" s="65">
        <v>0</v>
      </c>
      <c r="O94" s="65">
        <v>0</v>
      </c>
      <c r="P94" s="65">
        <v>0</v>
      </c>
      <c r="Q94" s="65">
        <v>0</v>
      </c>
    </row>
    <row r="95" spans="1:17" s="68" customFormat="1" ht="14.25">
      <c r="A95" s="60" t="s">
        <v>3</v>
      </c>
      <c r="B95" s="60"/>
      <c r="C95" s="60"/>
      <c r="D95" s="60"/>
      <c r="E95" s="61" t="s">
        <v>79</v>
      </c>
      <c r="F95" s="115">
        <v>6439004</v>
      </c>
      <c r="G95" s="115">
        <v>6436763.5300000003</v>
      </c>
      <c r="H95" s="71">
        <v>99.965204711784622</v>
      </c>
      <c r="I95" s="57">
        <v>-2240.4699999997392</v>
      </c>
      <c r="J95" s="115">
        <v>5306275</v>
      </c>
      <c r="K95" s="115">
        <v>3627916.4959999998</v>
      </c>
      <c r="L95" s="65">
        <v>68.370306778295515</v>
      </c>
      <c r="M95" s="57">
        <v>-1678358.5040000002</v>
      </c>
      <c r="N95" s="115">
        <v>17051095</v>
      </c>
      <c r="O95" s="115">
        <v>16955944.5</v>
      </c>
      <c r="P95" s="62">
        <v>99.441968389713381</v>
      </c>
      <c r="Q95" s="71">
        <v>-95150.5</v>
      </c>
    </row>
    <row r="96" spans="1:17" s="68" customFormat="1" ht="14.25">
      <c r="A96" s="60"/>
      <c r="B96" s="60" t="s">
        <v>5</v>
      </c>
      <c r="C96" s="60"/>
      <c r="D96" s="60"/>
      <c r="E96" s="61" t="s">
        <v>79</v>
      </c>
      <c r="F96" s="116">
        <v>6439004</v>
      </c>
      <c r="G96" s="116">
        <v>6436763.5300000003</v>
      </c>
      <c r="H96" s="71">
        <v>99.965204711784622</v>
      </c>
      <c r="I96" s="57">
        <v>-2240.4699999997392</v>
      </c>
      <c r="J96" s="116">
        <v>5306275</v>
      </c>
      <c r="K96" s="116">
        <v>3627916.4959999998</v>
      </c>
      <c r="L96" s="65">
        <v>68.370306778295515</v>
      </c>
      <c r="M96" s="57">
        <v>-1678358.5040000002</v>
      </c>
      <c r="N96" s="116">
        <v>17051095</v>
      </c>
      <c r="O96" s="116">
        <v>16955944.5</v>
      </c>
      <c r="P96" s="62">
        <v>99.441968389713381</v>
      </c>
      <c r="Q96" s="71">
        <v>-95150.5</v>
      </c>
    </row>
    <row r="97" spans="1:17" s="124" customFormat="1">
      <c r="A97" s="63"/>
      <c r="B97" s="63"/>
      <c r="C97" s="63" t="s">
        <v>65</v>
      </c>
      <c r="D97" s="63"/>
      <c r="E97" s="64" t="s">
        <v>80</v>
      </c>
      <c r="F97" s="117">
        <v>6439004</v>
      </c>
      <c r="G97" s="117">
        <v>6436763.5300000003</v>
      </c>
      <c r="H97" s="65">
        <v>99.965204711784622</v>
      </c>
      <c r="I97" s="57">
        <v>-2240.4699999997392</v>
      </c>
      <c r="J97" s="117">
        <v>5306275</v>
      </c>
      <c r="K97" s="117">
        <v>3627916.4959999998</v>
      </c>
      <c r="L97" s="65">
        <v>68.370306778295515</v>
      </c>
      <c r="M97" s="57">
        <v>-1678358.5040000002</v>
      </c>
      <c r="N97" s="117">
        <v>17051095</v>
      </c>
      <c r="O97" s="117">
        <v>16955944.5</v>
      </c>
      <c r="P97" s="65">
        <v>99.441968389713381</v>
      </c>
      <c r="Q97" s="65">
        <v>-95150.5</v>
      </c>
    </row>
    <row r="98" spans="1:17">
      <c r="A98" s="66"/>
      <c r="B98" s="66"/>
      <c r="C98" s="66"/>
      <c r="D98" s="66" t="s">
        <v>66</v>
      </c>
      <c r="E98" s="47" t="s">
        <v>336</v>
      </c>
      <c r="F98" s="118">
        <v>5084888</v>
      </c>
      <c r="G98" s="118">
        <v>5084888</v>
      </c>
      <c r="H98" s="65">
        <v>0</v>
      </c>
      <c r="I98" s="65">
        <v>0</v>
      </c>
      <c r="J98" s="118">
        <v>3550000</v>
      </c>
      <c r="K98" s="118">
        <v>3550000</v>
      </c>
      <c r="L98" s="65">
        <v>100</v>
      </c>
      <c r="M98" s="57">
        <v>0</v>
      </c>
      <c r="N98" s="118">
        <v>15856812</v>
      </c>
      <c r="O98" s="118">
        <v>15856812</v>
      </c>
      <c r="P98" s="57">
        <v>100</v>
      </c>
      <c r="Q98" s="65">
        <v>0</v>
      </c>
    </row>
    <row r="99" spans="1:17">
      <c r="A99" s="66"/>
      <c r="B99" s="66"/>
      <c r="C99" s="66"/>
      <c r="D99" s="66" t="s">
        <v>645</v>
      </c>
      <c r="E99" s="47" t="s">
        <v>657</v>
      </c>
      <c r="F99" s="118">
        <v>0</v>
      </c>
      <c r="G99" s="118">
        <v>0</v>
      </c>
      <c r="H99" s="65">
        <v>0</v>
      </c>
      <c r="I99" s="65">
        <v>0</v>
      </c>
      <c r="J99" s="118">
        <v>0</v>
      </c>
      <c r="K99" s="118">
        <v>0</v>
      </c>
      <c r="L99" s="65">
        <v>0</v>
      </c>
      <c r="M99" s="57">
        <v>0</v>
      </c>
      <c r="N99" s="118">
        <v>0</v>
      </c>
      <c r="O99" s="118">
        <v>0</v>
      </c>
      <c r="P99" s="65">
        <v>0</v>
      </c>
      <c r="Q99" s="65">
        <v>0</v>
      </c>
    </row>
    <row r="100" spans="1:17" s="124" customFormat="1">
      <c r="A100" s="63"/>
      <c r="B100" s="63"/>
      <c r="C100" s="63"/>
      <c r="D100" s="66" t="s">
        <v>67</v>
      </c>
      <c r="E100" s="47" t="s">
        <v>344</v>
      </c>
      <c r="F100" s="36">
        <v>1354116</v>
      </c>
      <c r="G100" s="36">
        <v>1351875.53</v>
      </c>
      <c r="H100" s="57">
        <v>99.834543717081843</v>
      </c>
      <c r="I100" s="65">
        <v>-2240.4699999999721</v>
      </c>
      <c r="J100" s="36">
        <v>1756275</v>
      </c>
      <c r="K100" s="36">
        <v>77916.495999999999</v>
      </c>
      <c r="L100" s="65">
        <v>4.436463310130816</v>
      </c>
      <c r="M100" s="57">
        <v>-1678358.504</v>
      </c>
      <c r="N100" s="36">
        <v>1194283</v>
      </c>
      <c r="O100" s="36">
        <v>1099132.5</v>
      </c>
      <c r="P100" s="65">
        <v>92.032834763619675</v>
      </c>
      <c r="Q100" s="65">
        <v>-95150.5</v>
      </c>
    </row>
    <row r="101" spans="1:17">
      <c r="A101" s="60" t="s">
        <v>4</v>
      </c>
      <c r="B101" s="60"/>
      <c r="C101" s="60"/>
      <c r="D101" s="60"/>
      <c r="E101" s="61" t="s">
        <v>337</v>
      </c>
      <c r="F101" s="116">
        <v>2879555</v>
      </c>
      <c r="G101" s="116">
        <v>2879554.3220000002</v>
      </c>
      <c r="H101" s="71">
        <v>99.999976454695258</v>
      </c>
      <c r="I101" s="62">
        <v>-0.67799999983981252</v>
      </c>
      <c r="J101" s="116">
        <v>2196958</v>
      </c>
      <c r="K101" s="116">
        <v>2196958</v>
      </c>
      <c r="L101" s="71">
        <v>0</v>
      </c>
      <c r="M101" s="62">
        <v>0</v>
      </c>
      <c r="N101" s="116">
        <v>842631</v>
      </c>
      <c r="O101" s="116">
        <v>842631</v>
      </c>
      <c r="P101" s="62">
        <v>100</v>
      </c>
      <c r="Q101" s="71">
        <v>0</v>
      </c>
    </row>
    <row r="102" spans="1:17">
      <c r="A102" s="60"/>
      <c r="B102" s="60" t="s">
        <v>6</v>
      </c>
      <c r="C102" s="60"/>
      <c r="D102" s="60"/>
      <c r="E102" s="61" t="s">
        <v>337</v>
      </c>
      <c r="F102" s="116">
        <v>2879555</v>
      </c>
      <c r="G102" s="116">
        <v>2879554.3220000002</v>
      </c>
      <c r="H102" s="71">
        <v>99.999976454695258</v>
      </c>
      <c r="I102" s="62">
        <v>-0.67799999983981252</v>
      </c>
      <c r="J102" s="116">
        <v>2196958</v>
      </c>
      <c r="K102" s="116">
        <v>2196958</v>
      </c>
      <c r="L102" s="71">
        <v>100</v>
      </c>
      <c r="M102" s="62">
        <v>0</v>
      </c>
      <c r="N102" s="116">
        <v>842631</v>
      </c>
      <c r="O102" s="116">
        <v>842631</v>
      </c>
      <c r="P102" s="62">
        <v>100</v>
      </c>
      <c r="Q102" s="71">
        <v>0</v>
      </c>
    </row>
    <row r="103" spans="1:17" s="68" customFormat="1" ht="14.25">
      <c r="A103" s="66"/>
      <c r="B103" s="66"/>
      <c r="C103" s="63" t="s">
        <v>68</v>
      </c>
      <c r="D103" s="66"/>
      <c r="E103" s="47" t="s">
        <v>337</v>
      </c>
      <c r="F103" s="117">
        <v>2879555</v>
      </c>
      <c r="G103" s="117">
        <v>2879554.3220000002</v>
      </c>
      <c r="H103" s="65">
        <v>99.999976454695258</v>
      </c>
      <c r="I103" s="117">
        <v>-0.67799999983981252</v>
      </c>
      <c r="J103" s="117">
        <v>2196958</v>
      </c>
      <c r="K103" s="117">
        <v>2196958</v>
      </c>
      <c r="L103" s="65">
        <v>100</v>
      </c>
      <c r="M103" s="65">
        <v>0</v>
      </c>
      <c r="N103" s="117">
        <v>842631</v>
      </c>
      <c r="O103" s="117">
        <v>842631</v>
      </c>
      <c r="P103" s="65">
        <v>100</v>
      </c>
      <c r="Q103" s="65">
        <v>0</v>
      </c>
    </row>
    <row r="104" spans="1:17" s="68" customFormat="1" ht="24">
      <c r="A104" s="66"/>
      <c r="B104" s="66"/>
      <c r="C104" s="66"/>
      <c r="D104" s="66" t="s">
        <v>69</v>
      </c>
      <c r="E104" s="47" t="s">
        <v>338</v>
      </c>
      <c r="F104" s="118">
        <v>2879555</v>
      </c>
      <c r="G104" s="118">
        <v>2879554.3220000002</v>
      </c>
      <c r="H104" s="65">
        <v>99.999976454695258</v>
      </c>
      <c r="I104" s="65">
        <v>-0.67799999983981252</v>
      </c>
      <c r="J104" s="118">
        <v>2196958</v>
      </c>
      <c r="K104" s="118">
        <v>2196958</v>
      </c>
      <c r="L104" s="57">
        <v>100</v>
      </c>
      <c r="M104" s="57">
        <v>0</v>
      </c>
      <c r="N104" s="118">
        <v>842631</v>
      </c>
      <c r="O104" s="118">
        <v>842631</v>
      </c>
      <c r="P104" s="57">
        <v>100</v>
      </c>
      <c r="Q104" s="65">
        <v>0</v>
      </c>
    </row>
    <row r="105" spans="1:17" s="124" customFormat="1">
      <c r="A105" s="60" t="s">
        <v>5</v>
      </c>
      <c r="B105" s="60"/>
      <c r="C105" s="60"/>
      <c r="D105" s="60"/>
      <c r="E105" s="61" t="s">
        <v>339</v>
      </c>
      <c r="F105" s="116">
        <v>10811748</v>
      </c>
      <c r="G105" s="116">
        <v>10811745.158</v>
      </c>
      <c r="H105" s="62">
        <v>99.999973713778758</v>
      </c>
      <c r="I105" s="57">
        <v>-2.8420000001788139</v>
      </c>
      <c r="J105" s="116">
        <v>5361112</v>
      </c>
      <c r="K105" s="116">
        <v>5361110.8983000005</v>
      </c>
      <c r="L105" s="62">
        <v>99.999979450158861</v>
      </c>
      <c r="M105" s="57">
        <v>-1.1016999995335937</v>
      </c>
      <c r="N105" s="116">
        <v>9364771</v>
      </c>
      <c r="O105" s="116">
        <v>9364769.2349999994</v>
      </c>
      <c r="P105" s="65">
        <v>99.999981152769237</v>
      </c>
      <c r="Q105" s="71">
        <v>-1.7650000005960464</v>
      </c>
    </row>
    <row r="106" spans="1:17">
      <c r="A106" s="60"/>
      <c r="B106" s="60" t="s">
        <v>7</v>
      </c>
      <c r="C106" s="60"/>
      <c r="D106" s="60"/>
      <c r="E106" s="61" t="s">
        <v>339</v>
      </c>
      <c r="F106" s="116">
        <v>10811748</v>
      </c>
      <c r="G106" s="116">
        <v>10811745.158</v>
      </c>
      <c r="H106" s="62">
        <v>99.999973713778758</v>
      </c>
      <c r="I106" s="57">
        <v>-2.8420000001788139</v>
      </c>
      <c r="J106" s="116">
        <v>5361112</v>
      </c>
      <c r="K106" s="116">
        <v>5361110.8983000005</v>
      </c>
      <c r="L106" s="62">
        <v>99.999979450158861</v>
      </c>
      <c r="M106" s="57">
        <v>-1.1016999995335937</v>
      </c>
      <c r="N106" s="116">
        <v>9364771</v>
      </c>
      <c r="O106" s="116">
        <v>9364769.2349999994</v>
      </c>
      <c r="P106" s="65">
        <v>99.999981152769237</v>
      </c>
      <c r="Q106" s="71">
        <v>-1.7650000005960464</v>
      </c>
    </row>
    <row r="107" spans="1:17" s="68" customFormat="1" ht="14.25">
      <c r="A107" s="63"/>
      <c r="B107" s="63"/>
      <c r="C107" s="63" t="s">
        <v>81</v>
      </c>
      <c r="D107" s="63"/>
      <c r="E107" s="64" t="s">
        <v>340</v>
      </c>
      <c r="F107" s="117">
        <v>10811748</v>
      </c>
      <c r="G107" s="117">
        <v>10811745.158</v>
      </c>
      <c r="H107" s="65">
        <v>99.999973713778758</v>
      </c>
      <c r="I107" s="65">
        <v>-2.8420000001788139</v>
      </c>
      <c r="J107" s="117">
        <v>5361112</v>
      </c>
      <c r="K107" s="117">
        <v>5361110.8983000005</v>
      </c>
      <c r="L107" s="65">
        <v>99.999979450158861</v>
      </c>
      <c r="M107" s="65">
        <v>-1.1016999995335937</v>
      </c>
      <c r="N107" s="117">
        <v>9364771</v>
      </c>
      <c r="O107" s="117">
        <v>9364769.2349999994</v>
      </c>
      <c r="P107" s="65">
        <v>99.999981152769237</v>
      </c>
      <c r="Q107" s="65">
        <v>-1.7650000005960464</v>
      </c>
    </row>
    <row r="108" spans="1:17" s="68" customFormat="1" ht="14.25">
      <c r="A108" s="66"/>
      <c r="B108" s="66"/>
      <c r="C108" s="66"/>
      <c r="D108" s="66" t="s">
        <v>82</v>
      </c>
      <c r="E108" s="47" t="s">
        <v>341</v>
      </c>
      <c r="F108" s="118">
        <v>1038094</v>
      </c>
      <c r="G108" s="118">
        <v>1038091.1580000001</v>
      </c>
      <c r="H108" s="65">
        <v>0</v>
      </c>
      <c r="I108" s="65">
        <v>-2.8419999999459833</v>
      </c>
      <c r="J108" s="118">
        <v>2557926</v>
      </c>
      <c r="K108" s="118">
        <v>2557925.9032999999</v>
      </c>
      <c r="L108" s="65">
        <v>99.999996219593527</v>
      </c>
      <c r="M108" s="57">
        <v>-9.6700000111013651E-2</v>
      </c>
      <c r="N108" s="118">
        <v>2850787</v>
      </c>
      <c r="O108" s="118">
        <v>2850786.7349999999</v>
      </c>
      <c r="P108" s="65">
        <v>99.999990704321291</v>
      </c>
      <c r="Q108" s="65">
        <v>-0.26500000013038516</v>
      </c>
    </row>
    <row r="109" spans="1:17" ht="24">
      <c r="A109" s="66"/>
      <c r="B109" s="66"/>
      <c r="C109" s="66"/>
      <c r="D109" s="66" t="s">
        <v>83</v>
      </c>
      <c r="E109" s="47" t="s">
        <v>342</v>
      </c>
      <c r="F109" s="118">
        <v>9773417</v>
      </c>
      <c r="G109" s="118">
        <v>9773417</v>
      </c>
      <c r="H109" s="65">
        <v>100</v>
      </c>
      <c r="I109" s="65">
        <v>0</v>
      </c>
      <c r="J109" s="118">
        <v>2796351</v>
      </c>
      <c r="K109" s="118">
        <v>2796351</v>
      </c>
      <c r="L109" s="65">
        <v>0</v>
      </c>
      <c r="M109" s="57">
        <v>0</v>
      </c>
      <c r="N109" s="118">
        <v>6469737</v>
      </c>
      <c r="O109" s="118">
        <v>6469737</v>
      </c>
      <c r="P109" s="65">
        <v>100</v>
      </c>
      <c r="Q109" s="65">
        <v>0</v>
      </c>
    </row>
    <row r="110" spans="1:17">
      <c r="A110" s="66"/>
      <c r="B110" s="66"/>
      <c r="C110" s="66"/>
      <c r="D110" s="66" t="s">
        <v>262</v>
      </c>
      <c r="E110" s="47" t="s">
        <v>343</v>
      </c>
      <c r="F110" s="118">
        <v>237</v>
      </c>
      <c r="G110" s="118">
        <v>237</v>
      </c>
      <c r="H110" s="65">
        <v>0</v>
      </c>
      <c r="I110" s="65">
        <v>0</v>
      </c>
      <c r="J110" s="118">
        <v>85</v>
      </c>
      <c r="K110" s="118">
        <v>83.995000000000005</v>
      </c>
      <c r="L110" s="65">
        <v>98.817647058823539</v>
      </c>
      <c r="M110" s="57">
        <v>-1.0049999999999955</v>
      </c>
      <c r="N110" s="118">
        <v>44247</v>
      </c>
      <c r="O110" s="118">
        <v>44245.5</v>
      </c>
      <c r="P110" s="65">
        <v>99.996609939656921</v>
      </c>
      <c r="Q110" s="65">
        <v>-1.5</v>
      </c>
    </row>
    <row r="111" spans="1:17">
      <c r="A111" s="66"/>
      <c r="B111" s="66"/>
      <c r="C111" s="66"/>
      <c r="D111" s="66" t="s">
        <v>676</v>
      </c>
      <c r="E111" s="47" t="s">
        <v>677</v>
      </c>
      <c r="F111" s="118"/>
      <c r="G111" s="118"/>
      <c r="H111" s="65">
        <v>0</v>
      </c>
      <c r="I111" s="65">
        <v>0</v>
      </c>
      <c r="J111" s="118">
        <v>6750</v>
      </c>
      <c r="K111" s="118">
        <v>6750</v>
      </c>
      <c r="L111" s="65">
        <v>100</v>
      </c>
      <c r="M111" s="57">
        <v>0</v>
      </c>
      <c r="N111" s="118"/>
      <c r="O111" s="118"/>
      <c r="P111" s="65"/>
      <c r="Q111" s="65"/>
    </row>
    <row r="112" spans="1:17" ht="24">
      <c r="A112" s="60" t="s">
        <v>6</v>
      </c>
      <c r="B112" s="60"/>
      <c r="C112" s="60"/>
      <c r="D112" s="60"/>
      <c r="E112" s="61" t="s">
        <v>345</v>
      </c>
      <c r="F112" s="115">
        <v>497166</v>
      </c>
      <c r="G112" s="115">
        <v>497164.06699999998</v>
      </c>
      <c r="H112" s="71">
        <v>99.999611196260389</v>
      </c>
      <c r="I112" s="62">
        <v>-1.9330000000190921</v>
      </c>
      <c r="J112" s="115">
        <v>283131</v>
      </c>
      <c r="K112" s="115">
        <v>282313.07900000003</v>
      </c>
      <c r="L112" s="71">
        <v>99.711115702625293</v>
      </c>
      <c r="M112" s="62">
        <v>-817.92099999997299</v>
      </c>
      <c r="N112" s="115">
        <v>151480</v>
      </c>
      <c r="O112" s="115">
        <v>151473.44399999999</v>
      </c>
      <c r="P112" s="71">
        <v>0</v>
      </c>
      <c r="Q112" s="71">
        <v>-6.5560000000114087</v>
      </c>
    </row>
    <row r="113" spans="1:17" ht="24">
      <c r="A113" s="60"/>
      <c r="B113" s="60" t="s">
        <v>72</v>
      </c>
      <c r="C113" s="60"/>
      <c r="D113" s="60"/>
      <c r="E113" s="61" t="s">
        <v>345</v>
      </c>
      <c r="F113" s="115">
        <v>497166</v>
      </c>
      <c r="G113" s="115">
        <v>497164.06699999998</v>
      </c>
      <c r="H113" s="71">
        <v>99.999611196260389</v>
      </c>
      <c r="I113" s="62">
        <v>-1.9330000000190921</v>
      </c>
      <c r="J113" s="115">
        <v>283131</v>
      </c>
      <c r="K113" s="115">
        <v>282313.07900000003</v>
      </c>
      <c r="L113" s="71">
        <v>99.711115702625293</v>
      </c>
      <c r="M113" s="62">
        <v>-817.92099999997299</v>
      </c>
      <c r="N113" s="115">
        <v>151480</v>
      </c>
      <c r="O113" s="115">
        <v>151473.44399999999</v>
      </c>
      <c r="P113" s="71">
        <v>0</v>
      </c>
      <c r="Q113" s="71">
        <v>-6.5560000000114087</v>
      </c>
    </row>
    <row r="114" spans="1:17" s="68" customFormat="1" ht="24">
      <c r="A114" s="66"/>
      <c r="B114" s="66"/>
      <c r="C114" s="63" t="s">
        <v>73</v>
      </c>
      <c r="D114" s="66"/>
      <c r="E114" s="47" t="s">
        <v>345</v>
      </c>
      <c r="F114" s="136">
        <v>497166</v>
      </c>
      <c r="G114" s="136">
        <v>497164.06699999998</v>
      </c>
      <c r="H114" s="65">
        <v>99.999611196260389</v>
      </c>
      <c r="I114" s="57">
        <v>-1.9330000000190921</v>
      </c>
      <c r="J114" s="136">
        <v>283131</v>
      </c>
      <c r="K114" s="136">
        <v>282313.07900000003</v>
      </c>
      <c r="L114" s="65">
        <v>99.711115702625293</v>
      </c>
      <c r="M114" s="57">
        <v>-817.92099999997299</v>
      </c>
      <c r="N114" s="136">
        <v>151480</v>
      </c>
      <c r="O114" s="136">
        <v>151473.44399999999</v>
      </c>
      <c r="P114" s="65">
        <v>0</v>
      </c>
      <c r="Q114" s="65">
        <v>-6.5560000000114087</v>
      </c>
    </row>
    <row r="115" spans="1:17" s="68" customFormat="1" ht="24">
      <c r="A115" s="66"/>
      <c r="B115" s="66"/>
      <c r="C115" s="66"/>
      <c r="D115" s="66" t="s">
        <v>74</v>
      </c>
      <c r="E115" s="47" t="s">
        <v>191</v>
      </c>
      <c r="F115" s="118">
        <v>0</v>
      </c>
      <c r="G115" s="118">
        <v>0</v>
      </c>
      <c r="H115" s="65">
        <v>0</v>
      </c>
      <c r="I115" s="65">
        <v>0</v>
      </c>
      <c r="J115" s="118">
        <v>0</v>
      </c>
      <c r="K115" s="118">
        <v>0</v>
      </c>
      <c r="L115" s="65">
        <v>0</v>
      </c>
      <c r="M115" s="57">
        <v>0</v>
      </c>
      <c r="N115" s="118">
        <v>0</v>
      </c>
      <c r="O115" s="118">
        <v>0</v>
      </c>
      <c r="P115" s="65">
        <v>0</v>
      </c>
      <c r="Q115" s="65">
        <v>0</v>
      </c>
    </row>
    <row r="116" spans="1:17" ht="24">
      <c r="A116" s="67"/>
      <c r="B116" s="67"/>
      <c r="C116" s="67"/>
      <c r="D116" s="66" t="s">
        <v>184</v>
      </c>
      <c r="E116" s="47" t="s">
        <v>346</v>
      </c>
      <c r="F116" s="57">
        <v>456143</v>
      </c>
      <c r="G116" s="118">
        <v>456142.69699999999</v>
      </c>
      <c r="H116" s="65">
        <v>99.999933573462712</v>
      </c>
      <c r="I116" s="65">
        <v>-0.3030000000144355</v>
      </c>
      <c r="J116" s="57">
        <v>220415</v>
      </c>
      <c r="K116" s="118">
        <v>220415</v>
      </c>
      <c r="L116" s="65">
        <v>100</v>
      </c>
      <c r="M116" s="57">
        <v>0</v>
      </c>
      <c r="N116" s="57">
        <v>141698</v>
      </c>
      <c r="O116" s="118">
        <v>141695.087</v>
      </c>
      <c r="P116" s="65">
        <v>99.997944219396189</v>
      </c>
      <c r="Q116" s="65">
        <v>-2.9130000000004657</v>
      </c>
    </row>
    <row r="117" spans="1:17" ht="36">
      <c r="A117" s="67"/>
      <c r="B117" s="67"/>
      <c r="C117" s="67"/>
      <c r="D117" s="66" t="s">
        <v>263</v>
      </c>
      <c r="E117" s="47" t="s">
        <v>347</v>
      </c>
      <c r="F117" s="118">
        <v>41023</v>
      </c>
      <c r="G117" s="118">
        <v>41021.370000000003</v>
      </c>
      <c r="H117" s="65">
        <v>99.996026619213623</v>
      </c>
      <c r="I117" s="65">
        <v>-1.6299999999973807</v>
      </c>
      <c r="J117" s="118">
        <v>62716</v>
      </c>
      <c r="K117" s="118">
        <v>61898.078999999998</v>
      </c>
      <c r="L117" s="65">
        <v>98.695833599081567</v>
      </c>
      <c r="M117" s="57">
        <v>-817.9210000000021</v>
      </c>
      <c r="N117" s="118">
        <v>9782</v>
      </c>
      <c r="O117" s="118">
        <v>9778.357</v>
      </c>
      <c r="P117" s="65">
        <v>99.962758127172364</v>
      </c>
      <c r="Q117" s="65">
        <v>-3.6430000000000291</v>
      </c>
    </row>
    <row r="118" spans="1:17" ht="24">
      <c r="A118" s="67"/>
      <c r="B118" s="67"/>
      <c r="C118" s="67"/>
      <c r="D118" s="66" t="s">
        <v>264</v>
      </c>
      <c r="E118" s="47" t="s">
        <v>348</v>
      </c>
      <c r="F118" s="118">
        <v>0</v>
      </c>
      <c r="G118" s="118">
        <v>0</v>
      </c>
      <c r="H118" s="65">
        <v>0</v>
      </c>
      <c r="I118" s="57">
        <v>0</v>
      </c>
      <c r="J118" s="118">
        <v>0</v>
      </c>
      <c r="K118" s="118">
        <v>0</v>
      </c>
      <c r="L118" s="65">
        <v>0</v>
      </c>
      <c r="M118" s="57">
        <v>0</v>
      </c>
      <c r="N118" s="118">
        <v>0</v>
      </c>
      <c r="O118" s="118">
        <v>0</v>
      </c>
      <c r="P118" s="65">
        <v>0</v>
      </c>
      <c r="Q118" s="65">
        <v>0</v>
      </c>
    </row>
    <row r="119" spans="1:17" ht="24">
      <c r="A119" s="67"/>
      <c r="B119" s="67"/>
      <c r="C119" s="67"/>
      <c r="D119" s="66" t="s">
        <v>193</v>
      </c>
      <c r="E119" s="47" t="s">
        <v>349</v>
      </c>
      <c r="F119" s="118">
        <v>0</v>
      </c>
      <c r="G119" s="118">
        <v>0</v>
      </c>
      <c r="H119" s="65">
        <v>0</v>
      </c>
      <c r="I119" s="57">
        <v>0</v>
      </c>
      <c r="J119" s="118">
        <v>0</v>
      </c>
      <c r="K119" s="118">
        <v>0</v>
      </c>
      <c r="L119" s="65">
        <v>0</v>
      </c>
      <c r="M119" s="57">
        <v>0</v>
      </c>
      <c r="N119" s="118">
        <v>0</v>
      </c>
      <c r="O119" s="118">
        <v>0</v>
      </c>
      <c r="P119" s="65">
        <v>0</v>
      </c>
      <c r="Q119" s="65">
        <v>0</v>
      </c>
    </row>
    <row r="120" spans="1:17">
      <c r="F120" s="173"/>
      <c r="G120" s="173"/>
      <c r="H120" s="174"/>
      <c r="I120" s="175"/>
      <c r="J120" s="173"/>
      <c r="K120" s="173"/>
      <c r="L120" s="174"/>
      <c r="M120" s="175"/>
      <c r="N120" s="173"/>
      <c r="O120" s="173"/>
      <c r="P120" s="174"/>
      <c r="Q120" s="174"/>
    </row>
  </sheetData>
  <mergeCells count="5">
    <mergeCell ref="A4:D4"/>
    <mergeCell ref="A5:D5"/>
    <mergeCell ref="A2:Q2"/>
    <mergeCell ref="A1:Q1"/>
    <mergeCell ref="A3:Q3"/>
  </mergeCells>
  <pageMargins left="0.31" right="0.24" top="0.63" bottom="0.5" header="0.41" footer="0.31"/>
  <pageSetup paperSize="9"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1</vt:lpstr>
      <vt:lpstr>2</vt:lpstr>
      <vt:lpstr>3</vt:lpstr>
      <vt:lpstr>4</vt:lpstr>
      <vt:lpstr>5</vt:lpstr>
      <vt:lpstr>6</vt:lpstr>
      <vt:lpstr>8</vt:lpstr>
      <vt:lpstr>'1'!Область_печати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Алмагуль Кожбанова</dc:creator>
  <cp:lastModifiedBy>User</cp:lastModifiedBy>
  <cp:lastPrinted>2021-04-13T04:13:31Z</cp:lastPrinted>
  <dcterms:created xsi:type="dcterms:W3CDTF">2018-01-18T10:37:51Z</dcterms:created>
  <dcterms:modified xsi:type="dcterms:W3CDTF">2026-10-09T10:53:57Z</dcterms:modified>
</cp:coreProperties>
</file>