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mc:AlternateContent xmlns:mc="http://schemas.openxmlformats.org/markup-compatibility/2006">
    <mc:Choice Requires="x15">
      <x15ac:absPath xmlns:x15ac="http://schemas.microsoft.com/office/spreadsheetml/2010/11/ac" url="\\domain\HomeDir\Iskendirova\BazOtrasli\001 СТРАТ ПЛАН\2026 год\3. Корректировка ПРО на 2026-2030гг\2.Изменен ПРО ДУИИС,УПРРП,УЗ 09. 2026г\7. В МНЭ готовый ПРО\ПРО Костанайская область\"/>
    </mc:Choice>
  </mc:AlternateContent>
  <xr:revisionPtr revIDLastSave="0" documentId="13_ncr:1_{F02C63FF-BE9C-48E8-B3EC-BF0E91FACF45}" xr6:coauthVersionLast="47" xr6:coauthVersionMax="47" xr10:uidLastSave="{00000000-0000-0000-0000-000000000000}"/>
  <bookViews>
    <workbookView xWindow="-120" yWindow="-120" windowWidth="29040" windowHeight="15720" activeTab="2" xr2:uid="{00000000-000D-0000-FFFF-FFFF00000000}"/>
  </bookViews>
  <sheets>
    <sheet name=" 1-3 бөлімдер" sheetId="2" r:id="rId1"/>
    <sheet name=" Карта" sheetId="5" r:id="rId2"/>
    <sheet name=" Бағдаршам" sheetId="6" r:id="rId3"/>
  </sheets>
  <definedNames>
    <definedName name="_xlnm._FilterDatabase" localSheetId="0" hidden="1">' 1-3 бөлімдер'!$A$18:$AN$1277</definedName>
    <definedName name="_xlnm.Print_Titles" localSheetId="0">' 1-3 бөлімдер'!$16:$17</definedName>
    <definedName name="_xlnm.Print_Area" localSheetId="0">' 1-3 бөлімдер'!$A$1:$P$1457</definedName>
    <definedName name="_xlnm.Print_Area" localSheetId="1">' Карта'!$A$1:$M$751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1209" i="2" l="1"/>
  <c r="K1208" i="2"/>
  <c r="J1208" i="2"/>
  <c r="H255" i="2" l="1"/>
  <c r="J1347" i="2"/>
  <c r="I1347" i="2"/>
  <c r="H1347" i="2"/>
  <c r="G1347" i="2"/>
  <c r="F346" i="5" l="1"/>
  <c r="F370" i="6"/>
  <c r="F767" i="6" l="1"/>
  <c r="F765" i="6"/>
  <c r="F763" i="6"/>
  <c r="F761" i="6"/>
  <c r="F759" i="6"/>
  <c r="F757" i="6"/>
  <c r="F755" i="6"/>
  <c r="F751" i="6"/>
  <c r="F749" i="6"/>
  <c r="F745" i="6"/>
  <c r="F744" i="6"/>
  <c r="F743" i="6"/>
  <c r="F742" i="6"/>
  <c r="F741" i="6"/>
  <c r="F740" i="6"/>
  <c r="F739" i="6"/>
  <c r="F738" i="6"/>
  <c r="F737" i="6"/>
  <c r="F736" i="6"/>
  <c r="F735" i="6"/>
  <c r="F734" i="6"/>
  <c r="F733" i="6"/>
  <c r="F732" i="6"/>
  <c r="F731" i="6"/>
  <c r="F729" i="6"/>
  <c r="F727" i="6"/>
  <c r="F725" i="6"/>
  <c r="F723" i="6"/>
  <c r="F722" i="6"/>
  <c r="F721" i="6"/>
  <c r="F720" i="6"/>
  <c r="F719" i="6"/>
  <c r="F718" i="6"/>
  <c r="F717" i="6"/>
  <c r="F716" i="6"/>
  <c r="F715" i="6"/>
  <c r="F714" i="6"/>
  <c r="F713" i="6"/>
  <c r="F712" i="6"/>
  <c r="F711" i="6"/>
  <c r="F710" i="6"/>
  <c r="F709" i="6"/>
  <c r="F708" i="6"/>
  <c r="F707" i="6"/>
  <c r="F706" i="6"/>
  <c r="F705" i="6"/>
  <c r="F704" i="6"/>
  <c r="F703" i="6"/>
  <c r="F693" i="6"/>
  <c r="F685" i="6"/>
  <c r="F683" i="6"/>
  <c r="F681" i="6"/>
  <c r="F679" i="6"/>
  <c r="F677" i="6"/>
  <c r="F675" i="6"/>
  <c r="F673" i="6"/>
  <c r="F672" i="6"/>
  <c r="F671" i="6"/>
  <c r="F670" i="6"/>
  <c r="F669" i="6"/>
  <c r="F668" i="6"/>
  <c r="F667" i="6"/>
  <c r="F666" i="6"/>
  <c r="F665" i="6"/>
  <c r="F664" i="6"/>
  <c r="F663" i="6"/>
  <c r="F662" i="6"/>
  <c r="F661" i="6"/>
  <c r="F660" i="6"/>
  <c r="F659" i="6"/>
  <c r="F658" i="6"/>
  <c r="F657" i="6"/>
  <c r="F656" i="6"/>
  <c r="F655" i="6"/>
  <c r="F654" i="6"/>
  <c r="F653" i="6"/>
  <c r="F651" i="6"/>
  <c r="F650" i="6"/>
  <c r="F649" i="6"/>
  <c r="F648" i="6"/>
  <c r="F647" i="6"/>
  <c r="F646" i="6"/>
  <c r="F645" i="6"/>
  <c r="F644" i="6"/>
  <c r="F643" i="6"/>
  <c r="F642" i="6"/>
  <c r="F641" i="6"/>
  <c r="F640" i="6"/>
  <c r="F639" i="6"/>
  <c r="F638" i="6"/>
  <c r="F637" i="6"/>
  <c r="F636" i="6"/>
  <c r="F635" i="6"/>
  <c r="F634" i="6"/>
  <c r="F633" i="6"/>
  <c r="F632" i="6"/>
  <c r="F631" i="6"/>
  <c r="F629" i="6"/>
  <c r="F628" i="6"/>
  <c r="F627" i="6"/>
  <c r="F626" i="6"/>
  <c r="F625" i="6"/>
  <c r="F624" i="6"/>
  <c r="F623" i="6"/>
  <c r="F622" i="6"/>
  <c r="F621" i="6"/>
  <c r="F620" i="6"/>
  <c r="F619" i="6"/>
  <c r="F618" i="6"/>
  <c r="F617" i="6"/>
  <c r="F616" i="6"/>
  <c r="F615" i="6"/>
  <c r="F614" i="6"/>
  <c r="F613" i="6"/>
  <c r="F612" i="6"/>
  <c r="F611" i="6"/>
  <c r="F610" i="6"/>
  <c r="F609" i="6"/>
  <c r="F607" i="6"/>
  <c r="F606" i="6"/>
  <c r="F605" i="6"/>
  <c r="F604" i="6"/>
  <c r="F603" i="6"/>
  <c r="F602" i="6"/>
  <c r="F601" i="6"/>
  <c r="F600" i="6"/>
  <c r="F599" i="6"/>
  <c r="F598" i="6"/>
  <c r="F597" i="6"/>
  <c r="F596" i="6"/>
  <c r="F595" i="6"/>
  <c r="F594" i="6"/>
  <c r="F593" i="6"/>
  <c r="F592" i="6"/>
  <c r="F591" i="6"/>
  <c r="F590" i="6"/>
  <c r="F589" i="6"/>
  <c r="F588" i="6"/>
  <c r="F587" i="6"/>
  <c r="F585" i="6"/>
  <c r="F584" i="6"/>
  <c r="F583" i="6"/>
  <c r="F582" i="6"/>
  <c r="F581" i="6"/>
  <c r="F580" i="6"/>
  <c r="F579" i="6"/>
  <c r="F578" i="6"/>
  <c r="F577" i="6"/>
  <c r="F576" i="6"/>
  <c r="F575" i="6"/>
  <c r="F574" i="6"/>
  <c r="F573" i="6"/>
  <c r="F572" i="6"/>
  <c r="F571" i="6"/>
  <c r="F570" i="6"/>
  <c r="F569" i="6"/>
  <c r="F568" i="6"/>
  <c r="F567" i="6"/>
  <c r="F566" i="6"/>
  <c r="F565" i="6"/>
  <c r="F563" i="6"/>
  <c r="F562" i="6"/>
  <c r="F561" i="6"/>
  <c r="F560" i="6"/>
  <c r="F559" i="6"/>
  <c r="F558" i="6"/>
  <c r="F557" i="6"/>
  <c r="F556" i="6"/>
  <c r="F555" i="6"/>
  <c r="F554" i="6"/>
  <c r="F553" i="6"/>
  <c r="F552" i="6"/>
  <c r="F551" i="6"/>
  <c r="F550" i="6"/>
  <c r="F549" i="6"/>
  <c r="F548" i="6"/>
  <c r="F547" i="6"/>
  <c r="F546" i="6"/>
  <c r="F545" i="6"/>
  <c r="F544" i="6"/>
  <c r="F543" i="6"/>
  <c r="F540" i="6"/>
  <c r="F539" i="6"/>
  <c r="F538" i="6"/>
  <c r="F537" i="6"/>
  <c r="F536" i="6"/>
  <c r="F535" i="6"/>
  <c r="F534" i="6"/>
  <c r="F533" i="6"/>
  <c r="F532" i="6"/>
  <c r="F531" i="6"/>
  <c r="F530" i="6"/>
  <c r="F529" i="6"/>
  <c r="F528" i="6"/>
  <c r="F527" i="6"/>
  <c r="F526" i="6"/>
  <c r="F525" i="6"/>
  <c r="F524" i="6"/>
  <c r="F523" i="6"/>
  <c r="F522" i="6"/>
  <c r="F521" i="6"/>
  <c r="F520" i="6"/>
  <c r="F518" i="6"/>
  <c r="F517" i="6"/>
  <c r="F516" i="6"/>
  <c r="F515" i="6"/>
  <c r="F514" i="6"/>
  <c r="F513" i="6"/>
  <c r="F512" i="6"/>
  <c r="F511" i="6"/>
  <c r="F510" i="6"/>
  <c r="F509" i="6"/>
  <c r="F508" i="6"/>
  <c r="F507" i="6"/>
  <c r="F506" i="6"/>
  <c r="F505" i="6"/>
  <c r="F504" i="6"/>
  <c r="F503" i="6"/>
  <c r="F502" i="6"/>
  <c r="F501" i="6"/>
  <c r="F500" i="6"/>
  <c r="F499" i="6"/>
  <c r="F498" i="6"/>
  <c r="F496" i="6"/>
  <c r="F495" i="6"/>
  <c r="F494" i="6"/>
  <c r="F493" i="6"/>
  <c r="F492" i="6"/>
  <c r="F491" i="6"/>
  <c r="F490" i="6"/>
  <c r="F489" i="6"/>
  <c r="F488" i="6"/>
  <c r="F487" i="6"/>
  <c r="F486" i="6"/>
  <c r="F485" i="6"/>
  <c r="F484" i="6"/>
  <c r="F483" i="6"/>
  <c r="F482" i="6"/>
  <c r="F481" i="6"/>
  <c r="F480" i="6"/>
  <c r="F479" i="6"/>
  <c r="F478" i="6"/>
  <c r="F477" i="6"/>
  <c r="F476" i="6"/>
  <c r="F474" i="6"/>
  <c r="F472" i="6"/>
  <c r="F471" i="6"/>
  <c r="F470" i="6"/>
  <c r="F469" i="6"/>
  <c r="F468" i="6"/>
  <c r="F467" i="6"/>
  <c r="F466" i="6"/>
  <c r="F465" i="6"/>
  <c r="F464" i="6"/>
  <c r="F463" i="6"/>
  <c r="F462" i="6"/>
  <c r="F461" i="6"/>
  <c r="F460" i="6"/>
  <c r="F459" i="6"/>
  <c r="F458" i="6"/>
  <c r="F457" i="6"/>
  <c r="F456" i="6"/>
  <c r="F452" i="6"/>
  <c r="F450" i="6"/>
  <c r="F449" i="6"/>
  <c r="F448" i="6"/>
  <c r="F447" i="6"/>
  <c r="F446" i="6"/>
  <c r="F445" i="6"/>
  <c r="F444" i="6"/>
  <c r="F443" i="6"/>
  <c r="F442" i="6"/>
  <c r="F441" i="6"/>
  <c r="F440" i="6"/>
  <c r="F439" i="6"/>
  <c r="F438" i="6"/>
  <c r="F437" i="6"/>
  <c r="F436" i="6"/>
  <c r="F435" i="6"/>
  <c r="F434" i="6"/>
  <c r="F433" i="6"/>
  <c r="F432" i="6"/>
  <c r="F431" i="6"/>
  <c r="F430" i="6"/>
  <c r="F428" i="6"/>
  <c r="F426" i="6"/>
  <c r="F424" i="6"/>
  <c r="F422" i="6"/>
  <c r="F418" i="6"/>
  <c r="F416" i="6"/>
  <c r="F414" i="6"/>
  <c r="F412" i="6"/>
  <c r="F410" i="6"/>
  <c r="F408" i="6"/>
  <c r="F404" i="6"/>
  <c r="F400" i="6"/>
  <c r="F398" i="6"/>
  <c r="F396" i="6"/>
  <c r="F394" i="6"/>
  <c r="F392" i="6"/>
  <c r="F390" i="6"/>
  <c r="F388" i="6"/>
  <c r="F386" i="6"/>
  <c r="F384" i="6"/>
  <c r="F382" i="6"/>
  <c r="F380" i="6"/>
  <c r="F378" i="6"/>
  <c r="F376" i="6"/>
  <c r="F374" i="6"/>
  <c r="F372" i="6"/>
  <c r="F368" i="6"/>
  <c r="F366" i="6"/>
  <c r="F364" i="6"/>
  <c r="F362" i="6"/>
  <c r="F360" i="6"/>
  <c r="F356" i="6"/>
  <c r="F355" i="6"/>
  <c r="F354" i="6"/>
  <c r="F353" i="6"/>
  <c r="F352" i="6"/>
  <c r="F351" i="6"/>
  <c r="F350" i="6"/>
  <c r="F349" i="6"/>
  <c r="F348" i="6"/>
  <c r="F347" i="6"/>
  <c r="F346" i="6"/>
  <c r="F345" i="6"/>
  <c r="F344" i="6"/>
  <c r="F343" i="6"/>
  <c r="F342" i="6"/>
  <c r="F341" i="6"/>
  <c r="F340" i="6"/>
  <c r="F339" i="6"/>
  <c r="F338" i="6"/>
  <c r="F337" i="6"/>
  <c r="F336" i="6"/>
  <c r="F334" i="6"/>
  <c r="F332" i="6"/>
  <c r="F330" i="6"/>
  <c r="F329" i="6"/>
  <c r="F328" i="6"/>
  <c r="F327" i="6"/>
  <c r="F326" i="6"/>
  <c r="F325" i="6"/>
  <c r="F324" i="6"/>
  <c r="F323" i="6"/>
  <c r="F322" i="6"/>
  <c r="F321" i="6"/>
  <c r="F320" i="6"/>
  <c r="F319" i="6"/>
  <c r="F318" i="6"/>
  <c r="F317" i="6"/>
  <c r="F316" i="6"/>
  <c r="F315" i="6"/>
  <c r="F314" i="6"/>
  <c r="F313" i="6"/>
  <c r="F312" i="6"/>
  <c r="F311" i="6"/>
  <c r="F310" i="6"/>
  <c r="F304" i="6"/>
  <c r="F300" i="6"/>
  <c r="F299" i="6"/>
  <c r="F298" i="6"/>
  <c r="F297" i="6"/>
  <c r="F296" i="6"/>
  <c r="F295" i="6"/>
  <c r="F294" i="6"/>
  <c r="F293" i="6"/>
  <c r="F292" i="6"/>
  <c r="F291" i="6"/>
  <c r="F290" i="6"/>
  <c r="F289" i="6"/>
  <c r="F288" i="6"/>
  <c r="F287" i="6"/>
  <c r="F286" i="6"/>
  <c r="F285" i="6"/>
  <c r="F284" i="6"/>
  <c r="F283" i="6"/>
  <c r="F282" i="6"/>
  <c r="F280" i="6"/>
  <c r="F278" i="6"/>
  <c r="F277" i="6"/>
  <c r="F276" i="6"/>
  <c r="F275" i="6"/>
  <c r="F274" i="6"/>
  <c r="F273" i="6"/>
  <c r="F272" i="6"/>
  <c r="F271" i="6"/>
  <c r="F270" i="6"/>
  <c r="F269" i="6"/>
  <c r="F268" i="6"/>
  <c r="F267" i="6"/>
  <c r="F266" i="6"/>
  <c r="F265" i="6"/>
  <c r="F264" i="6"/>
  <c r="F263" i="6"/>
  <c r="F262" i="6"/>
  <c r="F261" i="6"/>
  <c r="F260" i="6"/>
  <c r="F259" i="6"/>
  <c r="F258" i="6"/>
  <c r="F254" i="6"/>
  <c r="F253" i="6"/>
  <c r="F252" i="6"/>
  <c r="F251" i="6"/>
  <c r="F250" i="6"/>
  <c r="F249" i="6"/>
  <c r="F248" i="6"/>
  <c r="F247" i="6"/>
  <c r="F246" i="6"/>
  <c r="F245" i="6"/>
  <c r="F244" i="6"/>
  <c r="F243" i="6"/>
  <c r="F242" i="6"/>
  <c r="F241" i="6"/>
  <c r="F240" i="6"/>
  <c r="F239" i="6"/>
  <c r="F238" i="6"/>
  <c r="F237" i="6"/>
  <c r="F236" i="6"/>
  <c r="F235" i="6"/>
  <c r="F234" i="6"/>
  <c r="F232" i="6"/>
  <c r="F230" i="6"/>
  <c r="F228" i="6"/>
  <c r="F227" i="6"/>
  <c r="F226" i="6"/>
  <c r="F225" i="6"/>
  <c r="F224" i="6"/>
  <c r="F223" i="6"/>
  <c r="F222" i="6"/>
  <c r="F221" i="6"/>
  <c r="F220" i="6"/>
  <c r="F219" i="6"/>
  <c r="F218" i="6"/>
  <c r="F217" i="6"/>
  <c r="F216" i="6"/>
  <c r="F215" i="6"/>
  <c r="F214" i="6"/>
  <c r="F213" i="6"/>
  <c r="F212" i="6"/>
  <c r="F211" i="6"/>
  <c r="F210" i="6"/>
  <c r="F209" i="6"/>
  <c r="F208" i="6"/>
  <c r="F206" i="6"/>
  <c r="F205" i="6"/>
  <c r="F203" i="6"/>
  <c r="F201" i="6"/>
  <c r="F200" i="6"/>
  <c r="F199" i="6"/>
  <c r="F198" i="6"/>
  <c r="F197" i="6"/>
  <c r="F196" i="6"/>
  <c r="F195" i="6"/>
  <c r="F194" i="6"/>
  <c r="F193" i="6"/>
  <c r="F192" i="6"/>
  <c r="F191" i="6"/>
  <c r="F190" i="6"/>
  <c r="F189" i="6"/>
  <c r="F188" i="6"/>
  <c r="F187" i="6"/>
  <c r="F186" i="6"/>
  <c r="F185" i="6"/>
  <c r="F184" i="6"/>
  <c r="F183" i="6"/>
  <c r="F182" i="6"/>
  <c r="F181" i="6"/>
  <c r="F179" i="6"/>
  <c r="F178" i="6"/>
  <c r="F177" i="6"/>
  <c r="F176" i="6"/>
  <c r="F175" i="6"/>
  <c r="F174" i="6"/>
  <c r="F173" i="6"/>
  <c r="F172" i="6"/>
  <c r="F171" i="6"/>
  <c r="F170" i="6"/>
  <c r="F169" i="6"/>
  <c r="F168" i="6"/>
  <c r="F167" i="6"/>
  <c r="F166" i="6"/>
  <c r="F165" i="6"/>
  <c r="F164" i="6"/>
  <c r="F163" i="6"/>
  <c r="F162" i="6"/>
  <c r="F161" i="6"/>
  <c r="F160" i="6"/>
  <c r="F159" i="6"/>
  <c r="F157" i="6"/>
  <c r="E155" i="6"/>
  <c r="F155" i="6" s="1"/>
  <c r="E154" i="6"/>
  <c r="F154" i="6" s="1"/>
  <c r="E153" i="6"/>
  <c r="F153" i="6" s="1"/>
  <c r="E152" i="6"/>
  <c r="F152" i="6" s="1"/>
  <c r="E151" i="6"/>
  <c r="F151" i="6" s="1"/>
  <c r="E150" i="6"/>
  <c r="F150" i="6" s="1"/>
  <c r="E149" i="6"/>
  <c r="F149" i="6" s="1"/>
  <c r="E148" i="6"/>
  <c r="F148" i="6" s="1"/>
  <c r="E147" i="6"/>
  <c r="F147" i="6" s="1"/>
  <c r="E146" i="6"/>
  <c r="F146" i="6" s="1"/>
  <c r="E145" i="6"/>
  <c r="F145" i="6" s="1"/>
  <c r="E144" i="6"/>
  <c r="F144" i="6" s="1"/>
  <c r="E143" i="6"/>
  <c r="F143" i="6" s="1"/>
  <c r="E142" i="6"/>
  <c r="F142" i="6" s="1"/>
  <c r="E141" i="6"/>
  <c r="F141" i="6" s="1"/>
  <c r="E140" i="6"/>
  <c r="F140" i="6" s="1"/>
  <c r="E139" i="6"/>
  <c r="F139" i="6" s="1"/>
  <c r="E138" i="6"/>
  <c r="F138" i="6" s="1"/>
  <c r="E137" i="6"/>
  <c r="F137" i="6" s="1"/>
  <c r="E136" i="6"/>
  <c r="F136" i="6" s="1"/>
  <c r="K135" i="6"/>
  <c r="J135" i="6"/>
  <c r="I135" i="6"/>
  <c r="H135" i="6"/>
  <c r="G135" i="6"/>
  <c r="D135" i="6"/>
  <c r="E133" i="6"/>
  <c r="F133" i="6" s="1"/>
  <c r="E132" i="6"/>
  <c r="F132" i="6" s="1"/>
  <c r="E131" i="6"/>
  <c r="F131" i="6" s="1"/>
  <c r="E130" i="6"/>
  <c r="F130" i="6" s="1"/>
  <c r="E129" i="6"/>
  <c r="F129" i="6" s="1"/>
  <c r="E128" i="6"/>
  <c r="F128" i="6" s="1"/>
  <c r="E127" i="6"/>
  <c r="F127" i="6" s="1"/>
  <c r="E126" i="6"/>
  <c r="F126" i="6" s="1"/>
  <c r="E125" i="6"/>
  <c r="F125" i="6" s="1"/>
  <c r="E124" i="6"/>
  <c r="F124" i="6" s="1"/>
  <c r="E123" i="6"/>
  <c r="F123" i="6" s="1"/>
  <c r="E122" i="6"/>
  <c r="F122" i="6" s="1"/>
  <c r="E121" i="6"/>
  <c r="F121" i="6" s="1"/>
  <c r="E120" i="6"/>
  <c r="F120" i="6" s="1"/>
  <c r="E119" i="6"/>
  <c r="F119" i="6" s="1"/>
  <c r="E118" i="6"/>
  <c r="F118" i="6" s="1"/>
  <c r="E117" i="6"/>
  <c r="F117" i="6" s="1"/>
  <c r="E116" i="6"/>
  <c r="F116" i="6" s="1"/>
  <c r="E115" i="6"/>
  <c r="F115" i="6" s="1"/>
  <c r="E114" i="6"/>
  <c r="F114" i="6" s="1"/>
  <c r="K113" i="6"/>
  <c r="J113" i="6"/>
  <c r="I113" i="6"/>
  <c r="H113" i="6"/>
  <c r="G113" i="6"/>
  <c r="D113" i="6"/>
  <c r="F111" i="6"/>
  <c r="F109" i="6"/>
  <c r="F108" i="6"/>
  <c r="F107" i="6"/>
  <c r="F106" i="6"/>
  <c r="F105" i="6"/>
  <c r="F103" i="6"/>
  <c r="F102" i="6"/>
  <c r="F101" i="6"/>
  <c r="F99" i="6"/>
  <c r="F98" i="6"/>
  <c r="F97" i="6"/>
  <c r="F89" i="6"/>
  <c r="F87" i="6"/>
  <c r="F86" i="6"/>
  <c r="F85" i="6"/>
  <c r="F84" i="6"/>
  <c r="F83" i="6"/>
  <c r="F82" i="6"/>
  <c r="F81" i="6"/>
  <c r="F80" i="6"/>
  <c r="F79" i="6"/>
  <c r="F78" i="6"/>
  <c r="F77" i="6"/>
  <c r="F76" i="6"/>
  <c r="F75" i="6"/>
  <c r="F74" i="6"/>
  <c r="F73" i="6"/>
  <c r="F72" i="6"/>
  <c r="F71" i="6"/>
  <c r="F70" i="6"/>
  <c r="F69" i="6"/>
  <c r="F68" i="6"/>
  <c r="F67" i="6"/>
  <c r="F65" i="6"/>
  <c r="F64" i="6"/>
  <c r="F62" i="6"/>
  <c r="F61" i="6"/>
  <c r="F60" i="6"/>
  <c r="F59" i="6"/>
  <c r="F58" i="6"/>
  <c r="F57" i="6"/>
  <c r="F55" i="6"/>
  <c r="F54" i="6"/>
  <c r="F53" i="6"/>
  <c r="F52" i="6"/>
  <c r="F51" i="6"/>
  <c r="F50" i="6"/>
  <c r="F49" i="6"/>
  <c r="F48" i="6"/>
  <c r="F47" i="6"/>
  <c r="F45" i="6"/>
  <c r="F44" i="6"/>
  <c r="F43" i="6"/>
  <c r="F42" i="6"/>
  <c r="F41" i="6"/>
  <c r="F40" i="6"/>
  <c r="F39" i="6"/>
  <c r="F38" i="6"/>
  <c r="F37" i="6"/>
  <c r="F36" i="6"/>
  <c r="F35" i="6"/>
  <c r="F34" i="6"/>
  <c r="F33" i="6"/>
  <c r="F32" i="6"/>
  <c r="F31" i="6"/>
  <c r="F29" i="6"/>
  <c r="F28" i="6"/>
  <c r="F27" i="6"/>
  <c r="F26" i="6"/>
  <c r="F25" i="6"/>
  <c r="F24" i="6"/>
  <c r="F23" i="6"/>
  <c r="F22" i="6"/>
  <c r="F21" i="6"/>
  <c r="F20" i="6"/>
  <c r="F19" i="6"/>
  <c r="F18" i="6"/>
  <c r="F17" i="6"/>
  <c r="F16" i="6"/>
  <c r="F15" i="6"/>
  <c r="F14" i="6"/>
  <c r="F13" i="6"/>
  <c r="F12" i="6"/>
  <c r="F11" i="6"/>
  <c r="F10" i="6"/>
  <c r="F9" i="6"/>
  <c r="F743" i="5"/>
  <c r="F741" i="5"/>
  <c r="F739" i="5"/>
  <c r="F737" i="5"/>
  <c r="F735" i="5"/>
  <c r="F733" i="5"/>
  <c r="F731" i="5"/>
  <c r="F727" i="5"/>
  <c r="F725" i="5"/>
  <c r="F721" i="5"/>
  <c r="F720" i="5"/>
  <c r="F719" i="5"/>
  <c r="F718" i="5"/>
  <c r="F716" i="5"/>
  <c r="F715" i="5"/>
  <c r="F714" i="5"/>
  <c r="F713" i="5"/>
  <c r="F711" i="5"/>
  <c r="F710" i="5"/>
  <c r="F709" i="5"/>
  <c r="F708" i="5"/>
  <c r="F707" i="5"/>
  <c r="F705" i="5"/>
  <c r="F704" i="5"/>
  <c r="F703" i="5"/>
  <c r="F702" i="5"/>
  <c r="F701" i="5"/>
  <c r="F699" i="5"/>
  <c r="F698" i="5"/>
  <c r="F697" i="5"/>
  <c r="F696" i="5"/>
  <c r="F695" i="5"/>
  <c r="F694" i="5"/>
  <c r="F693" i="5"/>
  <c r="F692" i="5"/>
  <c r="F691" i="5"/>
  <c r="F690" i="5"/>
  <c r="F689" i="5"/>
  <c r="F688" i="5"/>
  <c r="F687" i="5"/>
  <c r="F686" i="5"/>
  <c r="F685" i="5"/>
  <c r="F684" i="5"/>
  <c r="F683" i="5"/>
  <c r="F682" i="5"/>
  <c r="F681" i="5"/>
  <c r="F680" i="5"/>
  <c r="F679" i="5"/>
  <c r="F669" i="5"/>
  <c r="F661" i="5"/>
  <c r="F659" i="5"/>
  <c r="F657" i="5"/>
  <c r="F655" i="5"/>
  <c r="F653" i="5"/>
  <c r="F651" i="5"/>
  <c r="F649" i="5"/>
  <c r="F648" i="5"/>
  <c r="F647" i="5"/>
  <c r="F646" i="5"/>
  <c r="F645" i="5"/>
  <c r="F644" i="5"/>
  <c r="F643" i="5"/>
  <c r="F642" i="5"/>
  <c r="F641" i="5"/>
  <c r="F640" i="5"/>
  <c r="F639" i="5"/>
  <c r="F638" i="5"/>
  <c r="F637" i="5"/>
  <c r="F636" i="5"/>
  <c r="F635" i="5"/>
  <c r="F634" i="5"/>
  <c r="F633" i="5"/>
  <c r="F632" i="5"/>
  <c r="F631" i="5"/>
  <c r="F630" i="5"/>
  <c r="F629" i="5"/>
  <c r="F627" i="5"/>
  <c r="F626" i="5"/>
  <c r="F625" i="5"/>
  <c r="F624" i="5"/>
  <c r="F623" i="5"/>
  <c r="F622" i="5"/>
  <c r="F621" i="5"/>
  <c r="F620" i="5"/>
  <c r="F619" i="5"/>
  <c r="F618" i="5"/>
  <c r="F617" i="5"/>
  <c r="F616" i="5"/>
  <c r="F615" i="5"/>
  <c r="F614" i="5"/>
  <c r="F613" i="5"/>
  <c r="F612" i="5"/>
  <c r="F611" i="5"/>
  <c r="F610" i="5"/>
  <c r="F609" i="5"/>
  <c r="F608" i="5"/>
  <c r="F607" i="5"/>
  <c r="F605" i="5"/>
  <c r="F604" i="5"/>
  <c r="F603" i="5"/>
  <c r="F602" i="5"/>
  <c r="F601" i="5"/>
  <c r="F600" i="5"/>
  <c r="F599" i="5"/>
  <c r="F598" i="5"/>
  <c r="F597" i="5"/>
  <c r="F596" i="5"/>
  <c r="F595" i="5"/>
  <c r="F594" i="5"/>
  <c r="F593" i="5"/>
  <c r="F592" i="5"/>
  <c r="F591" i="5"/>
  <c r="F590" i="5"/>
  <c r="F589" i="5"/>
  <c r="F588" i="5"/>
  <c r="F587" i="5"/>
  <c r="F586" i="5"/>
  <c r="F585" i="5"/>
  <c r="F583" i="5"/>
  <c r="F582" i="5"/>
  <c r="F581" i="5"/>
  <c r="F580" i="5"/>
  <c r="F579" i="5"/>
  <c r="F578" i="5"/>
  <c r="F577" i="5"/>
  <c r="F576" i="5"/>
  <c r="F575" i="5"/>
  <c r="F574" i="5"/>
  <c r="F573" i="5"/>
  <c r="F572" i="5"/>
  <c r="F571" i="5"/>
  <c r="F570" i="5"/>
  <c r="F569" i="5"/>
  <c r="F568" i="5"/>
  <c r="F567" i="5"/>
  <c r="F566" i="5"/>
  <c r="F565" i="5"/>
  <c r="F564" i="5"/>
  <c r="F563" i="5"/>
  <c r="F561" i="5"/>
  <c r="F560" i="5"/>
  <c r="F559" i="5"/>
  <c r="F558" i="5"/>
  <c r="F557" i="5"/>
  <c r="F556" i="5"/>
  <c r="F555" i="5"/>
  <c r="F554" i="5"/>
  <c r="F553" i="5"/>
  <c r="F552" i="5"/>
  <c r="F551" i="5"/>
  <c r="F550" i="5"/>
  <c r="F549" i="5"/>
  <c r="F548" i="5"/>
  <c r="F547" i="5"/>
  <c r="F546" i="5"/>
  <c r="F545" i="5"/>
  <c r="F544" i="5"/>
  <c r="F543" i="5"/>
  <c r="F542" i="5"/>
  <c r="F541" i="5"/>
  <c r="F539" i="5"/>
  <c r="F538" i="5"/>
  <c r="F537" i="5"/>
  <c r="F536" i="5"/>
  <c r="F535" i="5"/>
  <c r="F534" i="5"/>
  <c r="F533" i="5"/>
  <c r="F532" i="5"/>
  <c r="F531" i="5"/>
  <c r="F530" i="5"/>
  <c r="F529" i="5"/>
  <c r="F528" i="5"/>
  <c r="F527" i="5"/>
  <c r="F526" i="5"/>
  <c r="F525" i="5"/>
  <c r="F524" i="5"/>
  <c r="F523" i="5"/>
  <c r="F522" i="5"/>
  <c r="F521" i="5"/>
  <c r="F520" i="5"/>
  <c r="F519" i="5"/>
  <c r="F516" i="5"/>
  <c r="F515" i="5"/>
  <c r="F514" i="5"/>
  <c r="F513" i="5"/>
  <c r="F512" i="5"/>
  <c r="F511" i="5"/>
  <c r="F510" i="5"/>
  <c r="F509" i="5"/>
  <c r="F508" i="5"/>
  <c r="F507" i="5"/>
  <c r="F506" i="5"/>
  <c r="F505" i="5"/>
  <c r="F504" i="5"/>
  <c r="F503" i="5"/>
  <c r="F502" i="5"/>
  <c r="F501" i="5"/>
  <c r="F500" i="5"/>
  <c r="F499" i="5"/>
  <c r="F498" i="5"/>
  <c r="F497" i="5"/>
  <c r="F496" i="5"/>
  <c r="F494" i="5"/>
  <c r="F493" i="5"/>
  <c r="F492" i="5"/>
  <c r="F491" i="5"/>
  <c r="F490" i="5"/>
  <c r="F489" i="5"/>
  <c r="F488" i="5"/>
  <c r="F487" i="5"/>
  <c r="F486" i="5"/>
  <c r="F485" i="5"/>
  <c r="F484" i="5"/>
  <c r="F483" i="5"/>
  <c r="F482" i="5"/>
  <c r="F481" i="5"/>
  <c r="F480" i="5"/>
  <c r="F479" i="5"/>
  <c r="F478" i="5"/>
  <c r="F477" i="5"/>
  <c r="F476" i="5"/>
  <c r="F475" i="5"/>
  <c r="F474" i="5"/>
  <c r="F472" i="5"/>
  <c r="F471" i="5"/>
  <c r="F470" i="5"/>
  <c r="F469" i="5"/>
  <c r="F468" i="5"/>
  <c r="F467" i="5"/>
  <c r="F466" i="5"/>
  <c r="F465" i="5"/>
  <c r="F464" i="5"/>
  <c r="F463" i="5"/>
  <c r="F462" i="5"/>
  <c r="F461" i="5"/>
  <c r="F460" i="5"/>
  <c r="F459" i="5"/>
  <c r="F458" i="5"/>
  <c r="F457" i="5"/>
  <c r="F456" i="5"/>
  <c r="F455" i="5"/>
  <c r="F454" i="5"/>
  <c r="F453" i="5"/>
  <c r="F452" i="5"/>
  <c r="F450" i="5"/>
  <c r="F448" i="5"/>
  <c r="F447" i="5"/>
  <c r="F446" i="5"/>
  <c r="F445" i="5"/>
  <c r="F443" i="5"/>
  <c r="F442" i="5"/>
  <c r="F441" i="5"/>
  <c r="F440" i="5"/>
  <c r="F439" i="5"/>
  <c r="F438" i="5"/>
  <c r="F436" i="5"/>
  <c r="F435" i="5"/>
  <c r="F433" i="5"/>
  <c r="F432" i="5"/>
  <c r="F431" i="5"/>
  <c r="F430" i="5"/>
  <c r="F429" i="5"/>
  <c r="F428" i="5"/>
  <c r="F426" i="5"/>
  <c r="F425" i="5"/>
  <c r="F424" i="5"/>
  <c r="F423" i="5"/>
  <c r="F422" i="5"/>
  <c r="F421" i="5"/>
  <c r="F420" i="5"/>
  <c r="F419" i="5"/>
  <c r="F418" i="5"/>
  <c r="F417" i="5"/>
  <c r="F416" i="5"/>
  <c r="F415" i="5"/>
  <c r="F414" i="5"/>
  <c r="F413" i="5"/>
  <c r="F412" i="5"/>
  <c r="F411" i="5"/>
  <c r="F410" i="5"/>
  <c r="F409" i="5"/>
  <c r="F408" i="5"/>
  <c r="F407" i="5"/>
  <c r="F406" i="5"/>
  <c r="F404" i="5"/>
  <c r="F402" i="5"/>
  <c r="F400" i="5"/>
  <c r="F398" i="5"/>
  <c r="F394" i="5"/>
  <c r="F392" i="5"/>
  <c r="F390" i="5"/>
  <c r="F388" i="5"/>
  <c r="F386" i="5"/>
  <c r="F384" i="5"/>
  <c r="F380" i="5"/>
  <c r="F376" i="5"/>
  <c r="F374" i="5"/>
  <c r="F372" i="5"/>
  <c r="F370" i="5"/>
  <c r="F368" i="5"/>
  <c r="F366" i="5"/>
  <c r="F364" i="5"/>
  <c r="F362" i="5"/>
  <c r="F360" i="5"/>
  <c r="F358" i="5"/>
  <c r="F356" i="5"/>
  <c r="F354" i="5"/>
  <c r="F352" i="5"/>
  <c r="F350" i="5"/>
  <c r="F348" i="5"/>
  <c r="F344" i="5"/>
  <c r="F342" i="5"/>
  <c r="F340" i="5"/>
  <c r="F338" i="5"/>
  <c r="F336" i="5"/>
  <c r="F332" i="5"/>
  <c r="F331" i="5"/>
  <c r="F330" i="5"/>
  <c r="F329" i="5"/>
  <c r="F328" i="5"/>
  <c r="F327" i="5"/>
  <c r="F326" i="5"/>
  <c r="F325" i="5"/>
  <c r="F324" i="5"/>
  <c r="F323" i="5"/>
  <c r="F322" i="5"/>
  <c r="F321" i="5"/>
  <c r="F320" i="5"/>
  <c r="F319" i="5"/>
  <c r="F318" i="5"/>
  <c r="F317" i="5"/>
  <c r="F316" i="5"/>
  <c r="F315" i="5"/>
  <c r="F314" i="5"/>
  <c r="F313" i="5"/>
  <c r="F312" i="5"/>
  <c r="F310" i="5"/>
  <c r="F308" i="5"/>
  <c r="F306" i="5"/>
  <c r="F305" i="5"/>
  <c r="F304" i="5"/>
  <c r="F303" i="5"/>
  <c r="F302" i="5"/>
  <c r="F301" i="5"/>
  <c r="F300" i="5"/>
  <c r="F299" i="5"/>
  <c r="F298" i="5"/>
  <c r="F297" i="5"/>
  <c r="F296" i="5"/>
  <c r="F295" i="5"/>
  <c r="F294" i="5"/>
  <c r="F293" i="5"/>
  <c r="F292" i="5"/>
  <c r="F291" i="5"/>
  <c r="F290" i="5"/>
  <c r="F289" i="5"/>
  <c r="F288" i="5"/>
  <c r="F287" i="5"/>
  <c r="F286" i="5"/>
  <c r="F284" i="5"/>
  <c r="F280" i="5"/>
  <c r="F278" i="5"/>
  <c r="F277" i="5"/>
  <c r="F276" i="5"/>
  <c r="F274" i="5"/>
  <c r="F273" i="5"/>
  <c r="F272" i="5"/>
  <c r="F271" i="5"/>
  <c r="F270" i="5"/>
  <c r="F269" i="5"/>
  <c r="F268" i="5"/>
  <c r="F267" i="5"/>
  <c r="F266" i="5"/>
  <c r="F265" i="5"/>
  <c r="F264" i="5"/>
  <c r="F262" i="5"/>
  <c r="F261" i="5"/>
  <c r="F260" i="5"/>
  <c r="F259" i="5"/>
  <c r="F258" i="5"/>
  <c r="F256" i="5"/>
  <c r="F254" i="5"/>
  <c r="F253" i="5"/>
  <c r="F252" i="5"/>
  <c r="F251" i="5"/>
  <c r="F250" i="5"/>
  <c r="F249" i="5"/>
  <c r="F248" i="5"/>
  <c r="F247" i="5"/>
  <c r="F246" i="5"/>
  <c r="F245" i="5"/>
  <c r="F244" i="5"/>
  <c r="F243" i="5"/>
  <c r="F242" i="5"/>
  <c r="F241" i="5"/>
  <c r="F240" i="5"/>
  <c r="F239" i="5"/>
  <c r="F238" i="5"/>
  <c r="F237" i="5"/>
  <c r="F236" i="5"/>
  <c r="F235" i="5"/>
  <c r="F234" i="5"/>
  <c r="F230" i="5"/>
  <c r="F229" i="5"/>
  <c r="F228" i="5"/>
  <c r="F227" i="5"/>
  <c r="F226" i="5"/>
  <c r="F225" i="5"/>
  <c r="F224" i="5"/>
  <c r="F223" i="5"/>
  <c r="F222" i="5"/>
  <c r="F221" i="5"/>
  <c r="F220" i="5"/>
  <c r="F219" i="5"/>
  <c r="F218" i="5"/>
  <c r="F217" i="5"/>
  <c r="F216" i="5"/>
  <c r="F215" i="5"/>
  <c r="F214" i="5"/>
  <c r="F213" i="5"/>
  <c r="F212" i="5"/>
  <c r="F211" i="5"/>
  <c r="F210" i="5"/>
  <c r="F208" i="5"/>
  <c r="F206" i="5"/>
  <c r="F204" i="5"/>
  <c r="F203" i="5"/>
  <c r="F202" i="5"/>
  <c r="F201" i="5"/>
  <c r="F200" i="5"/>
  <c r="F199" i="5"/>
  <c r="F198" i="5"/>
  <c r="F197" i="5"/>
  <c r="F196" i="5"/>
  <c r="F195" i="5"/>
  <c r="F194" i="5"/>
  <c r="F193" i="5"/>
  <c r="F192" i="5"/>
  <c r="F191" i="5"/>
  <c r="F190" i="5"/>
  <c r="F189" i="5"/>
  <c r="F188" i="5"/>
  <c r="F187" i="5"/>
  <c r="F186" i="5"/>
  <c r="F185" i="5"/>
  <c r="F184" i="5"/>
  <c r="F182" i="5"/>
  <c r="F181" i="5"/>
  <c r="F179" i="5"/>
  <c r="F177" i="5"/>
  <c r="F176" i="5"/>
  <c r="F175" i="5"/>
  <c r="F174" i="5"/>
  <c r="F173" i="5"/>
  <c r="F172" i="5"/>
  <c r="F171" i="5"/>
  <c r="F170" i="5"/>
  <c r="F169" i="5"/>
  <c r="F168" i="5"/>
  <c r="F167" i="5"/>
  <c r="F166" i="5"/>
  <c r="F165" i="5"/>
  <c r="F164" i="5"/>
  <c r="F163" i="5"/>
  <c r="F162" i="5"/>
  <c r="F161" i="5"/>
  <c r="F160" i="5"/>
  <c r="F159" i="5"/>
  <c r="F158" i="5"/>
  <c r="F157" i="5"/>
  <c r="F155" i="5"/>
  <c r="F154" i="5"/>
  <c r="F153" i="5"/>
  <c r="F152" i="5"/>
  <c r="F151" i="5"/>
  <c r="F150" i="5"/>
  <c r="F149" i="5"/>
  <c r="F148" i="5"/>
  <c r="F147" i="5"/>
  <c r="F146" i="5"/>
  <c r="F145" i="5"/>
  <c r="F144" i="5"/>
  <c r="F143" i="5"/>
  <c r="F142" i="5"/>
  <c r="F141" i="5"/>
  <c r="F140" i="5"/>
  <c r="F139" i="5"/>
  <c r="F138" i="5"/>
  <c r="F137" i="5"/>
  <c r="F136" i="5"/>
  <c r="F135" i="5"/>
  <c r="F133" i="5"/>
  <c r="E131" i="5"/>
  <c r="F131" i="5" s="1"/>
  <c r="E130" i="5"/>
  <c r="F130" i="5" s="1"/>
  <c r="E129" i="5"/>
  <c r="F129" i="5" s="1"/>
  <c r="E128" i="5"/>
  <c r="F128" i="5" s="1"/>
  <c r="E127" i="5"/>
  <c r="F127" i="5" s="1"/>
  <c r="E126" i="5"/>
  <c r="F126" i="5" s="1"/>
  <c r="E125" i="5"/>
  <c r="F125" i="5" s="1"/>
  <c r="E124" i="5"/>
  <c r="F124" i="5" s="1"/>
  <c r="E123" i="5"/>
  <c r="F123" i="5" s="1"/>
  <c r="E122" i="5"/>
  <c r="F122" i="5" s="1"/>
  <c r="E121" i="5"/>
  <c r="F121" i="5" s="1"/>
  <c r="E120" i="5"/>
  <c r="F120" i="5" s="1"/>
  <c r="E119" i="5"/>
  <c r="F119" i="5" s="1"/>
  <c r="E118" i="5"/>
  <c r="F118" i="5" s="1"/>
  <c r="E117" i="5"/>
  <c r="F117" i="5" s="1"/>
  <c r="E116" i="5"/>
  <c r="F116" i="5" s="1"/>
  <c r="E115" i="5"/>
  <c r="F115" i="5" s="1"/>
  <c r="E114" i="5"/>
  <c r="F114" i="5" s="1"/>
  <c r="E113" i="5"/>
  <c r="F113" i="5" s="1"/>
  <c r="E112" i="5"/>
  <c r="F112" i="5" s="1"/>
  <c r="E111" i="5"/>
  <c r="F111" i="5" s="1"/>
  <c r="E110" i="5"/>
  <c r="F110" i="5" s="1"/>
  <c r="E109" i="5"/>
  <c r="F109" i="5" s="1"/>
  <c r="E108" i="5"/>
  <c r="F108" i="5" s="1"/>
  <c r="E107" i="5"/>
  <c r="F107" i="5" s="1"/>
  <c r="E106" i="5"/>
  <c r="F106" i="5" s="1"/>
  <c r="E105" i="5"/>
  <c r="F105" i="5" s="1"/>
  <c r="E104" i="5"/>
  <c r="F104" i="5" s="1"/>
  <c r="E103" i="5"/>
  <c r="F103" i="5" s="1"/>
  <c r="E102" i="5"/>
  <c r="F102" i="5" s="1"/>
  <c r="E101" i="5"/>
  <c r="F101" i="5" s="1"/>
  <c r="E100" i="5"/>
  <c r="F100" i="5" s="1"/>
  <c r="E99" i="5"/>
  <c r="F99" i="5" s="1"/>
  <c r="E98" i="5"/>
  <c r="F98" i="5" s="1"/>
  <c r="E97" i="5"/>
  <c r="F97" i="5" s="1"/>
  <c r="E96" i="5"/>
  <c r="F96" i="5" s="1"/>
  <c r="E95" i="5"/>
  <c r="F95" i="5" s="1"/>
  <c r="E94" i="5"/>
  <c r="F94" i="5" s="1"/>
  <c r="E93" i="5"/>
  <c r="F93" i="5" s="1"/>
  <c r="E92" i="5"/>
  <c r="F92" i="5" s="1"/>
  <c r="K91" i="5"/>
  <c r="J91" i="5"/>
  <c r="I91" i="5"/>
  <c r="H91" i="5"/>
  <c r="G91" i="5"/>
  <c r="D91" i="5"/>
  <c r="K90" i="5"/>
  <c r="J90" i="5"/>
  <c r="I90" i="5"/>
  <c r="H90" i="5"/>
  <c r="G90" i="5"/>
  <c r="D90" i="5"/>
  <c r="F88" i="5"/>
  <c r="F85" i="5"/>
  <c r="F84" i="5"/>
  <c r="F80" i="5"/>
  <c r="F77" i="5"/>
  <c r="F76" i="5"/>
  <c r="F74" i="5"/>
  <c r="F69" i="5"/>
  <c r="F67" i="5"/>
  <c r="F66" i="5"/>
  <c r="F64" i="5"/>
  <c r="F63" i="5"/>
  <c r="F61" i="5"/>
  <c r="F60" i="5"/>
  <c r="F59" i="5"/>
  <c r="F58" i="5"/>
  <c r="F57" i="5"/>
  <c r="F56" i="5"/>
  <c r="F54" i="5"/>
  <c r="F53" i="5"/>
  <c r="F52" i="5"/>
  <c r="F51" i="5"/>
  <c r="F50" i="5"/>
  <c r="F49" i="5"/>
  <c r="F48" i="5"/>
  <c r="F47" i="5"/>
  <c r="F46" i="5"/>
  <c r="F44" i="5"/>
  <c r="F43" i="5"/>
  <c r="F42" i="5"/>
  <c r="F41" i="5"/>
  <c r="F40" i="5"/>
  <c r="F39" i="5"/>
  <c r="F38" i="5"/>
  <c r="F37" i="5"/>
  <c r="F36" i="5"/>
  <c r="F35" i="5"/>
  <c r="F34" i="5"/>
  <c r="F33" i="5"/>
  <c r="F32" i="5"/>
  <c r="F31" i="5"/>
  <c r="F30" i="5"/>
  <c r="F28" i="5"/>
  <c r="F27" i="5"/>
  <c r="F26" i="5"/>
  <c r="F25" i="5"/>
  <c r="F24" i="5"/>
  <c r="F23" i="5"/>
  <c r="F22" i="5"/>
  <c r="F21" i="5"/>
  <c r="F20" i="5"/>
  <c r="F19" i="5"/>
  <c r="F18" i="5"/>
  <c r="F17" i="5"/>
  <c r="F16" i="5"/>
  <c r="F15" i="5"/>
  <c r="F14" i="5"/>
  <c r="F13" i="5"/>
  <c r="F12" i="5"/>
  <c r="F11" i="5"/>
  <c r="F10" i="5"/>
  <c r="F9" i="5"/>
  <c r="F8" i="5"/>
  <c r="E113" i="6" l="1"/>
  <c r="F113" i="6" s="1"/>
  <c r="E135" i="6"/>
  <c r="F135" i="6" s="1"/>
  <c r="E90" i="5"/>
  <c r="F90" i="5" s="1"/>
  <c r="E91" i="5"/>
  <c r="F91" i="5" s="1"/>
  <c r="J746" i="2" l="1"/>
  <c r="I746" i="2"/>
  <c r="I574" i="2" l="1"/>
  <c r="I300" i="2" l="1"/>
  <c r="K300" i="2"/>
  <c r="H300" i="2"/>
  <c r="H293" i="2"/>
  <c r="I287" i="2"/>
  <c r="K287" i="2"/>
  <c r="H287" i="2"/>
  <c r="J1132" i="2" l="1"/>
  <c r="K1132" i="2"/>
  <c r="I1132" i="2"/>
  <c r="J677" i="2" l="1"/>
  <c r="K677" i="2"/>
  <c r="H677" i="2"/>
  <c r="H266" i="2"/>
  <c r="J259" i="2"/>
  <c r="H239" i="2"/>
  <c r="I171" i="2" l="1"/>
  <c r="J651" i="2" l="1"/>
  <c r="J293" i="2"/>
  <c r="I239" i="2" l="1"/>
  <c r="J239" i="2"/>
  <c r="K239" i="2"/>
  <c r="H124" i="2" l="1"/>
  <c r="H1387" i="2" l="1"/>
  <c r="M1020" i="2"/>
  <c r="L1020" i="2"/>
  <c r="K1020" i="2"/>
  <c r="J1020" i="2"/>
  <c r="I1020" i="2"/>
  <c r="M1010" i="2"/>
  <c r="L1010" i="2"/>
  <c r="K1010" i="2"/>
  <c r="J1010" i="2"/>
  <c r="I1010" i="2"/>
  <c r="M1007" i="2"/>
  <c r="L1007" i="2"/>
  <c r="K1007" i="2"/>
  <c r="J1007" i="2"/>
  <c r="I1007" i="2"/>
  <c r="M1005" i="2"/>
  <c r="L1005" i="2"/>
  <c r="K1005" i="2"/>
  <c r="J1005" i="2"/>
  <c r="I1005" i="2"/>
  <c r="M998" i="2" l="1"/>
  <c r="L998" i="2"/>
  <c r="K998" i="2"/>
  <c r="J998" i="2"/>
  <c r="I998" i="2"/>
  <c r="M992" i="2"/>
  <c r="L992" i="2"/>
  <c r="K992" i="2"/>
  <c r="J992" i="2"/>
  <c r="H941" i="2"/>
  <c r="M934" i="2"/>
  <c r="L934" i="2"/>
  <c r="K934" i="2"/>
  <c r="J934" i="2"/>
  <c r="I934" i="2"/>
  <c r="M912" i="2"/>
  <c r="L912" i="2"/>
  <c r="K912" i="2"/>
  <c r="J912" i="2"/>
  <c r="I912" i="2"/>
  <c r="H912" i="2"/>
  <c r="G912" i="2"/>
  <c r="M911" i="2"/>
  <c r="L911" i="2"/>
  <c r="K911" i="2"/>
  <c r="J911" i="2"/>
  <c r="I911" i="2"/>
  <c r="H911" i="2"/>
  <c r="G911" i="2"/>
  <c r="M907" i="2"/>
  <c r="L907" i="2"/>
  <c r="K907" i="2"/>
  <c r="J907" i="2"/>
  <c r="I907" i="2"/>
  <c r="H905" i="2"/>
  <c r="G905" i="2"/>
  <c r="K226" i="2"/>
  <c r="J226" i="2"/>
  <c r="I226" i="2"/>
  <c r="H226" i="2"/>
  <c r="I250" i="2"/>
  <c r="I266" i="2" l="1"/>
  <c r="J266" i="2"/>
  <c r="K266" i="2"/>
  <c r="I1043" i="2" l="1"/>
  <c r="H1043" i="2"/>
  <c r="G215" i="2"/>
  <c r="J191" i="2"/>
  <c r="I191" i="2"/>
  <c r="H200" i="2"/>
  <c r="K171" i="2" l="1"/>
  <c r="H171" i="2"/>
  <c r="J474" i="2" l="1"/>
  <c r="J406" i="2"/>
  <c r="J300" i="2" s="1"/>
  <c r="K1302" i="2" l="1"/>
  <c r="L1302" i="2"/>
  <c r="M1302" i="2"/>
  <c r="J1302" i="2"/>
  <c r="K651" i="2"/>
  <c r="L651" i="2"/>
  <c r="M651" i="2"/>
  <c r="J643" i="2"/>
  <c r="L643" i="2"/>
  <c r="M643" i="2"/>
  <c r="H259" i="2" l="1"/>
  <c r="K1256" i="2" l="1"/>
  <c r="J1256" i="2"/>
  <c r="J759" i="2"/>
  <c r="K746" i="2"/>
  <c r="H539" i="2"/>
  <c r="I539" i="2"/>
  <c r="J539" i="2"/>
  <c r="K539" i="2"/>
  <c r="G539" i="2"/>
  <c r="I507" i="2"/>
  <c r="J507" i="2"/>
  <c r="K507" i="2"/>
  <c r="H507" i="2"/>
  <c r="J574" i="2"/>
  <c r="K574" i="2"/>
  <c r="H574" i="2"/>
  <c r="I565" i="2"/>
  <c r="J565" i="2"/>
  <c r="K565" i="2"/>
  <c r="H565" i="2"/>
  <c r="I558" i="2"/>
  <c r="J558" i="2"/>
  <c r="K558" i="2"/>
  <c r="H558" i="2"/>
  <c r="I620" i="2"/>
  <c r="J620" i="2"/>
  <c r="K620" i="2"/>
  <c r="H620" i="2"/>
  <c r="M35" i="2" l="1"/>
  <c r="L35" i="2"/>
  <c r="K35" i="2"/>
  <c r="J35" i="2"/>
  <c r="I35" i="2"/>
  <c r="H35" i="2"/>
  <c r="G35" i="2"/>
  <c r="I34" i="2"/>
  <c r="H34" i="2"/>
  <c r="G34" i="2"/>
  <c r="H27" i="2"/>
  <c r="I27" i="2"/>
  <c r="J27" i="2"/>
  <c r="K27" i="2"/>
  <c r="L27" i="2"/>
  <c r="M27" i="2"/>
  <c r="G27" i="2"/>
  <c r="H1185" i="2" l="1"/>
  <c r="G1154" i="2"/>
  <c r="H1377" i="2" l="1"/>
  <c r="G1377" i="2"/>
  <c r="H759" i="2" l="1"/>
  <c r="I759" i="2"/>
  <c r="K759" i="2"/>
  <c r="L759" i="2"/>
  <c r="M759" i="2"/>
  <c r="L565" i="2"/>
  <c r="M565" i="2"/>
  <c r="L558" i="2"/>
  <c r="M558" i="2"/>
  <c r="L507" i="2"/>
  <c r="M507" i="2"/>
  <c r="K293" i="2"/>
  <c r="I293" i="2"/>
  <c r="K613" i="2" l="1"/>
  <c r="J613" i="2"/>
  <c r="J280" i="2"/>
  <c r="I280" i="2"/>
  <c r="K188" i="2"/>
  <c r="J188" i="2"/>
  <c r="I188" i="2"/>
  <c r="G917" i="2" l="1"/>
  <c r="H917" i="2"/>
  <c r="I917" i="2"/>
  <c r="J917" i="2"/>
  <c r="K917" i="2"/>
  <c r="L917" i="2"/>
  <c r="M917" i="2"/>
  <c r="H949" i="2"/>
</calcChain>
</file>

<file path=xl/sharedStrings.xml><?xml version="1.0" encoding="utf-8"?>
<sst xmlns="http://schemas.openxmlformats.org/spreadsheetml/2006/main" count="9790" uniqueCount="1928">
  <si>
    <t>Жоқ</t>
  </si>
  <si>
    <t>Жауапты орындаушы</t>
  </si>
  <si>
    <t>Өлшем бірлігі</t>
  </si>
  <si>
    <t>Жоспарлау кезеңі</t>
  </si>
  <si>
    <t>Ақпарат көзі</t>
  </si>
  <si>
    <t>1-бағыт: Аймақтық экономикалық өсу</t>
  </si>
  <si>
    <t>Ресми статистикалық ақпарат</t>
  </si>
  <si>
    <t>миллиард АҚШ доллары</t>
  </si>
  <si>
    <t>%</t>
  </si>
  <si>
    <t>Әкімшілік деректер</t>
  </si>
  <si>
    <t>ұпайлар</t>
  </si>
  <si>
    <t xml:space="preserve"> миллиард теңге</t>
  </si>
  <si>
    <t>-</t>
  </si>
  <si>
    <t>2-бағыт: Өмірдің жаңа сапасын қамтамасыз ету</t>
  </si>
  <si>
    <t>1. Білім беру</t>
  </si>
  <si>
    <t>2. Денсаулық сақтау</t>
  </si>
  <si>
    <t>3. Мәдениет</t>
  </si>
  <si>
    <t>жобалар саны</t>
  </si>
  <si>
    <t>4. Спорт</t>
  </si>
  <si>
    <t>5. Жол инфрақұрылымы</t>
  </si>
  <si>
    <t>6. Инженерлік инфрақұрылым</t>
  </si>
  <si>
    <t>7. Қауіпсіздікті және қоршаған ортаны қорғауды қамтамасыз ету</t>
  </si>
  <si>
    <t>8. Ақпараттық коммуникация</t>
  </si>
  <si>
    <t>1000 адамға шаққанда</t>
  </si>
  <si>
    <t>100 мың тұрғынға шаққанда</t>
  </si>
  <si>
    <t xml:space="preserve"> Әкімшілік деректер</t>
  </si>
  <si>
    <t>10 000 тұрғынға шаққанда</t>
  </si>
  <si>
    <t>Қостанай облысы</t>
  </si>
  <si>
    <t>UEiBP, UEiZhKH</t>
  </si>
  <si>
    <t>UEiBP, DP</t>
  </si>
  <si>
    <t>Аймақтық стандарттар жүйесіне сәйкес әлеуметтік жеңілдіктер мен қызметтерді ұсыну деңгейі</t>
  </si>
  <si>
    <t>жұқтырмаған 1000 тұрғынға шаққанда</t>
  </si>
  <si>
    <t>Ауыл шаруашылығы министрлігінің есептік деректері</t>
  </si>
  <si>
    <t>есеп</t>
  </si>
  <si>
    <t>ЭЫДҰ есебі</t>
  </si>
  <si>
    <t>Ішкі істер министрлігінің әкімшілік деректері</t>
  </si>
  <si>
    <t>Денсаулық сақтау министрлігінің әкімшілік деректері</t>
  </si>
  <si>
    <t>100 мың тірі туған нәрестеге шаққанда</t>
  </si>
  <si>
    <t>шаршы м</t>
  </si>
  <si>
    <t>1000 тірі туған нәрестеге шаққанда</t>
  </si>
  <si>
    <t xml:space="preserve"> 1000 адамға шаққанда</t>
  </si>
  <si>
    <t>Бұл индикатор «Тек ресми пайдалану үшін» деп белгіленген</t>
  </si>
  <si>
    <t>2026 ж.</t>
  </si>
  <si>
    <t>2027 ж.</t>
  </si>
  <si>
    <t>2028 ж.</t>
  </si>
  <si>
    <t>2029 ж.</t>
  </si>
  <si>
    <t>Әлеуметтанулық сауалнама</t>
  </si>
  <si>
    <t>саны</t>
  </si>
  <si>
    <t>ТМД</t>
  </si>
  <si>
    <t>кем дегенде 70</t>
  </si>
  <si>
    <t>МБ</t>
  </si>
  <si>
    <t>RB</t>
  </si>
  <si>
    <t>МТС</t>
  </si>
  <si>
    <t>12. Қалалар</t>
  </si>
  <si>
    <t>бірліктер</t>
  </si>
  <si>
    <t>миллион теңге</t>
  </si>
  <si>
    <t>бірліктер</t>
  </si>
  <si>
    <t>км</t>
  </si>
  <si>
    <t>Адам</t>
  </si>
  <si>
    <t>Ақпарат</t>
  </si>
  <si>
    <t>бірліктер</t>
  </si>
  <si>
    <t>Іс-шаралар саны</t>
  </si>
  <si>
    <t>минуттар</t>
  </si>
  <si>
    <t>іс-шаралар саны</t>
  </si>
  <si>
    <t>Жүкті әйелдерге 10 аптаға дейін сақтандыру</t>
  </si>
  <si>
    <t>мың гектар (жинақталған)</t>
  </si>
  <si>
    <r>
      <t xml:space="preserve"> Мақсатты индикатор (нақты).</t>
    </r>
    <r>
      <rPr>
        <sz val="12"/>
        <color theme="1"/>
        <rFont val="Times New Roman"/>
        <family val="1"/>
        <charset val="204"/>
      </rPr>
      <t>Машина жасау өнімдерін өндіру көлемінің өткен жылғы деңгеймен салыстырғанда өсуі</t>
    </r>
  </si>
  <si>
    <t>акциялар саны</t>
  </si>
  <si>
    <t>Экономикалық даму және табиғи ресурстар министрлігіне ақпарат</t>
  </si>
  <si>
    <t>барлығы мың адам</t>
  </si>
  <si>
    <t>жоспар 2025 жылдан бастап жүзеге асырылуы жоспарлануда</t>
  </si>
  <si>
    <r>
      <rPr>
        <b/>
        <sz val="12"/>
        <color theme="1"/>
        <rFont val="Times New Roman"/>
        <family val="1"/>
        <charset val="204"/>
      </rPr>
      <t>Мақсатты индикатор.</t>
    </r>
    <r>
      <rPr>
        <sz val="12"/>
        <color theme="1"/>
        <rFont val="Times New Roman"/>
        <family val="1"/>
        <charset val="204"/>
      </rPr>
      <t xml:space="preserve"> Меншік нысанына қарамастан, білім беру мен оқыту сапасын бағалау критерийлеріне сәйкес келетін мектепке дейінгі ұйымдардың үлесі</t>
    </r>
  </si>
  <si>
    <t>Қолданба</t>
  </si>
  <si>
    <t>әкімдіктің қаулысына</t>
  </si>
  <si>
    <t>Қостанай облысы</t>
  </si>
  <si>
    <t>Бекітілді</t>
  </si>
  <si>
    <t>әкімдіктің қаулысымен</t>
  </si>
  <si>
    <t>202_ жылғы _______ бастап</t>
  </si>
  <si>
    <t>202__ жылғы _____ бастап</t>
  </si>
  <si>
    <t>№ ____</t>
  </si>
  <si>
    <t>миллиард теңге</t>
  </si>
  <si>
    <t>2</t>
  </si>
  <si>
    <t xml:space="preserve"> 100 мың тұрғынға шаққанда</t>
  </si>
  <si>
    <t>саны</t>
  </si>
  <si>
    <t>Зерттеу</t>
  </si>
  <si>
    <t>60 минуттан артық емес</t>
  </si>
  <si>
    <t>Ресми статистикалық ақпарат</t>
  </si>
  <si>
    <t>1000 тірі туған нәрестеге шаққанда</t>
  </si>
  <si>
    <t>Денсаулық сақтау министрлігіне есеп беру</t>
  </si>
  <si>
    <t>тиісті халықтың 1000-ына шаққанда, 15-17 жастағы жасөспірім қыздар</t>
  </si>
  <si>
    <t>3. Басқа жоспарлау құжаттарын, мемлекеттік функцияларды, өкілеттіктерді және (немесе) мемлекеттік қызметтерді көрсетуді жүзеге асыру</t>
  </si>
  <si>
    <t>Барлығы</t>
  </si>
  <si>
    <t>жастар мың адам</t>
  </si>
  <si>
    <t xml:space="preserve"> 100 000 тұрғынға шаққанда</t>
  </si>
  <si>
    <t xml:space="preserve"> %</t>
  </si>
  <si>
    <t>Инвестициялық жобалардың жол картасы</t>
  </si>
  <si>
    <t>Кәсіпорындар саны</t>
  </si>
  <si>
    <t>Экспортқа бағытталған бизнесті дамыту үшін қолайлы орта жасау</t>
  </si>
  <si>
    <t xml:space="preserve"> Жобаның іске қосылуы</t>
  </si>
  <si>
    <t>Конкурстық комиссияның шешімі</t>
  </si>
  <si>
    <t>Кездесу хаттамасы</t>
  </si>
  <si>
    <t>Қаржыландыру көзі</t>
  </si>
  <si>
    <t>Таратпа материал</t>
  </si>
  <si>
    <t>Туристік митинг, экспедиция</t>
  </si>
  <si>
    <t>Жастарды туризм мәдениетін дамытуға тарту</t>
  </si>
  <si>
    <t>Аналитикалық ақпарат</t>
  </si>
  <si>
    <t xml:space="preserve"> -</t>
  </si>
  <si>
    <t>Аймақтың кәсіпкерлік әлеуетін нығайту</t>
  </si>
  <si>
    <t>адам</t>
  </si>
  <si>
    <t>Есеп беру туралы ақпарат</t>
  </si>
  <si>
    <t>Аймақта өнеркәсіптік өндірісті арттыру. Жұмыс орындарын құру.</t>
  </si>
  <si>
    <t>кеңес беру пункттері</t>
  </si>
  <si>
    <t>кеңселер</t>
  </si>
  <si>
    <t xml:space="preserve"> бірліктер саны</t>
  </si>
  <si>
    <t xml:space="preserve"> бірліктер</t>
  </si>
  <si>
    <t>Саны</t>
  </si>
  <si>
    <t>Ведомствоаралық конференцияның хаттамасы</t>
  </si>
  <si>
    <t>2026-2030 жылдар</t>
  </si>
  <si>
    <t>ақпарат</t>
  </si>
  <si>
    <t>сағатына 70 жолаушы</t>
  </si>
  <si>
    <t>кеңселер саны</t>
  </si>
  <si>
    <t>математика</t>
  </si>
  <si>
    <t>оқу</t>
  </si>
  <si>
    <t>жаратылыстану ғылымдары</t>
  </si>
  <si>
    <t>бірліктер (мектептер саны)</t>
  </si>
  <si>
    <t>жобалар саны</t>
  </si>
  <si>
    <t>жылдар саны</t>
  </si>
  <si>
    <t>мың адам</t>
  </si>
  <si>
    <t>іс-шаралар саны</t>
  </si>
  <si>
    <t>іс-шаралар саны</t>
  </si>
  <si>
    <t>адамдар саны</t>
  </si>
  <si>
    <t>Еңбек және халықты әлеуметтік қорғау министрлігіне есеп беру</t>
  </si>
  <si>
    <t>Техникалық паспорттар</t>
  </si>
  <si>
    <t>Мемлекеттік бағалы қағаздар</t>
  </si>
  <si>
    <t>Аймақтың орман жамылғысын арттыру, орман қорының экологиялық және ресурстық әлеуетін арттыру</t>
  </si>
  <si>
    <t>іс-шаралар саны</t>
  </si>
  <si>
    <t>нысан</t>
  </si>
  <si>
    <t>Ауыл шаруашылығы министрлігіндегі ақпарат</t>
  </si>
  <si>
    <r>
      <rPr>
        <b/>
        <sz val="12"/>
        <color theme="1"/>
        <rFont val="Times New Roman"/>
        <family val="1"/>
        <charset val="204"/>
      </rPr>
      <t>Іс-шара.</t>
    </r>
    <r>
      <rPr>
        <sz val="12"/>
        <color theme="1"/>
        <rFont val="Times New Roman"/>
        <family val="1"/>
        <charset val="204"/>
      </rPr>
      <t xml:space="preserve"> Терең өңдеу өнімдерін өндіру үшін ауыл шаруашылығы өнімдерін сатып алу бойынша өңдеу кәсіпорындарының шығындарын субсидиялау</t>
    </r>
  </si>
  <si>
    <t>Аймақтың тартымдылығын арттыру, оны басқа аймақтарда танымал ету, туристік өнімді насихаттау</t>
  </si>
  <si>
    <t>2. Ұлттық қауіпсіздік стратегиясын іске асыру (құпия, DSP)</t>
  </si>
  <si>
    <t>Ауыл шаруашылығы министрлігіндегі ақпарат</t>
  </si>
  <si>
    <t>Есеп</t>
  </si>
  <si>
    <t>мың адам</t>
  </si>
  <si>
    <t>Бір жасқа дейінгі балаларды қамту</t>
  </si>
  <si>
    <r>
      <t xml:space="preserve"> Тапсырма.</t>
    </r>
    <r>
      <rPr>
        <sz val="12"/>
        <color theme="1"/>
        <rFont val="Times New Roman"/>
        <family val="1"/>
        <charset val="204"/>
      </rPr>
      <t>Ауылдар мен қалалардың тұрғындары үшін жайлы орта жасау</t>
    </r>
  </si>
  <si>
    <t xml:space="preserve"> Мемлекеттік бағалы қағаздар</t>
  </si>
  <si>
    <t>Қала маңындағы жолдардағы өлім-жітімді азайту</t>
  </si>
  <si>
    <r>
      <rPr>
        <b/>
        <sz val="12"/>
        <color theme="1"/>
        <rFont val="Times New Roman"/>
        <family val="1"/>
        <charset val="204"/>
      </rPr>
      <t>Іс-шара.</t>
    </r>
    <r>
      <rPr>
        <sz val="12"/>
        <color theme="1"/>
        <rFont val="Times New Roman"/>
        <family val="1"/>
        <charset val="204"/>
      </rPr>
      <t xml:space="preserve"> Жол қозғалысы ережелерін бұзуды тіркеуге арналған мобильді автоматты жүйелер желісін кеңейту, мемлекеттік сатып алулар</t>
    </r>
  </si>
  <si>
    <t>Медициналық жабдықтарды қабылдау туралы куәлік</t>
  </si>
  <si>
    <t>2025 жылдан бастап жоспарлар</t>
  </si>
  <si>
    <r>
      <rPr>
        <b/>
        <sz val="12"/>
        <color theme="1"/>
        <rFont val="Times New Roman"/>
        <family val="1"/>
        <charset val="204"/>
      </rPr>
      <t>Іс-шара.</t>
    </r>
    <r>
      <rPr>
        <sz val="12"/>
        <color theme="1"/>
        <rFont val="Times New Roman"/>
        <family val="1"/>
        <charset val="204"/>
      </rPr>
      <t xml:space="preserve"> Салауатты өмір салты және жұқпалы аурулардың, соның ішінде вирустық В гепатитінің алдын алу мәселелері бойынша қоғамның хабардарлығын арттыруға бағытталған ақпараттық-ағарту жұмыстарын жүргізу, іс-шараларды (семинарлар, тренингтер, онлайн вебинарлар және т.б.) ұйымдастыру және өткізу.</t>
    </r>
  </si>
  <si>
    <r>
      <rPr>
        <b/>
        <sz val="12"/>
        <color theme="1"/>
        <rFont val="Times New Roman"/>
        <family val="1"/>
        <charset val="204"/>
      </rPr>
      <t>Іс-шара.</t>
    </r>
    <r>
      <rPr>
        <sz val="12"/>
        <color theme="1"/>
        <rFont val="Times New Roman"/>
        <family val="1"/>
        <charset val="204"/>
      </rPr>
      <t xml:space="preserve"> Мектепке дейінгі тәрбиемен және оқытумен қамтылмаған балалардың ата-аналарына арналған кеңес беру орталықтарының желісін кеңейту және қызметін жақсарту</t>
    </r>
  </si>
  <si>
    <r>
      <rPr>
        <b/>
        <sz val="12"/>
        <color theme="1"/>
        <rFont val="Times New Roman"/>
        <family val="1"/>
        <charset val="204"/>
      </rPr>
      <t>Іс-шара.</t>
    </r>
    <r>
      <rPr>
        <sz val="12"/>
        <color theme="1"/>
        <rFont val="Times New Roman"/>
        <family val="1"/>
        <charset val="204"/>
      </rPr>
      <t xml:space="preserve"> Жетім баланы немесе ата-анасының қамқорлығынсыз қалған балаларды асырап алған Қазақстан азаматтарына біржолғы ақшалай жәрдемақы төлеу</t>
    </r>
  </si>
  <si>
    <t>ер адам</t>
  </si>
  <si>
    <r>
      <rPr>
        <b/>
        <sz val="12"/>
        <color theme="1"/>
        <rFont val="Times New Roman"/>
        <family val="1"/>
        <charset val="204"/>
      </rPr>
      <t>Іс-шара.</t>
    </r>
    <r>
      <rPr>
        <sz val="12"/>
        <color theme="1"/>
        <rFont val="Times New Roman"/>
        <family val="1"/>
        <charset val="204"/>
      </rPr>
      <t xml:space="preserve"> Мемлекеттік-жекеменшік әріптестік жобалары бойынша мемлекеттік міндеттемелерді орындау</t>
    </r>
  </si>
  <si>
    <r>
      <t>Тапсырма.</t>
    </r>
    <r>
      <rPr>
        <sz val="12"/>
        <color theme="1"/>
        <rFont val="Times New Roman"/>
        <family val="1"/>
        <charset val="204"/>
      </rPr>
      <t xml:space="preserve"> Халықты қоршаған ортаны қорғау шаралары мен бастамаларына тарту</t>
    </r>
  </si>
  <si>
    <t>Экономикалық даму және табиғи ресурстар министрлігіндегі ақпарат</t>
  </si>
  <si>
    <r>
      <rPr>
        <b/>
        <sz val="12"/>
        <color theme="1"/>
        <rFont val="Times New Roman"/>
        <family val="1"/>
        <charset val="204"/>
      </rPr>
      <t>Іс-шара.</t>
    </r>
    <r>
      <rPr>
        <sz val="12"/>
        <color theme="1"/>
        <rFont val="Times New Roman"/>
        <family val="1"/>
        <charset val="204"/>
      </rPr>
      <t xml:space="preserve"> Заңсыз қоқыс полигондарын жою</t>
    </r>
  </si>
  <si>
    <r>
      <rPr>
        <b/>
        <sz val="12"/>
        <color theme="1"/>
        <rFont val="Times New Roman"/>
        <family val="1"/>
        <charset val="204"/>
      </rPr>
      <t>Нәтиже көрсеткіші.</t>
    </r>
    <r>
      <rPr>
        <sz val="12"/>
        <color theme="1"/>
        <rFont val="Times New Roman"/>
        <family val="1"/>
        <charset val="204"/>
      </rPr>
      <t xml:space="preserve"> Осы санаттағы балалардың жалпы санынан жетім және ата-анасының қамқорлығынсыз қалған балаларға арналған мекемелердегі балалардың үлесі (тұжырымдаманың қосымша көрсеткіші)</t>
    </r>
  </si>
  <si>
    <t>Экономикалық даму және табиғи ресурстар министрлігі</t>
  </si>
  <si>
    <t>Төтенше жағдайлар департаменті бастығының міндетін атқарушы Н.Ғ. Селимов</t>
  </si>
  <si>
    <t>Антропогендік шығарындыларды түгендеу бойынша ұлттық есеп</t>
  </si>
  <si>
    <t>мың тонна</t>
  </si>
  <si>
    <t>Тұрмыстық қатты қалдықтарды қайта өңдеу мен жоюдың жалпы үлесін арттыру, тұрмыстық қатты қалдықтар полигондарында көмілген қалдықтар көлемін азайту және қайта өңделген материалдардан дайын өнім шығаруды арттыру</t>
  </si>
  <si>
    <t>Ресми статистикалық ақпарат</t>
  </si>
  <si>
    <t>Оқытылғандар саны</t>
  </si>
  <si>
    <t xml:space="preserve"> Қаржылық ресурстар</t>
  </si>
  <si>
    <t>MIICR жүйесіндегі ақпарат</t>
  </si>
  <si>
    <t xml:space="preserve"> Аймақта IT бизнесі мен инновацияны дамыту үшін қолайлы және бәсекеге қабілетті орта қалыптастыру. Аймақтың IT секторының инвестициялық тартымдылығын арттыру.</t>
  </si>
  <si>
    <t>Аймақтық еңбек нарығында сұранысқа ие жасанды интеллект құзыреттіліктері бар мамандар пулын қалыптастыру.</t>
  </si>
  <si>
    <r>
      <rPr>
        <b/>
        <sz val="12"/>
        <color rgb="FF000000"/>
        <rFont val="Times New Roman"/>
        <family val="1"/>
        <charset val="204"/>
      </rPr>
      <t>1.6-мақсат.</t>
    </r>
    <r>
      <rPr>
        <sz val="12"/>
        <color rgb="FF000000"/>
        <rFont val="Times New Roman"/>
        <family val="1"/>
        <charset val="204"/>
      </rPr>
      <t xml:space="preserve"> Қолданбалы ғылымның дамуы және Ресей ұлттық ғылыми-зерттеу және тәжірибелік-конструкторлық орталығының коммерцияландыру экожүйесі</t>
    </r>
  </si>
  <si>
    <r>
      <t>2.2-мақсат.</t>
    </r>
    <r>
      <rPr>
        <sz val="12"/>
        <color theme="1"/>
        <rFont val="Times New Roman"/>
        <family val="1"/>
        <charset val="204"/>
      </rPr>
      <t xml:space="preserve"> Денсаулық сақтау саласында тиімді алдын алуды қамтамасыз ету және халық арасында салауатты өмір салтына деген ұмтылысты дамыту</t>
    </r>
  </si>
  <si>
    <r>
      <rPr>
        <b/>
        <sz val="12"/>
        <color theme="1"/>
        <rFont val="Times New Roman"/>
        <family val="1"/>
        <charset val="204"/>
      </rPr>
      <t>Іс-шара.</t>
    </r>
    <r>
      <rPr>
        <sz val="12"/>
        <color theme="1"/>
        <rFont val="Times New Roman"/>
        <family val="1"/>
        <charset val="204"/>
      </rPr>
      <t xml:space="preserve"> Жекеменшік орта білім беру мекемелерінде мемлекеттік білім беру тапсырыстарын орналастыру</t>
    </r>
  </si>
  <si>
    <r>
      <t>Тапсырма.</t>
    </r>
    <r>
      <rPr>
        <sz val="12"/>
        <color theme="1"/>
        <rFont val="Times New Roman"/>
        <family val="1"/>
        <charset val="204"/>
      </rPr>
      <t xml:space="preserve"> Кәсіпорындардың инновациялық белсенділігін арттыру</t>
    </r>
  </si>
  <si>
    <r>
      <rPr>
        <b/>
        <sz val="12"/>
        <color theme="1"/>
        <rFont val="Times New Roman"/>
        <family val="1"/>
        <charset val="204"/>
      </rPr>
      <t>Нәтиже көрсеткіші 3.1.</t>
    </r>
    <r>
      <rPr>
        <sz val="12"/>
        <color theme="1"/>
        <rFont val="Times New Roman"/>
        <family val="1"/>
        <charset val="204"/>
      </rPr>
      <t xml:space="preserve"> Мәдени нысандар мен қызметтерді ұсынуды арттыру</t>
    </r>
  </si>
  <si>
    <r>
      <rPr>
        <b/>
        <sz val="12"/>
        <color theme="1"/>
        <rFont val="Times New Roman"/>
        <family val="1"/>
        <charset val="204"/>
      </rPr>
      <t xml:space="preserve"> Нәтиже көрсеткіші 1.1.</t>
    </r>
    <r>
      <rPr>
        <sz val="12"/>
        <color theme="1"/>
        <rFont val="Times New Roman"/>
        <family val="1"/>
        <charset val="204"/>
      </rPr>
      <t xml:space="preserve"> Стандартты ғимараттарда орналасқан мектептердің үлесі</t>
    </r>
  </si>
  <si>
    <r>
      <rPr>
        <b/>
        <sz val="12"/>
        <color theme="1"/>
        <rFont val="Times New Roman"/>
        <family val="1"/>
        <charset val="204"/>
      </rPr>
      <t xml:space="preserve"> Нәтиже көрсеткіші 6.4.</t>
    </r>
    <r>
      <rPr>
        <sz val="12"/>
        <color theme="1"/>
        <rFont val="Times New Roman"/>
        <family val="1"/>
        <charset val="204"/>
      </rPr>
      <t xml:space="preserve"> Жылумен жабдықтау инфрақұрылымын дамыту</t>
    </r>
  </si>
  <si>
    <r>
      <rPr>
        <b/>
        <sz val="12"/>
        <color theme="1"/>
        <rFont val="Times New Roman"/>
        <family val="1"/>
        <charset val="204"/>
      </rPr>
      <t>Нәтиже көрсеткіші 7.2.</t>
    </r>
    <r>
      <rPr>
        <sz val="12"/>
        <color theme="1"/>
        <rFont val="Times New Roman"/>
        <family val="1"/>
        <charset val="204"/>
      </rPr>
      <t xml:space="preserve"> Төтенше жағдайларға арналған инфрақұрылымды қамтамасыз ету</t>
    </r>
  </si>
  <si>
    <r>
      <rPr>
        <b/>
        <sz val="12"/>
        <color theme="1"/>
        <rFont val="Times New Roman"/>
        <family val="1"/>
        <charset val="204"/>
      </rPr>
      <t>Нәтиже көрсеткіші 8.1.</t>
    </r>
    <r>
      <rPr>
        <sz val="12"/>
        <color theme="1"/>
        <rFont val="Times New Roman"/>
        <family val="1"/>
        <charset val="204"/>
      </rPr>
      <t xml:space="preserve"> Интернетке қолжетімділікті қамтамасыз ету</t>
    </r>
  </si>
  <si>
    <r>
      <rPr>
        <b/>
        <sz val="12"/>
        <color theme="1"/>
        <rFont val="Times New Roman"/>
        <family val="1"/>
        <charset val="204"/>
      </rPr>
      <t xml:space="preserve"> Нәтиже көрсеткіші 2.3.</t>
    </r>
    <r>
      <rPr>
        <sz val="12"/>
        <color theme="1"/>
        <rFont val="Times New Roman"/>
        <family val="1"/>
        <charset val="204"/>
      </rPr>
      <t xml:space="preserve"> В гепатитінің пайда болу жиілігін төмендету</t>
    </r>
  </si>
  <si>
    <r>
      <t xml:space="preserve"> Нәтиже көрсеткіші 3.4.</t>
    </r>
    <r>
      <rPr>
        <sz val="12"/>
        <rFont val="Times New Roman"/>
        <family val="1"/>
        <charset val="204"/>
      </rPr>
      <t xml:space="preserve"> Медициналық ұйымдардың табиғи және техногендік төтенше жағдайларға дайындық дәрежесі</t>
    </r>
  </si>
  <si>
    <r>
      <rPr>
        <b/>
        <sz val="12"/>
        <color theme="1"/>
        <rFont val="Times New Roman"/>
        <family val="1"/>
        <charset val="204"/>
      </rPr>
      <t>Нәтиже көрсеткіші 1.1.</t>
    </r>
    <r>
      <rPr>
        <sz val="12"/>
        <color theme="1"/>
        <rFont val="Times New Roman"/>
        <family val="1"/>
        <charset val="204"/>
      </rPr>
      <t xml:space="preserve"> Балалардың мектепке дейінгі дайындық деңгейі</t>
    </r>
  </si>
  <si>
    <r>
      <t>Нәтиже көрсеткіші 1.2</t>
    </r>
    <r>
      <rPr>
        <sz val="12"/>
        <color theme="1"/>
        <rFont val="Times New Roman"/>
        <family val="1"/>
        <charset val="204"/>
      </rPr>
      <t xml:space="preserve"> (ТДМ, декомпозиция). Физика, химия, биология, робототехника және STEM пәндеріне арналған кабинеттермен жабдықталған бастауыш және орта мектептердің үлесі</t>
    </r>
    <r>
      <rPr>
        <b/>
        <sz val="12"/>
        <color theme="1"/>
        <rFont val="Times New Roman"/>
        <family val="1"/>
        <charset val="204"/>
      </rPr>
      <t/>
    </r>
  </si>
  <si>
    <r>
      <rPr>
        <b/>
        <sz val="12"/>
        <color theme="1"/>
        <rFont val="Times New Roman"/>
        <family val="1"/>
        <charset val="204"/>
      </rPr>
      <t>Іс-шара.</t>
    </r>
    <r>
      <rPr>
        <sz val="12"/>
        <color theme="1"/>
        <rFont val="Times New Roman"/>
        <family val="1"/>
        <charset val="204"/>
      </rPr>
      <t xml:space="preserve"> Тұрмыстық зорлық-зомбылық құрбандарының құқықтары мен заңды мүдделерін қамтамасыз етуге бағытталған алдын алу шараларын жүргізу</t>
    </r>
  </si>
  <si>
    <t xml:space="preserve"> Аты</t>
  </si>
  <si>
    <t>Өлшем бірлігі</t>
  </si>
  <si>
    <t>Базалық мән</t>
  </si>
  <si>
    <r>
      <t>қажеттілік</t>
    </r>
    <r>
      <rPr>
        <i/>
        <sz val="12"/>
        <color theme="1"/>
        <rFont val="Times New Roman"/>
        <family val="1"/>
        <charset val="204"/>
      </rPr>
      <t/>
    </r>
  </si>
  <si>
    <t>Қанағаттанушылық, %</t>
  </si>
  <si>
    <r>
      <rPr>
        <b/>
        <sz val="12"/>
        <color theme="1"/>
        <rFont val="Times New Roman"/>
        <family val="1"/>
        <charset val="204"/>
      </rPr>
      <t xml:space="preserve"> Мақсатты индикатор (нақты).</t>
    </r>
    <r>
      <rPr>
        <sz val="12"/>
        <color theme="1"/>
        <rFont val="Times New Roman"/>
        <family val="1"/>
        <charset val="204"/>
      </rPr>
      <t xml:space="preserve"> Ауыл шаруашылығының жалпы өнімінің инфляция деңгейі</t>
    </r>
  </si>
  <si>
    <t xml:space="preserve"> Қостанай</t>
  </si>
  <si>
    <t xml:space="preserve"> Арқалық қаласы</t>
  </si>
  <si>
    <t>Рудный</t>
  </si>
  <si>
    <t>Қостанай</t>
  </si>
  <si>
    <r>
      <rPr>
        <b/>
        <sz val="12"/>
        <color theme="1"/>
        <rFont val="Times New Roman"/>
        <family val="1"/>
        <charset val="204"/>
      </rPr>
      <t xml:space="preserve"> Мақсатты индикатор 1.</t>
    </r>
    <r>
      <rPr>
        <sz val="12"/>
        <color theme="1"/>
        <rFont val="Times New Roman"/>
        <family val="1"/>
        <charset val="204"/>
      </rPr>
      <t xml:space="preserve"> Ет өңдеудің үлесі</t>
    </r>
  </si>
  <si>
    <r>
      <rPr>
        <b/>
        <sz val="12"/>
        <color theme="1"/>
        <rFont val="Times New Roman"/>
        <family val="1"/>
        <charset val="204"/>
      </rPr>
      <t xml:space="preserve"> Мақсатты индикатор 2.</t>
    </r>
    <r>
      <rPr>
        <sz val="12"/>
        <color theme="1"/>
        <rFont val="Times New Roman"/>
        <family val="1"/>
        <charset val="204"/>
      </rPr>
      <t xml:space="preserve"> Сүт өңдеу үлесі</t>
    </r>
  </si>
  <si>
    <r>
      <rPr>
        <b/>
        <sz val="12"/>
        <color theme="1"/>
        <rFont val="Times New Roman"/>
        <family val="1"/>
        <charset val="204"/>
      </rPr>
      <t xml:space="preserve"> Мақсатты индикатор 3.</t>
    </r>
    <r>
      <rPr>
        <sz val="12"/>
        <color theme="1"/>
        <rFont val="Times New Roman"/>
        <family val="1"/>
        <charset val="204"/>
      </rPr>
      <t xml:space="preserve"> Майлы дақылдарды өңдеудің үлесі</t>
    </r>
  </si>
  <si>
    <r>
      <rPr>
        <b/>
        <sz val="12"/>
        <color theme="1"/>
        <rFont val="Times New Roman"/>
        <family val="1"/>
        <charset val="204"/>
      </rPr>
      <t xml:space="preserve"> Мақсатты индикатор 4.</t>
    </r>
    <r>
      <rPr>
        <sz val="12"/>
        <color theme="1"/>
        <rFont val="Times New Roman"/>
        <family val="1"/>
        <charset val="204"/>
      </rPr>
      <t xml:space="preserve"> Қарақұмық өңдеу үлесі</t>
    </r>
  </si>
  <si>
    <r>
      <rPr>
        <b/>
        <sz val="12"/>
        <color theme="1"/>
        <rFont val="Times New Roman"/>
        <family val="1"/>
        <charset val="204"/>
      </rPr>
      <t xml:space="preserve"> Мақсатты индикатор.</t>
    </r>
    <r>
      <rPr>
        <sz val="12"/>
        <color theme="1"/>
        <rFont val="Times New Roman"/>
        <family val="1"/>
        <charset val="204"/>
      </rPr>
      <t xml:space="preserve"> Негізгі капиталға инвестициялар (IFC)</t>
    </r>
  </si>
  <si>
    <t>миллиард теңге</t>
  </si>
  <si>
    <r>
      <rPr>
        <b/>
        <sz val="12"/>
        <color theme="1"/>
        <rFont val="Times New Roman"/>
        <family val="1"/>
        <charset val="204"/>
      </rPr>
      <t xml:space="preserve"> Мақсатты индикатор.</t>
    </r>
    <r>
      <rPr>
        <sz val="12"/>
        <color theme="1"/>
        <rFont val="Times New Roman"/>
        <family val="1"/>
        <charset val="204"/>
      </rPr>
      <t xml:space="preserve"> Қазақстан Республикасындағы сыртқы ХОК үлесі</t>
    </r>
  </si>
  <si>
    <r>
      <t>Нәтиже көрсеткіші 1.</t>
    </r>
    <r>
      <rPr>
        <sz val="12"/>
        <color theme="1"/>
        <rFont val="Times New Roman"/>
        <family val="1"/>
        <charset val="204"/>
      </rPr>
      <t>Жұмыспен қамтылған азаматтар саны, оның ішінде жастар</t>
    </r>
  </si>
  <si>
    <t>жалпы адам саны</t>
  </si>
  <si>
    <t>жастар мың адам</t>
  </si>
  <si>
    <t>Қостанай</t>
  </si>
  <si>
    <t>Арқалық қаласы</t>
  </si>
  <si>
    <r>
      <t xml:space="preserve"> Тұрақты даму мақсаттарының мақсатты индикаторы.</t>
    </r>
    <r>
      <rPr>
        <sz val="12"/>
        <color theme="1"/>
        <rFont val="Times New Roman"/>
        <family val="1"/>
        <charset val="204"/>
      </rPr>
      <t>Білім алмайтын, жұмыспен қамтылмаған немесе кәсіби дайындықтан өтпеген жастардың (15 жастан 35 жасқа дейінгі) үлесі</t>
    </r>
  </si>
  <si>
    <t>қалалар мен аудандар бойынша есептелмейді</t>
  </si>
  <si>
    <r>
      <t xml:space="preserve"> Нәтиже көрсеткіші 1.1</t>
    </r>
    <r>
      <rPr>
        <sz val="12"/>
        <color theme="1"/>
        <rFont val="Times New Roman"/>
        <family val="1"/>
        <charset val="204"/>
      </rPr>
      <t>Стандартты ғимараттарда орналасқан мектептердің үлесі</t>
    </r>
  </si>
  <si>
    <t>Қостанай</t>
  </si>
  <si>
    <t>Арқалық</t>
  </si>
  <si>
    <t>Кен</t>
  </si>
  <si>
    <t>Б. Майлин ауданы</t>
  </si>
  <si>
    <r>
      <t>Нәтиже көрсеткіші 1.2</t>
    </r>
    <r>
      <rPr>
        <sz val="12"/>
        <color theme="1"/>
        <rFont val="Times New Roman"/>
        <family val="1"/>
        <charset val="204"/>
      </rPr>
      <t>2 жастан 6 жасқа дейінгі балаларды сапалы мектепке дейінгі білім берумен және оқытумен қамту</t>
    </r>
  </si>
  <si>
    <r>
      <t xml:space="preserve"> Нәтиже көрсеткіші 2.1.</t>
    </r>
    <r>
      <rPr>
        <sz val="12"/>
        <color theme="1"/>
        <rFont val="Times New Roman"/>
        <family val="1"/>
        <charset val="204"/>
      </rPr>
      <t xml:space="preserve"> Елді мекендерді алғашқы медициналық-санитарлық көмекпен және консультациялық-диагностикалық көмекпен қамту.</t>
    </r>
  </si>
  <si>
    <r>
      <t xml:space="preserve"> Нәтиже көрсеткіші 3.1.</t>
    </r>
    <r>
      <rPr>
        <sz val="12"/>
        <color theme="1"/>
        <rFont val="Times New Roman"/>
        <family val="1"/>
        <charset val="204"/>
      </rPr>
      <t>Мәдени нысандар мен қызметтерді ұсынуды арттыру.</t>
    </r>
  </si>
  <si>
    <t xml:space="preserve"> Әулиекөл ауданы</t>
  </si>
  <si>
    <r>
      <t xml:space="preserve"> Нәтиже көрсеткіші 4.1.</t>
    </r>
    <r>
      <rPr>
        <sz val="12"/>
        <color theme="1"/>
        <rFont val="Times New Roman"/>
        <family val="1"/>
        <charset val="204"/>
      </rPr>
      <t>Дене шынықтыру және спортпен айналысатын азаматтар санын жалпы халықтың 50%-ына дейін арттыру</t>
    </r>
  </si>
  <si>
    <r>
      <rPr>
        <b/>
        <sz val="12"/>
        <color theme="1"/>
        <rFont val="Times New Roman"/>
        <family val="1"/>
        <charset val="204"/>
      </rPr>
      <t xml:space="preserve"> Нәтиже көрсеткіші.</t>
    </r>
    <r>
      <rPr>
        <sz val="12"/>
        <color theme="1"/>
        <rFont val="Times New Roman"/>
        <family val="1"/>
        <charset val="204"/>
      </rPr>
      <t>Жақсы және қанағаттанарлық жағдайдағы ішкі жолдардың үлесін арттыру</t>
    </r>
  </si>
  <si>
    <t>Алтынсарин ауданы</t>
  </si>
  <si>
    <t>Амангелді ауданы</t>
  </si>
  <si>
    <t>Денисов ауданы</t>
  </si>
  <si>
    <t>Жангелдин ауданы</t>
  </si>
  <si>
    <t>Камысты ауданы</t>
  </si>
  <si>
    <t>Қарабалық ауданы</t>
  </si>
  <si>
    <t>Қарасу ауданы</t>
  </si>
  <si>
    <t xml:space="preserve"> Қостанай ауданы</t>
  </si>
  <si>
    <t>Мендікарин ауданы</t>
  </si>
  <si>
    <t xml:space="preserve"> Сарыкөл ауданы</t>
  </si>
  <si>
    <t>Б. Майлин ауданы</t>
  </si>
  <si>
    <t>Ұзынкөл ауданы</t>
  </si>
  <si>
    <t>Федоров ауданы</t>
  </si>
  <si>
    <r>
      <rPr>
        <b/>
        <sz val="12"/>
        <color theme="1"/>
        <rFont val="Times New Roman"/>
        <family val="1"/>
        <charset val="204"/>
      </rPr>
      <t>Нәтиже ұпайы 6.2</t>
    </r>
    <r>
      <rPr>
        <sz val="12"/>
        <color theme="1"/>
        <rFont val="Times New Roman"/>
        <family val="1"/>
        <charset val="204"/>
      </rPr>
      <t xml:space="preserve"> Электр желілерінің тозуын азайту</t>
    </r>
  </si>
  <si>
    <t>Жангелдин ауданы</t>
  </si>
  <si>
    <t>кию</t>
  </si>
  <si>
    <t>желілер жоқ</t>
  </si>
  <si>
    <r>
      <rPr>
        <b/>
        <sz val="12"/>
        <color rgb="FF000000"/>
        <rFont val="Times New Roman"/>
        <family val="1"/>
        <charset val="204"/>
      </rPr>
      <t xml:space="preserve"> 7.1 көрсеткіші.</t>
    </r>
    <r>
      <rPr>
        <sz val="12"/>
        <color indexed="8"/>
        <rFont val="Times New Roman"/>
        <family val="1"/>
        <charset val="204"/>
      </rPr>
      <t>Полиция бөлімшелерінің санын қазіргі стандарттарға сәйкестендіру</t>
    </r>
  </si>
  <si>
    <t>Арқалық</t>
  </si>
  <si>
    <t>Рудный</t>
  </si>
  <si>
    <r>
      <rPr>
        <b/>
        <sz val="12"/>
        <color theme="1"/>
        <rFont val="Times New Roman"/>
        <family val="1"/>
        <charset val="204"/>
      </rPr>
      <t xml:space="preserve"> Нәтиже көрсеткіші 7.3.</t>
    </r>
    <r>
      <rPr>
        <sz val="12"/>
        <color theme="1"/>
        <rFont val="Times New Roman"/>
        <family val="1"/>
        <charset val="204"/>
      </rPr>
      <t xml:space="preserve"> Төтенше жағдайларға арналған инфрақұрылымды қамтамасыз ету</t>
    </r>
  </si>
  <si>
    <r>
      <t xml:space="preserve"> Нәтиже ұпайы 8.1</t>
    </r>
    <r>
      <rPr>
        <sz val="12"/>
        <color theme="1"/>
        <rFont val="Times New Roman"/>
        <family val="1"/>
        <charset val="204"/>
      </rPr>
      <t>Интернетке қолжетімділікті қамтамасыз ету</t>
    </r>
  </si>
  <si>
    <r>
      <t xml:space="preserve"> Мақсатты индикатор</t>
    </r>
    <r>
      <rPr>
        <sz val="12"/>
        <color theme="1"/>
        <rFont val="Times New Roman"/>
        <family val="1"/>
        <charset val="204"/>
      </rPr>
      <t>(ТҰМ-ның бөлшектенуі). Жан басына шаққандағы тұрғын үймен қамтамасыз ету</t>
    </r>
    <r>
      <rPr>
        <b/>
        <sz val="12"/>
        <color theme="1"/>
        <rFont val="Times New Roman"/>
        <family val="1"/>
        <charset val="204"/>
      </rPr>
      <t/>
    </r>
  </si>
  <si>
    <t>Б. Майлин ауданы</t>
  </si>
  <si>
    <t>21.7</t>
  </si>
  <si>
    <r>
      <rPr>
        <b/>
        <sz val="12"/>
        <color theme="1"/>
        <rFont val="Times New Roman"/>
        <family val="1"/>
        <charset val="204"/>
      </rPr>
      <t>Мақсатты индикатор.</t>
    </r>
    <r>
      <rPr>
        <sz val="12"/>
        <color theme="1"/>
        <rFont val="Times New Roman"/>
        <family val="1"/>
        <charset val="204"/>
      </rPr>
      <t xml:space="preserve"> Салауатты өмір салтын ұстанатын қазақстандықтардың үлесін арттыру</t>
    </r>
  </si>
  <si>
    <r>
      <rPr>
        <b/>
        <sz val="12"/>
        <color theme="1"/>
        <rFont val="Times New Roman"/>
        <family val="1"/>
        <charset val="204"/>
      </rPr>
      <t xml:space="preserve"> Нәтиже көрсеткіші 1.2.</t>
    </r>
    <r>
      <rPr>
        <sz val="12"/>
        <color theme="1"/>
        <rFont val="Times New Roman"/>
        <family val="1"/>
        <charset val="204"/>
      </rPr>
      <t>Балалар арасында семіздіктің таралуын азайту (0-14 жас, 100 000 тұрғынға шаққанда)</t>
    </r>
  </si>
  <si>
    <t>жұқтырмаған 100 мың тұрғынға шаққанда</t>
  </si>
  <si>
    <r>
      <t xml:space="preserve"> Нәтиже көрсеткіші 2.3.</t>
    </r>
    <r>
      <rPr>
        <sz val="12"/>
        <color theme="1"/>
        <rFont val="Times New Roman"/>
        <family val="1"/>
        <charset val="204"/>
      </rPr>
      <t>В гепатитінің пайда болу жиілігін төмендету</t>
    </r>
  </si>
  <si>
    <r>
      <t xml:space="preserve"> Мақсатты индикатор 2.</t>
    </r>
    <r>
      <rPr>
        <sz val="12"/>
        <color theme="1"/>
        <rFont val="Times New Roman"/>
        <family val="1"/>
        <charset val="204"/>
      </rPr>
      <t>Стандартталған өлім-жітім деңгейінің төмендеуі</t>
    </r>
  </si>
  <si>
    <r>
      <t xml:space="preserve"> Нәтиже көрсеткіші 1.1.</t>
    </r>
    <r>
      <rPr>
        <sz val="12"/>
        <color theme="1"/>
        <rFont val="Times New Roman"/>
        <family val="1"/>
        <charset val="204"/>
      </rPr>
      <t>Қан айналымы жүйесі ауруларынан болатын стандартталған өлім-жітім деңгейін төмендету</t>
    </r>
  </si>
  <si>
    <r>
      <t xml:space="preserve"> Нәтиже көрсеткіші 1.2.</t>
    </r>
    <r>
      <rPr>
        <sz val="12"/>
        <color theme="1"/>
        <rFont val="Times New Roman"/>
        <family val="1"/>
        <charset val="204"/>
      </rPr>
      <t>Қатерлі аурулардан болатын стандартталған өлім-жітім деңгейін төмендету</t>
    </r>
  </si>
  <si>
    <r>
      <t xml:space="preserve"> Нәтиже көрсеткіші 1.3.</t>
    </r>
    <r>
      <rPr>
        <sz val="12"/>
        <color theme="1"/>
        <rFont val="Times New Roman"/>
        <family val="1"/>
        <charset val="204"/>
      </rPr>
      <t>0-I сатыларында (ерте диагностика деңгейі) анықталған бастапқы қатерлі ісіктер үлесінің артуы</t>
    </r>
  </si>
  <si>
    <r>
      <t xml:space="preserve"> Нәтиже көрсеткіші 2.1.</t>
    </r>
    <r>
      <rPr>
        <sz val="12"/>
        <color theme="1"/>
        <rFont val="Times New Roman"/>
        <family val="1"/>
        <charset val="204"/>
      </rPr>
      <t>Нәресте өлімін азайту</t>
    </r>
  </si>
  <si>
    <r>
      <t xml:space="preserve"> Нәтиже көрсеткіші 2.3.</t>
    </r>
    <r>
      <rPr>
        <sz val="12"/>
        <color theme="1"/>
        <rFont val="Times New Roman"/>
        <family val="1"/>
        <charset val="204"/>
      </rPr>
      <t>1 жасқа дейінгі балаларды проактивті бақылау және скринингпен қамтуды арттыру</t>
    </r>
  </si>
  <si>
    <r>
      <t xml:space="preserve"> Нәтиже көрсеткіші 2.6.</t>
    </r>
    <r>
      <rPr>
        <sz val="12"/>
        <color theme="1"/>
        <rFont val="Times New Roman"/>
        <family val="1"/>
        <charset val="204"/>
      </rPr>
      <t>Жүктілікке дейінгі дайындықпен әйелдерді қамтуды арттыру</t>
    </r>
  </si>
  <si>
    <r>
      <t>Нәтиже көрсеткіші 2.7.</t>
    </r>
    <r>
      <rPr>
        <sz val="12"/>
        <color theme="1"/>
        <rFont val="Times New Roman"/>
        <family val="1"/>
        <charset val="204"/>
      </rPr>
      <t xml:space="preserve"> Бала туу жасындағы (15-49 жас) әйелдерді заманауи контрацепциямен қамту</t>
    </r>
  </si>
  <si>
    <r>
      <t>Нәтиже ұпайы 2.8.</t>
    </r>
    <r>
      <rPr>
        <sz val="12"/>
        <color theme="1"/>
        <rFont val="Times New Roman"/>
        <family val="1"/>
        <charset val="204"/>
      </rPr>
      <t xml:space="preserve"> 15-17 жастағы 1000 қыз балаға шаққандағы жасөспірімдер арасындағы туу деңгейінің төмендеуі</t>
    </r>
  </si>
  <si>
    <t>Жоқ</t>
  </si>
  <si>
    <r>
      <t>Нәтиже көрсеткіші 3.1.</t>
    </r>
    <r>
      <rPr>
        <sz val="12"/>
        <color theme="1"/>
        <rFont val="Times New Roman"/>
        <family val="1"/>
        <charset val="204"/>
      </rPr>
      <t>(ТДМ декомпозициясы) Ұлттық бағдарламаларға енгізілген барлық вакциналармен иммундаумен қамтылған мақсатты популяцияның үлесі кемінде 95% құрайды.</t>
    </r>
  </si>
  <si>
    <r>
      <t xml:space="preserve"> Нәтиже көрсеткіші 3.4.</t>
    </r>
    <r>
      <rPr>
        <sz val="12"/>
        <color theme="1"/>
        <rFont val="Times New Roman"/>
        <family val="1"/>
        <charset val="204"/>
      </rPr>
      <t>Медициналық ұйымдардың табиғи және техногендік төтенше жағдайларға дайындық дәрежесі</t>
    </r>
  </si>
  <si>
    <r>
      <t xml:space="preserve"> Өнімділік көрсеткіші 4.1</t>
    </r>
    <r>
      <rPr>
        <sz val="12"/>
        <color theme="1"/>
        <rFont val="Times New Roman"/>
        <family val="1"/>
        <charset val="204"/>
      </rPr>
      <t>Өңірлердегі медицина қызметкерлерін қамтамасыз етудің ең төменгі стандарттарына сәйкес ауыл халқын медицина қызметкерлерімен қамтамасыз ету деңгейін арттыру</t>
    </r>
  </si>
  <si>
    <r>
      <t xml:space="preserve"> Өнімділік көрсеткіші 4.2</t>
    </r>
    <r>
      <rPr>
        <sz val="12"/>
        <color theme="1"/>
        <rFont val="Times New Roman"/>
        <family val="1"/>
        <charset val="204"/>
      </rPr>
      <t>Білім мен дағдыларды тәуелсіз бағалаудан сәтті өткен техникалық және кәсіптік, жоғары білімнен кейінгі білім беру бағдарламаларын бітірушілердің үлесі</t>
    </r>
  </si>
  <si>
    <r>
      <t xml:space="preserve"> Мақсатты индикатор</t>
    </r>
    <r>
      <rPr>
        <sz val="12"/>
        <color theme="1"/>
        <rFont val="Times New Roman"/>
        <family val="1"/>
        <charset val="204"/>
      </rPr>
      <t>Денсаулық сақтауға жұмсалатын мемлекеттік шығындардың үлесі</t>
    </r>
  </si>
  <si>
    <r>
      <t xml:space="preserve"> Нәтиже көрсеткіші 1.1</t>
    </r>
    <r>
      <rPr>
        <sz val="12"/>
        <color theme="1"/>
        <rFont val="Times New Roman"/>
        <family val="1"/>
        <charset val="204"/>
      </rPr>
      <t>Міндетті медициналық сақтандыру жүйесіндегі халықты қамту деңгейі</t>
    </r>
  </si>
  <si>
    <r>
      <t xml:space="preserve"> Нәтиже көрсеткіші 1.2</t>
    </r>
    <r>
      <rPr>
        <sz val="12"/>
        <color theme="1"/>
        <rFont val="Times New Roman"/>
        <family val="1"/>
        <charset val="204"/>
      </rPr>
      <t>Денсаулық сақтау саласындағы негізгі капиталға инвестициялар</t>
    </r>
  </si>
  <si>
    <r>
      <t xml:space="preserve"> Нәтиже көрсеткіші 1.3</t>
    </r>
    <r>
      <rPr>
        <sz val="12"/>
        <color theme="1"/>
        <rFont val="Times New Roman"/>
        <family val="1"/>
        <charset val="204"/>
      </rPr>
      <t>Халықтың медициналық қызметтерге қанағаттануы</t>
    </r>
  </si>
  <si>
    <t>Қостанай</t>
  </si>
  <si>
    <r>
      <t>Нәтиже көрсеткіші 2.5</t>
    </r>
    <r>
      <rPr>
        <sz val="12"/>
        <color theme="1"/>
        <rFont val="Times New Roman"/>
        <family val="1"/>
        <charset val="204"/>
      </rPr>
      <t>Медициналық ұйымдардың амортизация деңгейін төмендету</t>
    </r>
  </si>
  <si>
    <r>
      <t>Мақсатты индикатор</t>
    </r>
    <r>
      <rPr>
        <sz val="12"/>
        <color theme="1"/>
        <rFont val="Times New Roman"/>
        <family val="1"/>
        <charset val="204"/>
      </rPr>
      <t xml:space="preserve"> (ТДМ декомпозициясы) Инклюзивті білім беру үшін жағдай жасаған білім беру ұйымдарының үлесі</t>
    </r>
  </si>
  <si>
    <r>
      <t xml:space="preserve"> 1.1 көрсеткіші.</t>
    </r>
    <r>
      <rPr>
        <sz val="12"/>
        <color theme="1"/>
        <rFont val="Times New Roman"/>
        <family val="1"/>
        <charset val="204"/>
      </rPr>
      <t>Осы санаттағы балалардың жалпы санынан жетім және ата-анасының қамқорлығынсыз қалған балаларға арналған мекемелердегі балалардың үлесі</t>
    </r>
  </si>
  <si>
    <r>
      <t xml:space="preserve"> Нәтиже көрсеткіші 1.2</t>
    </r>
    <r>
      <rPr>
        <sz val="12"/>
        <color theme="1"/>
        <rFont val="Times New Roman"/>
        <family val="1"/>
        <charset val="204"/>
      </rPr>
      <t>Балалардың мектепке дейінгі дайындық деңгейі</t>
    </r>
  </si>
  <si>
    <r>
      <t xml:space="preserve"> Мақсатты индикатор.</t>
    </r>
    <r>
      <rPr>
        <sz val="12"/>
        <color theme="1"/>
        <rFont val="Times New Roman"/>
        <family val="1"/>
        <charset val="204"/>
      </rPr>
      <t>Меншік нысанына қарамастан, білім беру мен оқыту сапасын бағалау критерийлеріне сәйкес келетін мектепке дейінгі ұйымдардың үлесі</t>
    </r>
  </si>
  <si>
    <r>
      <t>Нәтиже көрсеткіші 1.1</t>
    </r>
    <r>
      <rPr>
        <sz val="12"/>
        <color theme="1"/>
        <rFont val="Times New Roman"/>
        <family val="1"/>
        <charset val="204"/>
      </rPr>
      <t>Мектепке дейінгі ұйымдар директорларының, әдіскерлерінің және тәрбиешілерінің жалпы санынан арнайы білімі бар мұғалімдердің үлесі</t>
    </r>
  </si>
  <si>
    <r>
      <t xml:space="preserve"> Нәтиже көрсеткіші 1.2</t>
    </r>
    <r>
      <rPr>
        <sz val="12"/>
        <color theme="1"/>
        <rFont val="Times New Roman"/>
        <family val="1"/>
        <charset val="204"/>
      </rPr>
      <t>Біліктілікті арттыру курстарынан өткен мектепке дейінгі тәрбиешілердің үлесі</t>
    </r>
  </si>
  <si>
    <r>
      <t xml:space="preserve"> Нәтиже көрсеткіші 1.1.</t>
    </r>
    <r>
      <rPr>
        <sz val="12"/>
        <color theme="1"/>
        <rFont val="Times New Roman"/>
        <family val="1"/>
        <charset val="204"/>
      </rPr>
      <t>Халықаралық PISA зерттеуінің нәтижелері бойынша функционалдық сауаттылықтың шекті деңгейіне жеткен оқушылардың үлесі</t>
    </r>
    <r>
      <rPr>
        <b/>
        <sz val="12"/>
        <color theme="1"/>
        <rFont val="Times New Roman"/>
        <family val="1"/>
        <charset val="204"/>
      </rPr>
      <t/>
    </r>
  </si>
  <si>
    <t>2025 жыл</t>
  </si>
  <si>
    <t>2029 ж.</t>
  </si>
  <si>
    <t xml:space="preserve"> оқу</t>
  </si>
  <si>
    <r>
      <t>Нәтиже көрсеткіші 1.2.</t>
    </r>
    <r>
      <rPr>
        <sz val="12"/>
        <color theme="1"/>
        <rFont val="Times New Roman"/>
        <family val="1"/>
        <charset val="204"/>
      </rPr>
      <t>Балаларды қосымша біліммен қамту</t>
    </r>
  </si>
  <si>
    <t xml:space="preserve"> Қостанай облысы</t>
  </si>
  <si>
    <r>
      <t xml:space="preserve"> Нәтиже көрсеткіші 1.2</t>
    </r>
    <r>
      <rPr>
        <sz val="12"/>
        <color theme="1"/>
        <rFont val="Times New Roman"/>
        <family val="1"/>
        <charset val="204"/>
      </rPr>
      <t>Физика, химия, биология, робототехника және STEM пәндеріне арналған кабинеттермен қамтамасыз етілген бастауыш және орта мектептердің үлесі</t>
    </r>
  </si>
  <si>
    <r>
      <t xml:space="preserve"> Нәтиже көрсеткіші 1.3</t>
    </r>
    <r>
      <rPr>
        <sz val="12"/>
        <color theme="1"/>
        <rFont val="Times New Roman"/>
        <family val="1"/>
        <charset val="204"/>
      </rPr>
      <t>Жоғары жылдамдықты интернетпен қамтылған мектептердің пайызы</t>
    </r>
  </si>
  <si>
    <r>
      <t xml:space="preserve"> Мақсатты индикатор 1.</t>
    </r>
    <r>
      <rPr>
        <sz val="12"/>
        <color theme="1"/>
        <rFont val="Times New Roman"/>
        <family val="1"/>
        <charset val="204"/>
      </rPr>
      <t>Мемлекеттік тілде сөйлейтін халықтың үлесі.</t>
    </r>
  </si>
  <si>
    <r>
      <t>Мақсатты индикатор</t>
    </r>
    <r>
      <rPr>
        <sz val="12"/>
        <rFont val="Times New Roman"/>
        <family val="1"/>
        <charset val="204"/>
      </rPr>
      <t xml:space="preserve"> Тұрғындарға қалдықтарды жинау және шығару қызметтерін көрсету</t>
    </r>
  </si>
  <si>
    <r>
      <t>Мақсатты индикатор (ТДМ декомпозициясы)</t>
    </r>
    <r>
      <rPr>
        <sz val="12"/>
        <rFont val="Times New Roman"/>
        <family val="1"/>
        <charset val="204"/>
      </rPr>
      <t>Ағынды суларды тазарту қамтуы</t>
    </r>
  </si>
  <si>
    <r>
      <t>Мақсатты индикатор 1.</t>
    </r>
    <r>
      <rPr>
        <sz val="12"/>
        <color theme="1"/>
        <rFont val="Times New Roman"/>
        <family val="1"/>
        <charset val="204"/>
      </rPr>
      <t>Отбасылық және тұрмыстық салада әйелдер мен кәмелетке толмағандарға қатысты жасалған құқық бұзушылықтар саны.</t>
    </r>
  </si>
  <si>
    <t xml:space="preserve"> жастарды қоса алғанда</t>
  </si>
  <si>
    <t>Еңбек және халықты әлеуметтік қорғау министрлігіне есеп беру</t>
  </si>
  <si>
    <t>AIS модулінен жүктеп алыңыз - E-Sobes</t>
  </si>
  <si>
    <t>мың адам</t>
  </si>
  <si>
    <t xml:space="preserve"> Әкімшілік деректер</t>
  </si>
  <si>
    <t xml:space="preserve"> құны 150 мың АЕК-тен асатын инвестициялық жобалар саны</t>
  </si>
  <si>
    <t>«Самұрық-Қазына» ұлттық әл-ауқат қоры» АҚ</t>
  </si>
  <si>
    <t>Аяқталған жұмыстарды қабылдау туралы куәлік</t>
  </si>
  <si>
    <t>Мемлекеттік орындау туралы куәлік</t>
  </si>
  <si>
    <t>Құрылыс-монтаж жұмыстары. «Қостанай облысы, Қостанай қаласы, №1 Қонай шағын ауданында 900 оқушыға арналған орта жалпы білім беретін мектептің құрылысы». Аяқталмаған құрылыс.</t>
  </si>
  <si>
    <t>Құрылыс-монтаж жұмыстары. Қостанай облысы, Қостанай қаласы, Береке шағын ауданында 980 орындық орта мектептің құрылысы. Сметалық құжаттаманы түзету.</t>
  </si>
  <si>
    <t>Диевка ауылының Әулиекөл ауданындағы Диевка орта мектебінің ғимаратын күрделі жөндеу</t>
  </si>
  <si>
    <t>Арқалық қаласындағы Әуезов атындағы №5 орта мектеп ғимаратын күрделі жөндеу</t>
  </si>
  <si>
    <t>«Қостанай қаласының №122 орта мектебі» ғимаратын күрделі жөндеу</t>
  </si>
  <si>
    <t>Федоров ауданының Кенеральск жалпы білім беретін мектебінің ғимаратын күрделі жөндеу</t>
  </si>
  <si>
    <t>Лисаковский техникалық колледжінде шатырды күрделі жөндеу</t>
  </si>
  <si>
    <t>Қостанайдағы №25 орта мектепті күрделі жөндеу</t>
  </si>
  <si>
    <t>Рудный қаласындағы А. Байтұрсынов атындағы №19 орта мектеп ғимаратын күрделі жөндеу</t>
  </si>
  <si>
    <t>Қарабалық ауданының Боскольская орта мектебінің ғимаратын күрделі жөндеу!</t>
  </si>
  <si>
    <t>Құрылыс-монтаж жұмыстары. Сарыкөл ауданының Маяк ауылында алғашқы медициналық көмек пунктінің құрылысы (АЭБ)</t>
  </si>
  <si>
    <t>Құрылыс-монтаж жұмыстары. Қостанай облысы, Денисов ауданы, Перелески ауылы, Юбилейная көшесі, 15 мекенжайында медициналық клиника құрылысы (сыртқы инженерлік желілерді қоспағанда).</t>
  </si>
  <si>
    <t>Құрылыс-монтаж жұмыстары. Қостанай облысының Қостанай ауданында ауысымына 250 келушіге арналған амбулаториялық-емхана құрылысы. Шығындар сметасын түзету.</t>
  </si>
  <si>
    <t>Қостанай қаласы, Дзержинский көшесі, 9 мекенжайында орналасқан Қостанай қалалық ауруханасының жедел жәрдем бөлімі мен жедел жәрдем бөлімі арасындағы күту бөлмесіне кеңейтім салу</t>
  </si>
  <si>
    <t>Қостанай облысының Тобыл қаласында 350 төсектік көп салалы аймақтық аурухананың құрылысы</t>
  </si>
  <si>
    <t>Қостанай қалалық онкологиялық көпсалалы ауруханасының радиология ғимаратын қайта құруға арналған жобалау-сметалық құжаттама.</t>
  </si>
  <si>
    <t>Жобалау-сметалық құжаттама. Қостанай қаласы, Быковский көшесі, 4 мекенжайында орналасқан балалар ауруханасы ғимаратын қайта құру.</t>
  </si>
  <si>
    <t>Жобалау-сметалық құжаттама. Арқалық облыстық ауруханасының амбулаториялық емхана ғимаратын лифт шахталарын қосу арқылы қайта құру.</t>
  </si>
  <si>
    <t>Жобалау-сметалық құжаттама. Әулиекөл аудандық ауруханасының неврология бөлімінің ғимаратын (лифт шахтасын кеңейту) және қазандығын қайта құру.</t>
  </si>
  <si>
    <t>Құрылыс-монтаж жұмыстары. «Қостанай облысы, Жітіқара ауданы, Жітіқара қаласы, Павлов көшесі, 9 ғимарат мекенжайында орналасқан амбулаториялық-емхана ғимаратын және аудандық аурухана өткелін қайта жаңарту (қасбетін жөндеусіз).» Түзету</t>
  </si>
  <si>
    <t>«Ұзынкөл аудандық ауруханасы» мемлекеттік коммуналдық мекемесінің ғимаратын қайта жаңарту. А блогы, Ұзынкөл ауылы, Ғ. Мүсірепов көшесі, 42. Қостанай облысы әкімдігінің денсаулық сақтау басқармасы</t>
  </si>
  <si>
    <t>Амангелді аудандық ауруханасының амбулаториялық емхана ғимаратын күрделі жөндеуден өткізу</t>
  </si>
  <si>
    <t>Құрылыс-монтаж жұмыстары. Притобольск саябағын қайта құру (әкімшілік ғимарат, оның ішінде субұрқақ пен кіреберіс алаңын орнату)</t>
  </si>
  <si>
    <t>Құрылыс-монтаж жұмыстары. Қостанай қаласының орталық алаңында орналасқан мәдениет және демалыс саябағын жаңғырту.</t>
  </si>
  <si>
    <t>Құрылыс-монтаж жұмыстары. Қостанай облысы, Амангелді ауданы, Амангелді ауылындағы хоккей алаңын жабу үшін металл шатыр құрылымын салу.</t>
  </si>
  <si>
    <t>Құрылыс-монтаж жұмыстары. Қостанай облысы, Қамысты ауданы, Қамысты ауылында денсаулық сақтау және дене шынықтыру орталығының құрылысы.</t>
  </si>
  <si>
    <t>Құрылыс-монтаж жұмыстары. Қостанай облысы, Мендықарин ауданы, Боровское ауылындағы хоккей алаңын жабу үшін металл шатыр құрылымын салу.</t>
  </si>
  <si>
    <t>Жаңа құрылыс-монтаж жұмыстары. Арқалық қаласы, Родина ауылында спорттық-сауықтыру орталығының құрылысы (сыртқы инженерлік желілерді қоспағанда)</t>
  </si>
  <si>
    <t>Құрылыс-монтаж жұмыстары. Қостанай облысы, Арқалық қаласы, Родина ауылындағы спорт және дене шынықтыру орталығына арналған инженерлік желілердің құрылысы.</t>
  </si>
  <si>
    <t>Қостанай қаласында мүмкіндігі шектеулі жандарға арналған спорт кешенін салуға арналған жобалау-сметалық құжаттама.</t>
  </si>
  <si>
    <t>Құрылыс-монтаж жұмыстары. Арқалық қаласында жабық хоккей алаңының құрылысы.</t>
  </si>
  <si>
    <t>Құрылыс-монтаж жұмыстары. Қостанай облысының Арқалық қаласында спорттық-сауықтыру орталығының құрылысы.</t>
  </si>
  <si>
    <t>Құрылыс-монтаж жұмыстары. Жангелдин ауданының Торғай ауылында хоккей алаңының құрылысы.</t>
  </si>
  <si>
    <t>Жобалау-сметалық құжаттама. Тобылдың Затоболец қаласында хоккей алаңының құрылысы.</t>
  </si>
  <si>
    <t>Жобалау және құрылыс жұмыстары. Қостанай облыстық дене шынықтыру және спорт басқармасының Қостанай жасөспірімдер спорт мектебіндегі «Осьминог» аквапарк ғимаратын қайта жаңарту.</t>
  </si>
  <si>
    <t>Амангелді ауданы, Амангелді ауылындағы стадионды қайта құруға арналған жобалау-сметалық құжаттама.</t>
  </si>
  <si>
    <t>Құрылыс-монтаж жұмыстары. Қостанай облысындағы Арқалық әуежайында автономды қазандығы бар терминал құрылысы (I кезең)</t>
  </si>
  <si>
    <t>Құрылыс-монтаж жұмыстары. Қостанай облысындағы Арқалық әуежайында тәуелсіз қазандығы бар терминал құрылысы (II кезең)</t>
  </si>
  <si>
    <t>Құрылыс-монтаж жұмыстары. Қостанай қаласындағы Абай даңғылы мен Баймағамбетов көшесінің шекарасындағы Наримановская көшесін қайта жаңарту.</t>
  </si>
  <si>
    <t>Құрылыс-монтаж жұмыстары. Қостанай облысындағы Арқалық әуежайындағы ұшу-қону жолағын, рульдік жолақты және перронды қайта құру.</t>
  </si>
  <si>
    <t>Алтынсарин ауданы Үлкен Чураковка ауылындағы Амангелді (0,245 км), Бәйтерек (0,140 км), Набережная (0,370 км), Полевая (0,540 км), Торғайская (0,356 км) көшелеріне орташа жөндеу жұмыстары жүргізілді.</t>
  </si>
  <si>
    <t>Амангелді ауданы, Үрпек ауылындағы Т.Жәкібаев (0,42 км) және Б.Қожабаев (0,52 км) көшелеріне орташа жөндеу жұмыстары</t>
  </si>
  <si>
    <t>Житикарин ауданының Тарана көшесінен Чернаткина көшесіне дейінгі жолды орташа жөндеу</t>
  </si>
  <si>
    <t>Жітіқара ауданының Тарана көшесінен Комсомоль көшесіне дейінгі жолды орташа жөндеу</t>
  </si>
  <si>
    <t>Жітіқара ауданының Достық көшесі бойындағы жолды орташа жөндеу</t>
  </si>
  <si>
    <t>Қамысты ауылындағы Гагарин көшесі, Октябрьдің 60 жылдығы көшесі, Ленин көшесі (Гумилев көшесінен Ленин көшесіне дейін), Совет көшесі, Декабристов көшесі (2,031 км) бойындағы жолды орташа жөндеу</t>
  </si>
  <si>
    <t>Қамысты ауылындағы Транспортная, Степная, Школьная көшелерінің бойындағы (2,573 км) жолды орташа жөндеу.</t>
  </si>
  <si>
    <t>Орта жөндеу ст. Целинная, көш. Садовая ауылы Тоғызақ к. Көрші көшемен Мектеп. Көктем, с. Сарыкөл, көш. Молодежная, көш. Абай с. Гурьяновское, көш. Советская, б. Надеждинка</t>
  </si>
  <si>
    <t>Сарыкөл ауылындағы Мектеп (0,96 км), Гурьяновское ауылындағы Абай көшесі (0,135 км) және Молодежная (0,65 км), Надеждинка ауылындағы Советская (0,645 км), Целинная (1,425 км) және Тоғызақ ауылындағы Садовая (0,7 км) көшелеріне орташа жөндеу жұмыстары. Қостанай облысы Қарабалық ауданы ауылдық округі</t>
  </si>
  <si>
    <t>Қарасу ауданындағы Кирова көшесінің орташа жөндеуі,</t>
  </si>
  <si>
    <t>Қостанай облысы Қостанай ауданы Александровка ауылындағы Октябрьская (0,760 км), Комсомольская (0,780 км), Мира көшесі (1,187 км) жолын орташа жөндеу.</t>
  </si>
  <si>
    <t>Тәуелсіздік көшесінде 16 үйдің маңындағы орташа жөндеу жұмыстары – ұзындығы 0,210 км, Школьная көшесінің бір бөлігі (20-13, 26-27, 53/1-53/4 үйлерінен бастап) – ұзындығы 0,400 км, СПТУ-9 көшесі – ұзындығы 0,215 км, Горький көшесінің бір бөлігі (2,4 үй) – ұзындығы 0,150 км, Лесная көшесі (Лесхоз ауданы) – ұзындығы 0,300 км</t>
  </si>
  <si>
    <t>Водник шағын ауданындағы орташа жөндеу жұмыстары (№47 үйден Газ дүкеніне дейін) - ұзындығы 0,281 км, Строительная көшесінің бір бөлігі - ұзындығы 0,260 км, Алтынсарино шағын ауданы (№35 үйден №45 үйге дейін) (№64/1 үйден №58 үйге дейін) - ұзындығы 0,315 км, Павлова көшесі (Кафе Аят, Площадь Победы көшесінен Школьная көшесіне дейін) ұзындығы 0,200 км, Семина көшесі (Облыстық психиатриялық аурухананың ауданы) - ұзындығы 0,700 км</t>
  </si>
  <si>
    <t>Калабаева көшесінің орта жөндеу жұмыстары (2Б үйден 2/13 үйге дейін, 33 үйден 37/1 үйге дейін, 49/2 үйден 49/4 үйге дейін) - ұзындығы 0,281 км, Шевченко көшесі (Казахская көшесінен) - ұзындығы 0,125 км, Комсомольский жолы - ұзындығы 0,330 км, Ленин көшесі (24 үйден 34 үйге дейін, 1а үйден 23а үйге дейін) ұзындығы 0,535 км, Ленин жолы - ұзындығы 0,27 км</t>
  </si>
  <si>
    <t>Гагарин көшесін 20/1 үйден Титов көшесіне дейін орташа жөндеу - ұзындығы 0,135 км, Афанасьевна көшесінің бір бөлігі (Набережная көшесінен 63 үйге дейін) - ұзындығы 0,260 км, Павловский тұйығы - ұзындығы 0,275 км, Набережная көшесінің бір бөлігі (101а-107а үйлер) ұзындығы 0,085 км, Механизаторов көшесінің бір бөлігі (Мұнай жанармай құю станциясының артында) - ұзындығы 0,355 км</t>
  </si>
  <si>
    <t>Айсары ауылындағы Школьная көшесінде орташа жөндеу жұмыстары</t>
  </si>
  <si>
    <t>Меңдіқара ауданы Степановка ауылындағы Ленин, Трактовая, Школьная көшелеріне орташа жөндеу жұмыстары</t>
  </si>
  <si>
    <t>Қостанай облысы, Меңдіқара ауданы, Первомайское ауылындағы Ивановка ауылындағы Достық көшесі (0,8 км), Дорожная көшесі (0,5 км), Складская көшесі (0,45 км) жолын орташа жөндеу.</t>
  </si>
  <si>
    <t>Қостанай облысы, Меңдіқара ауданы, Каменскуральское ауылындағы Новая көшесі, 0-0,300 км орташа жөндеу жұмыстары</t>
  </si>
  <si>
    <t>Шолақсай ауылындағы Ленин көшесінде орташа жөндеу жұмыстары</t>
  </si>
  <si>
    <t>Сарыкөл ауданының Златоуст ауылындағы Ленин көшесі мен Первомайская көшесінде орташа жөндеу жұмыстары</t>
  </si>
  <si>
    <t>Қостанай облысы, Сарыкөл ауданы, Сорочин ауылдық округі, Школьная, Конторская, Ветеранов көшелеріне орташа жөндеу жұмыстары</t>
  </si>
  <si>
    <t>Сарыкөл ауданы, Тагилское ауылындағы Ленин, Гагарин және Комсомольская көшелерін орташа жөндеу</t>
  </si>
  <si>
    <t>Сарыкөл ауданы Сарыкөл ауылындағы Гагарин, Свободи, Партизанская, Беды көшелеріне орташа жөндеу жұмыстары</t>
  </si>
  <si>
    <t>Қостанай облысы Ұзынкөл ауданы Троебратское ауылындағы Школьная (0,575 км), Киров (0,765 км) және Чапаев (0,963 км) көшелеріне орташа жөндеу жұмыстары</t>
  </si>
  <si>
    <t>Қостанай облысы Ұзынкөл ауданы Сатай ауылындағы Школьная және Автомобильистов көшелеріне орташа жөндеу жұмыстары</t>
  </si>
  <si>
    <t>Қостанай облысы Ұзынкөл ауданы Сокол ауылы Школьная, Центральная, К.Марса көшелеріне орташа жөндеу жұмыстары</t>
  </si>
  <si>
    <t>Қостанай облысы, Ұзынкөл ауданы, Ұзынкөл ауылындағы Нұркина көшесінде, Амангелді көшесінде және Жамбырчина көшесінде орташа жөндеу жұмыстары</t>
  </si>
  <si>
    <t>Ұзынкөл ауданы Ұзынкөл ауылындағы Амангелді (0,355 км), Әубәкірова (0,180 км), Тұлпар (0,710 км) көшелерін орташа жөндеу</t>
  </si>
  <si>
    <t>Ұзынкөл ауданының Ряжское ауылындағы Нуркина көшесін (0,493 км) және Целинная көшесін (1,026 км) орташа жөндеу</t>
  </si>
  <si>
    <t>Ұзынкөл ауданы Моховое ауылындағы Абай көшесіне орташа жөндеу (1,385 км)</t>
  </si>
  <si>
    <t>Қостанай облысы Ұзынкөл ауданы Троебратское ауылындағы О.Кошевой көшесін (1,291 км) және Лесной жолағын (0,675 км) орташа жөндеу.</t>
  </si>
  <si>
    <t>Қостанай облысы, Ұзынкөл ауданы, Ершовка ауылындағы Лесхоз көшесі, Ленин көшесі, Лесная көшесі, астық өңдеу зауытына және қоғамдық зиратқа кіру жолын орташа жөндеу</t>
  </si>
  <si>
    <t>Дулатова көшесіндегі орташа жол жөндеу жұмыстары – 1,4 км, Советская көшесі – 0,435 км, Ш. Қостанай облысы, Арқалық қаласы, Новый кентіндегі Жәнібек көшесі (үйлердің бойында) – Арқалық қаласында – 0,225 км, Автомобилистов көшесі – 1,42 км, Целинная көшесі – 0,3 км, Крупская көшесі – 0,47 км.</t>
  </si>
  <si>
    <t>Арқалық қаласындағы Маясова көшесі, Әуелбек көшесінен Оңтүстік айналма жолына дейінгі Қайырбек көшесі бойындағы жолды орташа жөндеу</t>
  </si>
  <si>
    <t>Қостанай облысы, Арқалық ауданы, Фурманово ауылындағы Абай көшесі – 0,515 шақырым, Қозыбаев көшесі – 0,715 шақырым, Победа көшесі – 0,735 шақырым, Тыңгерлер көшесі – 0,775 шақырым орташа жол жөндеу жұмыстары</t>
  </si>
  <si>
    <t>Қостанай облысы, Арқалық ауданы, Фурманово ауылындағы Уәлиханов көшесінде - 0,63 км, Мұсабаев көшесінде - 0,6 км, Ш. Жәнібек көшесінде - 0,345 км, Достық көшесінде - 0,165 км жол жөндеу жұмыстарының орташа көлемі</t>
  </si>
  <si>
    <t>Мәуленов көшесіндегі орташа жол жөндеу – 1,7 км, Ш. Жәнібек (Байтұрсынов көшесінен Мәуленов көшесіне дейін) – 1,0 км, 8 наурыз – Қостанай облысы, Арқалық қаласынан 0,640 км.</t>
  </si>
  <si>
    <t>Арқалық ауданы, Дачный кентіндегі Волкова көшесі – 0,7 км, Амангелді көшесі – 0,8 км, Жауқа батыр көшесі – 0,6 км, Гагарин көшесі – 0,380 км, Приозерная көшесі (Гагарин көшесіндегі үйлерден Жаука батыр көшесіне дейін) – 0,640 км, Арқалық қ.</t>
  </si>
  <si>
    <t>Қостанай облысы Арқалық қаласындағы Дачный кентіндегі Кикі батыр көшесіне – 0,8 км, Баймағамбетова көшесіне – 0,9 км, Партизанская көшесіне – 0,345 км, Киев көшесіне – 0,200 км, Қалменова көшесіне – 0,150 км орташа жол жөндеу жұмыстары</t>
  </si>
  <si>
    <t>Рудный қаласындағы 35 көшені орташа жөндеу</t>
  </si>
  <si>
    <t>Лисаков қаласы, 14-ші шағын аудан, орташа жол жөндеу жұмыстары</t>
  </si>
  <si>
    <t>Әулиекөл ауылындағы Алтынсарин және Байтұрсынов көшелерінде орташа жөндеу жұмыстары жүргізілуде</t>
  </si>
  <si>
    <t>Құшмұрындағы Суворов көшесінде орташа жөндеу жұмыстары</t>
  </si>
  <si>
    <t>Құшмурындағы Степная көшесінде орташа жөндеу жұмыстары</t>
  </si>
  <si>
    <t>Новонежинка ауылындағы Нелюбова және ГРП Восточная көшелеріне орташа жөндеу жұмыстары</t>
  </si>
  <si>
    <t>Первомайское ауылындағы Школьная және Уәлиханов көшелеріне орташа жөндеу жұмыстары</t>
  </si>
  <si>
    <t>Алтынсарин ауданындағы Докучаевка ауылындағы Комсомольская, Набережная, Строительная, Дорогная көшелеріне орташа жөндеу жұмыстары</t>
  </si>
  <si>
    <t>Алтынсарин ауданы, Шоқай ауылындағы Степная және Новоселова көшелерін орташа жөндеу</t>
  </si>
  <si>
    <t>Алтынсарин ауданы, Танабай ауылындағы Ержанова, Чехов, Комсомольская, Мичурин, Мира көшелеріне орташа жөндеу жұмыстары</t>
  </si>
  <si>
    <t>Алтынсарин ауданы, Щербаково ауылындағы Алтынсарин, А. Ребро және Львовско-Любленская көшелерін орташа жөндеу</t>
  </si>
  <si>
    <t>Алтынсарин ауданындағы Қосқұдық ауылындағы Колхозная және Дощанова көшелерін, сондай-ақ Сатай ауылындағы Юбилейная және Алтынсарин көшелерін орташа жөндеу.</t>
  </si>
  <si>
    <t>Алтынсарин ауданы, Силантьевка ауылындағы Молодежная көшесі мен Прифермский тұйық көшесін, Малая Чураковка ауылындағы Октябрь тұйық көшесін орташа жөндеу</t>
  </si>
  <si>
    <t>Алтынсарин ауданы Новоалексеевка ауылындағы Целинная, 1 Май, Комсомольская, Набережная, Строительная, Октябрьская, Рабочая көшелеріне орташа жөндеу жұмыстары</t>
  </si>
  <si>
    <t>Алтынсарин ауданы Первомайское ауылындағы Первомайская, Омара Шипина, Степная, Луговая, 8 Марта, Кирова, Набережная, Маяковский, Октябрьская, Юбилейная, Новая, 50 лет ВЛКСМ көшелеріне орташа жөндеу жұмыстары</t>
  </si>
  <si>
    <t>Алтынсарин ауданы Үлкен Чураковка ауылындағы Восточная, Қостанай, 8 Марта, Комсомольская, Набережная көшелеріне орташа жөндеу жұмыстары</t>
  </si>
  <si>
    <t>Амангелді ауданындағы 3 көшені орташа жөндеу</t>
  </si>
  <si>
    <t>Амангелді ауданындағы 5 көшеде орташа жөндеу жұмыстары жүргізілуде</t>
  </si>
  <si>
    <t>Қостанай облысы Денисовский ауданы Приреченск ауылдық округі Окраинка ауылындағы Новая (0,249 км) және Центральная (0,380 км) көшелеріне орташа жөндеу жұмыстары».</t>
  </si>
  <si>
    <t>Аятское ауылындағы Қазақстанның 40 жылдығы (0,58 км) және Қазақстанның 50 жылдығы (0,65 км) көшелерін орташа жөндеу</t>
  </si>
  <si>
    <t>Қостанай облысы Денисов ауданы Перелески ауылындағы Школьная (0,52 км), Молодежная (0,565 км), Парковая (0,758 км) көшелеріне орташа жөндеу жұмыстары</t>
  </si>
  <si>
    <t>Қостанай облысы Денисов ауданы Перелески ауылындағы Целинная (0,357 км), Садовая (0,32 км), Южная (0,255 км) көшелеріне орташа жөндеу жұмыстары</t>
  </si>
  <si>
    <t>Қостанай облысы Денисовский ауданы Фрунзенское ауылындағы Новая (0,646 км), Молодежная (0,300 км), Майская (0,303 км), Приаятская (0,320 км), Фрунзенская (1,151 км) көшелеріне орташа жөндеу жұмыстары жүргізілді.</t>
  </si>
  <si>
    <t>«Қостанай облысы Денисовский ауданы Алчановка ауылындағы Гагарин (0,284 км), Пушкин (0,294 км), Абай (0,289 км) көшелерін орташа жөндеу»</t>
  </si>
  <si>
    <t>Қостанай облысы Денисов ауданы Приреченск ауылдық округінің Приреченка ауылына кіреберіс көшесін (1,124 км) орташа жөндеу</t>
  </si>
  <si>
    <t>Фрунзенское ауылындағы Степная көшесінде (1.120) орташа жөндеу жұмыстары</t>
  </si>
  <si>
    <t>Қостанай облысы, Денисов ауданы, Аят ауылдық округі, Зааятское ауылындағы Ленин (1,562 км) және Степная (0,97 км) көшелерін орташа жөндеу</t>
  </si>
  <si>
    <t>Қостанай облысы Денисовский ауданы Свердловка ауылындағы Клубная (0,68) және Школьная (0,38) көшелеріне орташа жөндеу жұмыстары</t>
  </si>
  <si>
    <t>Қостанай облысы, Денисов ауданы, Денисовка ауылындағы Терешкова көшесінде - 0,418 км, Титова көшесінде - 0,485 км, Заречная көшесінде - 0,35 км, Королева көшесінде - 0,157 км жолдарды орташа жөндеу</t>
  </si>
  <si>
    <t xml:space="preserve"> Антоновка ауылындағы Садовая көшесіне (2,37 км) және Береговая көшесіне (0,65 км) орташа жөндеу жұмыстары</t>
  </si>
  <si>
    <t>Аятское ауылындағы Мира көшесіндегі (0,58) орташа жөндеу жұмыстары</t>
  </si>
  <si>
    <t>Аятское ауылындағы Старая Школьная көшесіне (0,12) орташа жөндеу</t>
  </si>
  <si>
    <t>Жеңіс көшесі бойындағы орташа жол жөндеу жұмыстары 0-0,95, Кенжеғали Сағадиев 0-0,65, Аңсаған Қоңқабаев 0-0,555, Ардагер 0-0,68, Бибітшілік 0-0,255, Ахмет Байтұрсынов 0-0,29, Қостанай ауданы, Ақкөл ауданы, Дөңгелді ауданы.</t>
  </si>
  <si>
    <t>Қостанай облысы, Жангелдин ауданы, Көлкамыс ауылындағы Көлкамыс көшелерін орташа жөндеу</t>
  </si>
  <si>
    <t>Қостанай облысы, Жангелдин ауданы, Көкалат ауылындағы 0-1,130 км М. Иманберлин көшелерін орташа жөндеу</t>
  </si>
  <si>
    <t>Қостанай облысы Жангелді ауданы Тәуелсіздік көшесі 0-0,35 км, Жеңіс көшесі 0-0,35 км, М.Дулатов көшесі 0-0,6 км, Ахмет Байтұрсынұлы көшесі 0-0,6 км (1,9 км) Ахмет Байтұрсынұлы ауылындағы жолды орташа жөндеу</t>
  </si>
  <si>
    <t>Қостанай облысы, Жангелді ауданы, Қалам-Қарасу ауылындағы А.Душатова көшесі 0-0,8 шақырымына орташа жөндеу жұмыстары</t>
  </si>
  <si>
    <t>Қостанай облысы, Жангелдин ауданы, Сужарған ауылындағы Астана көшесі 0-0.85, Байтемир 0-0.3, Қошалақ 0-0.4 жолдарының орташа жөндеуі</t>
  </si>
  <si>
    <t>Қостанай облысы, Житикарин ауданы, Забеловка ауылындағы Целинная және Пионерская көшелерін орташа жөндеу</t>
  </si>
  <si>
    <t>Жітіқара ауданы Милютинка ауылы Комсомольская көшесіне орташа жөндеу</t>
  </si>
  <si>
    <t>Қамысты ауданы, Арқа ауылындағы Парковая, Лесная және Дворянское Гнездо көшелерінің бойындағы (1,902 км) жолды орташа жөндеу.</t>
  </si>
  <si>
    <t>Адаевка ауылындағы Ленин көшесі 2 учаскесі (1,2 км), Центральная көшесі (0,4 км), Уәлиханова көшесі (0,3 км) орташа жөндеуден өтті.</t>
  </si>
  <si>
    <t>Бестөбе ауылындағы Орталық-Молодежная (1,0 км), Абай (0,5 км) көшелеріне орташа жөндеу жұмыстары</t>
  </si>
  <si>
    <t>Қостанай облысы, Қарабалық ауданы, Рыбкино ауылындағы Сералина көшесінің 0-0,86 км жолында орташа жөндеу жұмыстары жүргізілуде</t>
  </si>
  <si>
    <t>Қарабалық ауылындағы Матросов, Чехов және Горький көшелерінде орташа жөндеу жұмыстары жүргізілуде</t>
  </si>
  <si>
    <t>Қарабалық ауылындағы көп қабатты үйлердің аулаларын орташа мерзімді жөндеу</t>
  </si>
  <si>
    <t>Қостанай облысы, Қарабалық ауданы, Новотроицк ауылы, Трудовая көшесіндегі орташа көшелерді жөндеу</t>
  </si>
  <si>
    <t>Орташа жөндеу Мағнай ауылы, Еңбек көшесі, Қарабалық ауданы, Қостанай облысы</t>
  </si>
  <si>
    <t>Қостанай облысы Қарабалық ауданы Лесное ауылындағы Комсомольская көшесіне (0,542 км) және Әскер көшесіне (0,328 км) орташа жөндеу жұмыстары</t>
  </si>
  <si>
    <t>Қостанай облысы, Қарабалық ауданы, Славянка ауылындағы Мира көшесінде орташа жөндеу жұмыстары</t>
  </si>
  <si>
    <t>Қостанай облысы, Қарасу ауданы, Жалғысқан ауылындағы Молодежная жолын орташа жөндеу (400 м.)</t>
  </si>
  <si>
    <t>Рязановка ауылындағы Мирная, Школьная, Новая көшелері, Молодежный, Новый жолақтарында орташа жөндеу жұмыстары</t>
  </si>
  <si>
    <t>Садчиковка ауылындағы Строительная көшесі мен Мира көшесінде орташа жөндеу жұмыстары</t>
  </si>
  <si>
    <t>Садовое ауылындағы Новая және Строительная көшелеріне орташа жөндеу жұмыстары</t>
  </si>
  <si>
    <t>Александровка ауылындағы Целинная, Урожайная, Юбилейная, А.Құнанбаева, Первомайская орта жөндеу жұмыстары</t>
  </si>
  <si>
    <t>Еңбек ауылындағы Целинная, Новая, Набережная көшелеріне орташа жөндеу жұмыстары</t>
  </si>
  <si>
    <t>Владимировкадағы Гагарин көшесінде орташа жөндеу жұмыстары</t>
  </si>
  <si>
    <t>Қостанай облысы, Қостанай ауданы, Заречное ауылы, Набережная к-сі, Целинная к-сі, 50 Лет Октябрья к-сі, Дорожная к-сі, Ағайынды Родионовтар к-сі бойынша орташа жөндеу жұмыстары жүргізілді.</t>
  </si>
  <si>
    <t>Қостанай облысы Қостанай ауданы Московское ауылындағы Советская, Комсомольская, Целинная көшелеріне орташа жөндеу жұмыстары</t>
  </si>
  <si>
    <t>Қостанай облысы Қостанай ауданы Заречное ауылындағы Октябрьская көшесін орташа жөндеу</t>
  </si>
  <si>
    <t>Қостанай облысы Қостанай ауданы Заречное ауылындағы Москва көшесін орташа жөндеу</t>
  </si>
  <si>
    <t>Қостанай облысы, Қостанай ауданы, Заречное ауылындағы Пушкин көшесінде орташа жөндеу жұмыстары</t>
  </si>
  <si>
    <t>Қостанай облысы, Қостанай ауданы, Октябрьское ауылы, Олимпик көшесін орташа жөндеу.</t>
  </si>
  <si>
    <t>Қостанай облысы, Қостанай ауданы, Молокановка ауылы, Степная көшесін орташа жөндеу.</t>
  </si>
  <si>
    <t>Қостанай облысы Қостанай ауданы Московское ауылындағы Мельничная, Павлова, Спортивная көшелеріне орташа жөндеу жұмыстары</t>
  </si>
  <si>
    <t>Қостанай облысы, Қостанай ауданы, Молокановка ауылы, Тупиковский тұйық көшесін орташа жөндеу.</t>
  </si>
  <si>
    <t>Қостанай облысы, Қостанай ауданы, Владимировка ауылындағы Пушкин көшесінің қиыршық тас төсемі</t>
  </si>
  <si>
    <t>Қостанай облысы, Қостанай ауданы, Владимировка ауылындағы Рабочая көшесінің қиыршық тас төсемі</t>
  </si>
  <si>
    <t>Қостанай облысы Қостанай ауданы Владимировка ауылындағы Дорожная көшесін орташа жөндеу</t>
  </si>
  <si>
    <t>Қостанай облысы, Қостанай ауданы, Владимировка ауылындағы Элеваторная көшесінде орташа жөндеу жұмыстары</t>
  </si>
  <si>
    <t>Қостанай облысы, Қостанай ауданы, Сормовка ауылындағы Жастар көшесіндегі қиыршық тас төсемі</t>
  </si>
  <si>
    <t>Қостанай облысы, Қостанай ауданы, Сормовка ауылындағы Абай көшесінің учаскесінің қиыршық тас төсеніші</t>
  </si>
  <si>
    <t>Октябрьское ауылындағы Кузнечная көшесіндегі орташа жөндеу жұмыстары</t>
  </si>
  <si>
    <t>Октябрьское ауылындағы Олимпийская көшесін орташа жөндеу</t>
  </si>
  <si>
    <t>Октябрьское ауылындағы Москва көшесіндегі орташа жөндеу жұмыстары</t>
  </si>
  <si>
    <t>Молокановка ауылындағы Дорожная көшесіне орташа жөндеу жұмыстары</t>
  </si>
  <si>
    <t>Нечаевка ауылындағы Нишанова көшесінде орташа жөндеу жұмыстары</t>
  </si>
  <si>
    <t>Нечаевка ауылындағы Торговая көшесін орташа жөндеу</t>
  </si>
  <si>
    <t>Гоголь көшесіне орташа жөндеу жұмыстары 0,0-1,42 км, Базарная көшесі 0,0-0,675 км, Дорожная көшесі 0,0-0,35 км, Озерная көшесі 0,0-1,08 км. Қостанай облысы Меңдіқара ауданы Боровское ауылы</t>
  </si>
  <si>
    <t>Қостанай облысы Меңдіқара ауданы Боровское ауылындағы Огнев, Космонавтов, Павших Борцов, Мира көшелеріне және Абай көшесінен шығатын жолға орташа жөндеу жұмыстары</t>
  </si>
  <si>
    <t>Мендыкарин ауданындағы Первомайское ауылындағы Панфилова, Целинная, Степная көшелерін және жаңа ғимаратты орташа жөндеу</t>
  </si>
  <si>
    <t>Қостанай облысы Меңдіқара ауданы Харьковское ауылындағы Придорожная және Жастар көшелеріне және Набережная көшесіне апаратын аллеяға орташа жөндеу жұмыстары</t>
  </si>
  <si>
    <t>Қостанай облысы, Мендыкарин ауданы, Каменскуральское ауылындағы Ленин және Эмба́ркмент көшелерін орташа жөндеу</t>
  </si>
  <si>
    <t>Қостанай облысы Меңдіқара ауданы Степановка ауылындағы Лесная (0,683 км), Зеленая (0,504 км), Казахская (1,025 км), Молодежная кіреберісі бар (0,647 км) көшелерін орташа жөндеу.</t>
  </si>
  <si>
    <t>Шилі ауылындағы Родниковая, Оразалина және Исмухамбетова көшелерінде орташа жөндеу жұмыстары жүргізілуде</t>
  </si>
  <si>
    <t>Орта жөндеу ст. Новая, көш. Строительная, көш. Победа (төменгі бөлім), ст. Красносельское ауылындағы Тарана</t>
  </si>
  <si>
    <t>Орта жөндеу ст. Жасыл, ст. Молодежная, көш. Красносельское ауылындағы Гагарин, Степнаяв көшесі</t>
  </si>
  <si>
    <t>Орта жөндеу ст. Первомайская, көш. Горький, ст. Садовая, көш. Сельская, көш. Жукова Береговое ауылында</t>
  </si>
  <si>
    <t xml:space="preserve"> Қостанай облысы, Федоров ауданы, Федоровка ауылындағы М. Әуезов көшесін орташа жөндеуден өткізу</t>
  </si>
  <si>
    <t xml:space="preserve"> Қостанай облысы, Федоров ауданы, Федоровка ауылындағы Желтоқсан көшесінде орташа жөндеу жұмыстары</t>
  </si>
  <si>
    <t xml:space="preserve"> Қостанай облысы, Федоров ауданы, Федоровка ауылындағы Б. Климова көшесінде орташа жөндеу жұмыстары</t>
  </si>
  <si>
    <t xml:space="preserve"> Қостанай облысы, Федоровский ауданы, Федоровка ауылындағы Горький көшесінде орташа жөндеу жұмыстары</t>
  </si>
  <si>
    <t>Қостанай облысы, Федоров ауданы, Федоровка ауылындағы Легкодухова көшесінде орташа жөндеу жұмыстары</t>
  </si>
  <si>
    <t>Қостанай облысы Федоров ауданы Новошумное ауылы Орталық көшесіндегі орташа жөндеу жұмыстары</t>
  </si>
  <si>
    <t>Қостанай облысы Федоров ауданы Алабутала ауылы Крайная а., Вьездная көшесі 0-0,32 км, Айтленова көшесі 0-0,57 км орташа жөндеу жұмыстары</t>
  </si>
  <si>
    <t xml:space="preserve"> Қостанай облысы Федоров ауданы Ленино ауылы Молодежная көшесіндегі орташа жөндеу жұмыстары</t>
  </si>
  <si>
    <t>Қостанай облысы Федоров ауданы Пешковка ауылы Садовая көшесін орташа жөндеу</t>
  </si>
  <si>
    <t>Қостанай облысы Федоров ауданы Федоровка ауылы 0,4 км Восточная көшесіндегі орташа жол жөндеу жұмыстары</t>
  </si>
  <si>
    <t>Құрылыс-монтаж жұмыстары. Қостанай облысы, Амангелді ауданы, Құмкешу ауылындағы сумен жабдықтау желісінің құрылысы.</t>
  </si>
  <si>
    <t>Құрылыс-монтаж жұмыстары. Қостанай облысы, Әулиекөл ауданы, Новонежинка ауылына дейінгі 72-ші кіреберістен бірінші кезеңдегі су құбыры мен сорғы станцияларының құрылысы.</t>
  </si>
  <si>
    <t>Құрылыс-монтаж жұмыстары. Майлина ауданы, Бейімбета ауылындағы Тобыл ауылындағы екінші көтергіш станцияға қосымша су тазарту қондырғысы мен магистральдық су құбырын салу.</t>
  </si>
  <si>
    <t>Құрылыс-монтаж жұмыстары. Қостанай облысы, Денисов ауданы, Покровка ауылы үшін сумен жабдықтауды тарату желісінің құрылысы.</t>
  </si>
  <si>
    <t>Құрылыс-монтаж жұмыстары. Қостанай облысы, Денисов ауданы, Досовка ауылы үшін сумен жабдықтауды тарату желісінің құрылысы.</t>
  </si>
  <si>
    <t>Құрылыс-монтаж жұмыстары. Қостанай облысы, Жітіқара ауданы, Степное ауылында жер асты көзінен су құбырын салу.</t>
  </si>
  <si>
    <t>Құрылыс-монтаж жұмыстары. Қостанай облысы, Қамысты ауданы, Қарабатыр ауылында тарату желілері мен сумен жабдықтау нысандарының құрылысы.</t>
  </si>
  <si>
    <t>Құрылыс-монтаж жұмыстары. Қостанай облысы, Қарабалық ауданы, Смирновка ауылында су тарату желілерінің құрылысы.</t>
  </si>
  <si>
    <t>Құрылыс-монтаж жұмыстары. Қостанай облысы, Қарасу ауданы, Айдарлы ауылдық округінің Айдарлы ауылында сумен жабдықтау жүйесінің құрылысы.</t>
  </si>
  <si>
    <t>Құрылыс-монтаж жұмыстары. Қостанай облысы, Қарасу ауданы, Черняев ауылдық округіндегі Ленино, Черняевка, Тучковка және Зеленовка ауылдарының төрт ауылына сумен жабдықтау жүйесінің құрылысы.</t>
  </si>
  <si>
    <t>Құрылыс-монтаж жұмыстары. Қостанай облысы, Қарасу ауданы, Челгашин ауылдық округі, Целинное ауылы үшін сумен жабдықтау жүйесінің құрылысы.</t>
  </si>
  <si>
    <t>Құрылыс-монтаж жұмыстары. Қостанай облысы, Қарасу ауданы, Жалғысқан ауылында сумен жабдықтау жүйесінің құрылысы.</t>
  </si>
  <si>
    <t>Құрылыс-монтаж жұмыстары. Қостанай облысы, Қарасу ауданы, Қарамырза ауылдық округі, Қарамырза ауылында сумен жабдықтау жүйесінің құрылысы.</t>
  </si>
  <si>
    <t>Құрылыс-монтаж жұмыстары. Қостанай ауданының Нечаевка ауылында сумен жабдықтау желілерін салу.</t>
  </si>
  <si>
    <t>Құрылыс-монтаж жұмыстары. Қостанай ауданының Рыспай ауылында сумен жабдықтау желілерін салу.</t>
  </si>
  <si>
    <t>Құрылыс-монтаж жұмыстары. Қостанай ауданы, Шеминовское ауылы үшін сумен жабдықтау құрылысы.</t>
  </si>
  <si>
    <t>Құрылыс-монтаж жұмыстары. Қостанай облысы, Қостанай ауданы, Молокановка ауылында сумен жабдықтау желілерін салу.</t>
  </si>
  <si>
    <t>Құрылыс-монтаж жұмыстары. Қостанай облысы, Мендыкарин ауданы, Буденновка ауылында тарату желілері мен сумен жабдықтау нысандарының құрылысы.</t>
  </si>
  <si>
    <t>Құрылыс-монтаж жұмыстары. Қостанай облысы, Сарыкөл ауданы, Комсомольское ауылында сумен жабдықтау жүйесінің құрылысы.</t>
  </si>
  <si>
    <t>Құрылыс-монтаж жұмыстары. Қостанай облысы, Сарыкөл ауданы, Барвиновка ауылында сумен жабдықтау жүйесінің құрылысы.</t>
  </si>
  <si>
    <t>Құрылыс-монтаж жұмыстары. Қостанай облысы, Сарыкөл ауданы, Севастополь ауылында сумен жабдықтау жүйесінің құрылысы.</t>
  </si>
  <si>
    <t>Құрылыс-монтаж жұмыстары. Қостанай облысы, Ұзынкөл ауданы, Троебратское ауылында су тарату желілерінің құрылысы.</t>
  </si>
  <si>
    <t>Құрылыс-монтаж жұмыстары. Қостанай облысы, Федоровский ауданы, Владыкинка ауылында су тарату желілерінің құрылысы.</t>
  </si>
  <si>
    <t>Құрылыс-монтаж жұмыстары. Қостанай облысы, Федоров ауданы, Қарақопа ауылында су тарату желілерінің құрылысы.</t>
  </si>
  <si>
    <t>Құрылыс-монтаж жұмыстары. Қостанай облысының Федоров ауданындағы Цабелевка ауылы үшін су тарату желілерінің құрылысы.</t>
  </si>
  <si>
    <t>Құрылыс-монтаж жұмыстары. Қостанай облысы, Федоров ауданы, Лысановка ауылындағы тарату желілерінің құрылысы.</t>
  </si>
  <si>
    <t>Құрылыс-монтаж жұмыстары. Қостанай облысы, Федоров ауданы, Жыланды ауылында сумен жабдықтау құрылысы.</t>
  </si>
  <si>
    <t>Құрылыс-монтаж жұмыстары. Қарасу ауданы, Жамбыл ауылдық округі, Жамбыл ауылында сумен жабдықтау жүйесінің құрылысы.</t>
  </si>
  <si>
    <t>Қостанайдағы Амангелді тұрғын үй алабында және Геофизик тұрғын үй алабында су ағызу желілерін салу (Жобаға түзетулер енгізу)</t>
  </si>
  <si>
    <t>Қостанай облысы, Рудный қаласының 19-шы шағын ауданы мекенжайында сыртқы кәріз желілерін салу</t>
  </si>
  <si>
    <t>Құрылыс-монтаж жұмыстары. Қостанай облысы, Алтынсарин ауданы, Первомайское ауылындағы сумен жабдықтау жүйесін қайта құру.</t>
  </si>
  <si>
    <t>Құрылыс-монтаж жұмыстары. Қостанай облысы, Әулиекөл ауданы, Тимофеевка ауылындағы сумен жабдықтау желілерін қайта құру.</t>
  </si>
  <si>
    <t>Құрылыс-монтаж жұмыстары. Қостанай облысы, Әулиекөл ауданы, Әулиекөл ауылындағы қолданыстағы сумен жабдықтау желілерін кеңейту.</t>
  </si>
  <si>
    <t>Құрылыс-монтаж жұмыстары. Қостанай облысы, Әулиекөл ауданы, Черниговка ауылындағы сумен жабдықтау жүйесін қайта құру.</t>
  </si>
  <si>
    <t>Құрылыс-монтаж жұмыстары. Қостанай облысы, Бейімбета Майлин ауданы, Елизаветинка ауылындағы сумен жабдықтау желілерін қайта құру.</t>
  </si>
  <si>
    <t>Құрылыс-монтаж жұмыстары. Қостанай облысы, Жітіқара ауданы, Жітіқара қаласының орталықтандырылған сумен жабдықтау жүйесіне қосыла отырып, Тургеновка ауылындағы сумен жабдықтау желісін қайта құру.</t>
  </si>
  <si>
    <t>Құрылыс-монтаж жұмыстары. Қостанай облысы, Жітіқара ауданы, Тохтаров ауылындағы сумен жабдықтау желілерін қайта құру.</t>
  </si>
  <si>
    <t>Құрылыс-монтаж жұмыстары. Қостанай облысы, Қарабалық ауданы, Белоглиновский ауылдық округінің Белоглинка және Святославка елді мекендеріне дейінгі Шадыксаев топтық су құбырының магистральдық су құбырын қайта жаңарту.</t>
  </si>
  <si>
    <t>Құрылыс-монтаж жұмыстары. Қостанай облысы, Қарабалық ауданы, Тоғызақ ауылдық округінің Сарыкөл және Котлованный елді мекендеріне Шұбартеңіз-Котлованное су құбырын қайта құру.</t>
  </si>
  <si>
    <t>Құрылыс-монтаж жұмыстары. Қостанай сумен жабдықтау тазарту қондырғысындағы суды тазарту жүйесін қайта құру және қалпына келтіру (сүзгі және тұндырғыш қондырғысы, реагент жүйесі, тұндырғыштары бар сүзгілеу бөлімі)</t>
  </si>
  <si>
    <t>Құрылыс-монтаж жұмыстары. Қостанайдағы «Қостанай-Су» мемлекеттік кәсіпорнынан автобекетке дейінгі су құбырын және «Құс фабрикасы» құбырын қайта жаңарту.</t>
  </si>
  <si>
    <t>Құрылыс-монтаж жұмыстары. Қостанай қаласы, Дзержинский көшесі бойымен Н. Назарбаев даңғылының шекарасындағы Бородин, 233 мекенжайына дейін, Дружбы көшесі, 35 мекенжайынан Киевская көшесі, 46 мекенжайына дейін су құбырын қайта жаңарту.</t>
  </si>
  <si>
    <t>Құрылыс-монтаж жұмыстары. Рудный сүзу станциясының №2 станциясындағы сүзгі және тұндырғыш блогы мен клапан галереясын қайта құру.</t>
  </si>
  <si>
    <t>Құрылыс-монтаж жұмыстары. Қостанай облысының Сокол қосалқы станциясынан Ульяновка ауылына дейінгі Қаратомар-Качар су құбыры учаскесін қайта жаңарту.</t>
  </si>
  <si>
    <t>Құрылыс-монтаж жұмыстары. Қостанай облысы, Рудный қаласы, Сергеев су электр станциясынан жылу электр станциясына (оң жақ сызық, D=700 мм) дейінгі техникалық су құбырын қайта құру.</t>
  </si>
  <si>
    <t>Құрылыс-монтаж жұмыстары. Рудныйдағы хлор қоймасындағы және хлор мөлшерлеу сүзгі станциясындағы жабдықтарды жаңғырту.</t>
  </si>
  <si>
    <t>Қостанай қаласының 0-14 км учаскесіндегі топырақ тұндырғыштардағы ауыстырып қосқыш камераларды қайта құрумен бірге қысымды кәріз коллекторының екінші желісін ағынды суларды сақтауға және булану ыдысына дейін қайта құру. Реттеу</t>
  </si>
  <si>
    <t>Қостанай қаласы, Курган көшесі бойындағы KNS-8-ден кәріз коллекторына дейінгі кәріз коллекторын қайта құру</t>
  </si>
  <si>
    <t>Қостанай қаласындағы 5 сәуір-Набережная көшелерінің шекарасындағы Толстой көшесі бойындағы гравитациялық кәрізді қайта құру</t>
  </si>
  <si>
    <t>Қостанай қаласы, Строительнаядан Соколовская-Комароваға дейінгі Джангилдина көшесіндегі гравитациялық кәріз коллекторын қайта құру (сорғы станциясын қамтамасыз ету)</t>
  </si>
  <si>
    <t>Қостанай қ., Дзержинский көшесі – Победы көшесі – Железнодорожная көшесі – Шевченко көшесі – Жеңіс саябағы бойы – Назарбаев даңғылы – 1 Май көшесінің гравитациялық кәріз коллекторын қайта құру.</t>
  </si>
  <si>
    <t>Қостанай қаласы, Узкоколейная 35 көшесінен Поповичке дейін - гараж компаниясының артында - Курганская - Л. Чайкинаға (бұрынғы спирт зауыты) дейін Узкоколейная көшесі бойындағы гравитациялық кәріз коллекторын қайта құру</t>
  </si>
  <si>
    <t>Қостанайдағы негізгі кәріз сорғы станциясын қайта құру</t>
  </si>
  <si>
    <t>Қостанай облысы, Рудный қаласы, Транспортная көшесінен Парковая көшесіне дейінгі 50 жылдық Октябрь көшесі бойындағы диаметрі 400 мм болатын алдын ала дайындалған кәріз коллекторын қайта құру</t>
  </si>
  <si>
    <t>Қостанай облысының Качар ауылындағы К-11 үйінен (№14 тұрғын үй ғимаратының маңы, 3-ші шағын аудан) Мемлекеттік кәріз станциясына дейінгі гравитациялық кәріз коллекторын қайта құру</t>
  </si>
  <si>
    <t>Қостанай облысы, Жітіқара ауданы, Жітіқара қаласындағы ағынды суларды тазарту құрылыстарын қайта құру</t>
  </si>
  <si>
    <t>Құрылыс-монтаж жұмыстары. Қостанай қаласындағы 110 кВ Батыс-Западная әуе электр желісінің құрылысы.</t>
  </si>
  <si>
    <t>Жобалау-сметалық құжаттама. Қостанайдағы 110/10 кВ «Восточная» қосалқы станциясының құрылысы (25 МВА)</t>
  </si>
  <si>
    <t>Жобалау-сметалық құжаттама. Қостанай қаласындағы 220 кВ «Юг» қосалқы станциясының құрылысы (125 МВА)</t>
  </si>
  <si>
    <t>Жобалау-сметалық құжаттама. Қостанай қаласының өнеркәсіптік ауданындағы Западный көшесі бойындағы 110/35/10 кВ Западная қосалқы станциясының (ОҚС) және 110/35/10 кВ Западная қосалқы станциясының (ЗҚС) шатырын қайта құру.</t>
  </si>
  <si>
    <t>Құрылыс-монтаж жұмыстары. Қостанайдағы ЖЭО-2-де РП-3-тен ЩСУ-0.4-ке дейінгі 10 кВ кабель желілерін ауыстыру</t>
  </si>
  <si>
    <t>Құрылыс-монтаж жұмыстары Қостанай қаласындағы Темірбаев көшесіндегі теміржолдың жанындағы ТМ-2 жылу магистралінің учаскесін суық отыннан қайта құру, Тәуелсіздік көшесіндегі ТМ 39, ТК 2.06-ға дейін</t>
  </si>
  <si>
    <t>Құрылыс-монтаж жұмыстары. Қостанай қаласындағы ТК 12.02 маңындағы суық сақтау қоймасынан ТК 12.06-ға дейінгі ТМ-12 жылу магистралін қайта құру.</t>
  </si>
  <si>
    <t>Құрылыс-монтаж жұмыстары. Қостанай қаласындағы Уральская көшесі, 23а мекенжайындағы ғимаратқа дейінгі ТМ-12 жылу магистралін ТК 12.18а-дан қайта құру.</t>
  </si>
  <si>
    <t>Құрылыс-монтаж жұмыстары. Қостанай қаласындағы Чехов көшесі бойындағы ТМ-17 жылу магистралін (TK12.02-ден TK VU17.04-ке дейін) қайта құру.</t>
  </si>
  <si>
    <t>Құрылыс-монтаж жұмыстары. Қостанай қаласындағы ТК 12.06-дан ТК 12.18а-ға дейін ТМ-12 жылу магистралін қайта құру.</t>
  </si>
  <si>
    <t>Құрылыс-монтаж жұмыстары. Қостанай жылу электр станциясындағы магистральды бу құбырын қайта құру.</t>
  </si>
  <si>
    <t>Қостанай жылу электр станциясының қазандық бөлмесіндегі мазут жабдықтарын қайта құру</t>
  </si>
  <si>
    <t>Қостанай қаласындағы №3 қазандықтағы 1-4 қазандықты басқару блогын қайта құру және жаңғырту</t>
  </si>
  <si>
    <t>Қостанайдағы ТМ-18 жолын ТК 14.13-тен ТК 18.03-ке дейін қайта құру</t>
  </si>
  <si>
    <t>Қостанайға жүктерді қосу үшін Береке шағын ауданындағы жылу желілерін қайта құру</t>
  </si>
  <si>
    <t>Қостанайдағы 2-ЖЭО желілік сорғыларын ауыстыру</t>
  </si>
  <si>
    <t>Құрылыс-монтаж жұмыстары. Рудный қаласындағы Горняцкий кентіндегі жылу желілерін қайта құру. Павильондар, 2-бөлім, №3 іске қосу кешені.</t>
  </si>
  <si>
    <t>Құрылыс-монтаж жұмыстары. Рудный қаласындағы Горняцкий кентіндегі жылу желілерін қайта құру</t>
  </si>
  <si>
    <t>Құрылыс-монтаж жұмыстары. Қостанай облысы, Лисаковск қаласындағы Мира көшесіндегі ТК-16-дан UT-40-қа дейінгі жылу желісін қайта құру.</t>
  </si>
  <si>
    <t>Қостанай облысының Лисаков қаласындағы UT-35-тен UT-39-ға дейінгі негізгі жылу желісін қайта құруға арналған жобалау-сметалық құжаттама.</t>
  </si>
  <si>
    <t>Құрылыс-монтаж жұмыстары. Лисаков қаласының 1а шағын ауданындағы № 56, 57, 58, 59 және 60 тұрғын үйлердің жылу желісін қайта құру.</t>
  </si>
  <si>
    <t>Құрылыс-монтаж жұмыстары. Қостанай облысының Лисаковск қаласындағы «Лисаковскгоркоммунэнерго» мемлекеттік унитарлық кәсіпорнының мазут өңдеу қондырғысын қайта жаңарту.</t>
  </si>
  <si>
    <t>Құрылыс-монтаж жұмыстары. Қостанай облысы, Лисаковск қаласының орталық қазандығының тікелей және кері коллекторын қайта құру.</t>
  </si>
  <si>
    <t>Құрылыс-монтаж жұмыстары. Қостанай облысы, Әулиекөл ауданы, Әулиекөл ауылындағы Құшмұрын отын-энергетикалық кешені үшін қатты отыннан газ отынына көшу арқылы орталық қазандықты қайта құру.</t>
  </si>
  <si>
    <t>Құрылыс-монтаж жұмыстары. Қостанай облысы, Әулиекөл ауданы, Әулиекөл ауылындағы Құшмұрын отын-энергетикалық кешені үшін қатты отыннан газ отынына ауысатын қазандықты қайта құру.</t>
  </si>
  <si>
    <t>Қостанай облысы, Бейімбет-Майлин ауданы, Тобыл ауылындағы магистральдық, таратушы және блокішілік жылу желілерін қайта құруға арналған жобалау-сметалық құжаттама.</t>
  </si>
  <si>
    <t>Құрылыс-монтаж жұмыстары. Қостанай облысы, Федоровский ауданы, Федоровка ауылындағы жылу желілерін қайта құру.</t>
  </si>
  <si>
    <t>Қостанай қаласының Дружба ауылындағы БМК-ға коммуналдық желілердің құрылысы</t>
  </si>
  <si>
    <t>Құрылыс-монтаж жұмыстары. Федоровский ауданының Копыченко ауылында модульдік қазандық құрылысы.</t>
  </si>
  <si>
    <t>Рудный қаласындағы Железорудная станциясын газдандыру құрылысы</t>
  </si>
  <si>
    <t>Рудный қаласы, Строительная көшесі, 52 және Горняков көшесі, 26 және 20 мекенжайларындағы ғимараттарды газдандыру жүйелерінің құрылысы</t>
  </si>
  <si>
    <t>Жобалау-сметалық құжаттама. Қостанай облысының Әулиекөл ауданындағы Сосновка, Бағаналы, Москалевка және Қазанбасы ауылдарын байланыстыратын Әулиекөл ауылындағы автоматтандырылған газ тарату станциясынан Тимофеевка ауылына дейінгі газ тарату желілерін салу.</t>
  </si>
  <si>
    <t>Қостанай облысы, Әулиекөл ауданы, Құсмұрын ауылында газ тарату желілерінің құрылысы. Түзету</t>
  </si>
  <si>
    <t>Жобалау-сметалық құжаттама. Қостанай облысы, Әулиекөл ауданы, Новонежинка ауылында газ тарату желілерінің құрылысы.</t>
  </si>
  <si>
    <t>Қостанай облысы, Житикарин ауданы, Милютинка ауылын газдандыру үшін жоғары қысымды газ құбырын салу</t>
  </si>
  <si>
    <t>Қостанай облысы, Житикарин ауданы, Милютинка ауылын газдандыру үшін газ тарату желілерін салу</t>
  </si>
  <si>
    <t>Қостанай облысы, Жітіқара ауданы, Тургеновка ауылын газдандыру үшін жоғары қысымды газ құбырын салу</t>
  </si>
  <si>
    <t>Қостанай облысы, Жітіқара ауданы, Тургеновка ауылын газдандыру үшін газ тарату желілерін салу</t>
  </si>
  <si>
    <t>Жобалау-сметалық құжаттама. Қостанай облысы, Қамысты ауданы, Ливановка - Қарабатыр ауылында газ тарату желілерінің құрылысы.</t>
  </si>
  <si>
    <t>Құрылыс-монтаж жұмыстары. Қостанай облысы, Қамысты ауданы, Бестөбе ауылында газ тарату желілерінің құрылысы.</t>
  </si>
  <si>
    <t>Қостанай облысының Қарабалық ауданындағы Новотроицкое ауылына газ құбырын және газ тарату желілерін салу</t>
  </si>
  <si>
    <t>Қостанай облысы, Қарабалық ауданы, Бөрлі және Смирновка ауылдарында газбен жабдықтау құбыры мен газ тарату желілерінің құрылысы</t>
  </si>
  <si>
    <t>Құрылыс-монтаж жұмыстары. Қостанай облысы, Бейімбет-Майлин ауданы, Новоилиновка ауылында газ тарату желілерінің құрылысы.</t>
  </si>
  <si>
    <t>Құрылыс-монтаж жұмыстары. Қостанай облысы, Бейімбет-Майлин ауданы, Николаевка ауылында газ тарату желілерінің құрылысы.</t>
  </si>
  <si>
    <t>Арқалық қаласының Аққошқар ауылында биіктігі 24 метрлік антенналық мачта құрылымының құрылысы. Орташа</t>
  </si>
  <si>
    <t>Арқалық қаласының Аққошқар ауылында биіктігі 75 метрлік антенна діңгегінің құрылысы. Түзетулер</t>
  </si>
  <si>
    <t>Жобалау-сметалық құжаттама. Арқалық қаласы, Матросово ауылында (қайта пайдалануға болатын) 30 метрлік антенналық діңгек құрылымының құрылыс-монтаж жұмыстары.</t>
  </si>
  <si>
    <t>Жобалау-сметалық құжаттама. Қостанай облысы, Алтынсарин ауданы, Жаңасу ауылында 30 метрлік антенна діңгек құрылымын салу (қайта пайдалану үшін).</t>
  </si>
  <si>
    <t>Жобалау-сметалық құжаттама. Қостанай облысы, Алтынсарин ауданы, Басбек ауылында 30 метрлік антенна діңгек құрылымын салу (қайта пайдалану үшін).</t>
  </si>
  <si>
    <t>Жобалау-сметалық құжаттама. Әулиекөл ауданының Новоселовский ауылдық округіндегі Аққұдық ауылында (қайта пайдалануға арналған) биіктігі 24 метрлік байланыс бағанының құрылысы.</t>
  </si>
  <si>
    <t>Жобалау-сметалық құжаттама. Әулиекөл ауданы, Қазанбас ауылдық округі, Қарақалпақ ауылында (қайта пайдалануға болатын) биіктігі 24 метрлік байланыс бағанының құрылысы.</t>
  </si>
  <si>
    <t>Жобалау-сметалық құжаттама. Әулиекөл ауданы, Сулуколь (қайта пайдалануға болатын) ауылдық округі, Федосеевка ауылында биіктігі 24 метрлік байланыс мұнарасының құрылысы.</t>
  </si>
  <si>
    <t>Жобалау-сметалық құжаттама. Әулиекөл ауданы, Калинин ауылында (қайта пайдалану үшін) биіктігі 30 метрлік антенналық діңгек құрылымын салу.</t>
  </si>
  <si>
    <t>Әулиекөл ауданының Озерное ауылында биіктігі 40 метрлік антенна діңгегі құрылысының жобалау-сметалық құжаттамасы.</t>
  </si>
  <si>
    <t>Жобалау-сметалық құжаттама. Қостанай облысы, Амангелді ауданы, Ағаштыкөл ауылында биіктігі 24 метрлік байланыс мұнарасының құрылысы (қайта пайдалану үшін).</t>
  </si>
  <si>
    <t>Жобалау-сметалық құжаттама. Қостанай облысы, Бейімбет Майлин ауданы, Мақсұт ауылында 30 метрлік антенналық діңгек құрылымын салу (қайта пайдалану үшін).</t>
  </si>
  <si>
    <t>Жобалау-сметалық құжаттама. Қостанай облысы, Бейімбет Майлин ауданы, Оренбургское ауылында биіктігі 40 метрлік антенналық діңгек құрылымының құрылысы.</t>
  </si>
  <si>
    <t>Жобалау-сметалық құжаттама. Қостанай облысы, Денисов ауданы, Алчановка ауылында 24 метрлік байланыс мұнарасының құрылысы (қайталап пайдалану үшін).</t>
  </si>
  <si>
    <t>Жобалау-сметалық құжаттама. Қостанай облысы, Денисов ауданы, Досовка ауылында биіктігі 24 метрлік байланыс мұнарасының құрылысы (қайталап пайдалану үшін).</t>
  </si>
  <si>
    <t>Жобалау-сметалық құжаттама. Қостанай облысы, Денисов ауданы, Георгиевка ауылында 24 метрлік байланыс мұнарасының құрылысы (қайта пайдалануға жарамды)</t>
  </si>
  <si>
    <t>Жобалау-сметалық құжаттама. Қостанай облысы, Жангелді ауданы, Сарысу ауылында 24 метрлік байланыс мұнарасының құрылысы (қайта пайдалануға жарамды)</t>
  </si>
  <si>
    <t>Жобалау-сметалық құжаттама. Қостанай облысы, Житикарин ауданы, Шевченковка ауылында 24 метрлік байланыс мұнарасының құрылысы (қайта пайдалануға жарамды)</t>
  </si>
  <si>
    <t>Қостанай облысы, Қамысты ауданы, Аралкөл ауылында 100 метрлік антенна діңгегінің құрылысы. Түзету</t>
  </si>
  <si>
    <t>Қарасу ауданының Ушаково ауылында биіктігі 30 метрлік антенналық мачта құрылымының құрылысы. Орташа</t>
  </si>
  <si>
    <t>Жобалау-сметалық құжаттама. Қостанай облысы, Қарасу ауданы, Герцено ауылында биіктігі 24 метрлік байланыс мұнарасының құрылысы (қайта пайдалануға жарамды)</t>
  </si>
  <si>
    <t>Жобалау-сметалық құжаттама. Қостанай облысы, Қарасу ауданы, Корниловка ауылында биіктігі 24 метрлік байланыс мұнарасының құрылысы (қайта пайдалануға жарамды)</t>
  </si>
  <si>
    <t>Жобалау-сметалық құжаттама. Қостанай облысы, Қарасу ауданы, Маршановка ауылында 30 метрлік антенна діңгек құрылымын салу (қайта пайдалануға жарамды)</t>
  </si>
  <si>
    <t>Жобалау-сметалық құжаттама. Қостанай облысы, Қарасу ауданы, Прогресс ауылында 24 метрлік байланыс мұнарасының құрылысы (қайта пайдалануға жарамды)</t>
  </si>
  <si>
    <t>Жобалау-сметалық құжаттама. Қостанай облысы, Қарасу ауданы, Симферополь ауылында биіктігі 24 метрлік байланыс мұнарасының құрылысы (қайта пайдалануға жарамды)</t>
  </si>
  <si>
    <t>Жобалау-сметалық құжаттама. Қарабалық ауданының Рыбкино ауылында 30 метрлік антенналық діңгек құрылымын салу (қайта пайдалану үшін)</t>
  </si>
  <si>
    <t>Жобалау-сметалық құжаттама. Қарабалық ауданының Котлованное ауылында биіктігі 24 метрлік байланыс мұнарасының құрылысы (қайта пайдалану үшін).</t>
  </si>
  <si>
    <t>Жобалау-сметалық құжаттама. Қарабалық ауданының Веренка ауылында биіктігі 24 метрлік байланыс мұнарасының құрылысы (қайта пайдалануға арналған).</t>
  </si>
  <si>
    <t>Жобалау-сметалық құжаттама. Қостанай ауданының Жаркөл ауылында биіктігі 30 метрлік антенналық діңгек құрылымдарының құрылысы.</t>
  </si>
  <si>
    <t>Жобалау-сметалық құжаттама. Қостанай ауданының Шоққарғай ауылында биіктігі 30 метрлік антенналық діңгек құрылымдарының құрылысы.</t>
  </si>
  <si>
    <t>Жобалау-сметалық құжаттама. Қостанай ауданының Самир ауылында биіктігі 24 метрлік антенналық діңгек құрылымдарының құрылысы.</t>
  </si>
  <si>
    <t>Жобалау-сметалық құжаттама. Қостанай ауданының Рязановка ауылында 30 метрлік антенналық діңгек құрылымдарының құрылысы.</t>
  </si>
  <si>
    <t>Жобалау-сметалық құжаттама. Қостанай ауданының Бегежан ауылында биіктігі 24 метрлік антенналық діңгек құрылымдарының құрылысы.</t>
  </si>
  <si>
    <t>Жобалау-сметалық құжаттама. Мендыкарин ауданының Сосна ауылында биіктігі 24 метрлік байланыс мұнарасының құрылысы (қайта пайдалануға арналған).</t>
  </si>
  <si>
    <t>Жобалау-сметалық құжаттама. Мендыкарин ауданының Чернышевка ауылында 24 метрлік байланыс мұнарасының құрылысы (қайталап пайдалану үшін).</t>
  </si>
  <si>
    <t>Мендыкарин ауданының Ивановка ауылында биіктігі 24 метрлік байланыс мұнарасының құрылысына арналған жобалау-сметалық құжаттама (қайталап пайдалану үшін).</t>
  </si>
  <si>
    <t>Жобалау-сметалық құжаттама. Сарыкөл ауданының Новое ауылында 30 метрлік антенналық діңгек құрылымын салу (қайталап пайдалану үшін).</t>
  </si>
  <si>
    <t>Жобалау-сметалық құжаттама. Сарыкөл ауданының Ананьевка ауылында 30 метрлік антенналық діңгек құрылымын салу (қайталап пайдалану үшін).</t>
  </si>
  <si>
    <t>Жобалау-сметалық құжаттама. Сарыкөл ауданының Островное ауылында биіктігі 24 метрлік байланыс мұнарасының құрылысы (қайта пайдалануға арналған).</t>
  </si>
  <si>
    <t>Жобалау-сметалық құжаттама. Сарыкөл ауданының Соналы ауылында биіктігі 24 метрлік байланыс бағанының құрылысы (қайта пайдалануға жарамды)</t>
  </si>
  <si>
    <t>Жобалау-сметалық құжаттама. Қостанай облысы, Ұзынкөл ауданы, Ұзынкөл ауылдық округі, Павловка ауылында биіктігі 24 метрлік байланыс бағанының құрылысы (қайта пайдалануға жарамды).</t>
  </si>
  <si>
    <t>Жобалау-сметалық құжаттама. Қостанай облысы, Федоров ауданы, Алабутала ауылында 24 метрлік байланыс мұнарасының құрылысы (қайта пайдалануға жарамды)</t>
  </si>
  <si>
    <t xml:space="preserve"> Жобалау-сметалық құжаттама. Қостанай облысы, Федоров ауданы, Малороссийск ауылында 30 метрлік байланыс мұнарасының құрылысы (қайта пайдалануға жарамды)</t>
  </si>
  <si>
    <t xml:space="preserve"> Қостанай облысы, Федоров ауданы, Кравцово ауылында 24 метрлік байланыс мұнарасын салуға арналған жобалық-сметалық құжаттама (қайта пайдалануға жарамды)</t>
  </si>
  <si>
    <t xml:space="preserve"> Жобалау-сметалық құжаттама. Қостанай облысы, Федоров ауданы, Волковка ауылында 24 метрлік байланыс мұнарасының құрылысы (қайта пайдалануға жарамды)</t>
  </si>
  <si>
    <t>Жобалау-сметалық құжаттама. Қостанай облысы, Федоров ауданы, Калиновка ауылында 30 метрлік байланыс бағанының құрылысы (қайта пайдалануға жарамды)</t>
  </si>
  <si>
    <t xml:space="preserve"> саны</t>
  </si>
  <si>
    <t>Қостанай облысы, Бейімбет Майлин ауданы, Тобыл ауылының су дренаж жүйесін қайта құру</t>
  </si>
  <si>
    <t>км.</t>
  </si>
  <si>
    <t>Қостанай облысы, Федоровский ауданы, Федоровка ауылында, Набережная және Ленина көшелерінің қиылысында «Қалыпты геологиялық жағдайлары бар IB, IIIA және IIIB климаттық кіші аймақтары үшін алдын ала дайындалған конструкциялардан жасалған 2 көлікке арналған өрт сөндіру бекеті кешенін» салу</t>
  </si>
  <si>
    <t>Жітіқара ауданының Жітіқара қаласында «2 көлікке арналған модульдік өрт сөндіру бекетінің» құрылысы</t>
  </si>
  <si>
    <t>Қостанайдағы ПК-5 ғимаратын күрделі жөндеу</t>
  </si>
  <si>
    <t>Қостанайдағы СПЧ-1 ғимаратын күрделі жөндеу</t>
  </si>
  <si>
    <t>Лисаковск қаласындағы №3 арнайы мақсаттағы өрт сөндіру бөлімінің ғимаратын күрделі жөндеу</t>
  </si>
  <si>
    <t>Қостанайдағы ПК-6 ғимаратын күрделі жөндеу</t>
  </si>
  <si>
    <t>Боровское ауылындағы 9-шы ПК ғимаратын күрделі жөндеу</t>
  </si>
  <si>
    <t>Жітіқарадағы 12-ші ПК ғимаратын күрделі жөндеу</t>
  </si>
  <si>
    <t>Качардағы 13-ші ПК ғимаратын күрделі жөндеу</t>
  </si>
  <si>
    <t>Силантьевка ауылындағы 14-ші ПК ғимаратын күрделі жөндеу</t>
  </si>
  <si>
    <t>Қамысты ауылындағы ПК-18 ғимаратын күрделі жөндеу</t>
  </si>
  <si>
    <t>Қарасу ауылындағы 24-ші ПК ғимаратына күрделі жөндеу жұмыстары жүргізілді</t>
  </si>
  <si>
    <t>Амангелді ауылындағы 26-шы ПК ғимаратына күрделі жөндеу жұмыстары жүргізілді</t>
  </si>
  <si>
    <t>Жаңа Зеландия қойма ғимаратын күрделі жөндеу</t>
  </si>
  <si>
    <t xml:space="preserve"> Құтқару батальоны ғимаратын күрделі жөндеу</t>
  </si>
  <si>
    <t>Алтынсарин ауданындағы ТМСП ғимаратына күрделі жөндеу жұмыстары жүргізілді</t>
  </si>
  <si>
    <t>шамамен 800 жұмыс орнын құру</t>
  </si>
  <si>
    <t>500-ге жуық жұмыс орнын құру</t>
  </si>
  <si>
    <t>Мемлекеттік қолдау шараларын ұсыну</t>
  </si>
  <si>
    <t>Туристік әлеуетті нығайту</t>
  </si>
  <si>
    <t>Облыс орталығынан шалғай аймақтардың кәсіпкерлік белсенділігін және инвестициялық тартымдылығын арттыру</t>
  </si>
  <si>
    <t>288.114.015</t>
  </si>
  <si>
    <t>Әлеуметтік желідегі жазбалар</t>
  </si>
  <si>
    <t xml:space="preserve"> 253.007.015</t>
  </si>
  <si>
    <t>253.007.015</t>
  </si>
  <si>
    <t>253.041.015</t>
  </si>
  <si>
    <t xml:space="preserve"> 253.027.015</t>
  </si>
  <si>
    <t>253.033.015</t>
  </si>
  <si>
    <t xml:space="preserve"> 253.057.015</t>
  </si>
  <si>
    <t>288.114.015.</t>
  </si>
  <si>
    <t xml:space="preserve"> 261.204.015</t>
  </si>
  <si>
    <t>262.006.015</t>
  </si>
  <si>
    <t>Ұзынкөл ауданының Троебратское ауылында демалыс орталығының құрылысы («Ауыл - Ел бесігі» жобасы аясында инженерлік желілермен)</t>
  </si>
  <si>
    <t>466.079.015</t>
  </si>
  <si>
    <t>288.051.015</t>
  </si>
  <si>
    <t>288.009.005.</t>
  </si>
  <si>
    <t>288.009.005</t>
  </si>
  <si>
    <t>288.061.015</t>
  </si>
  <si>
    <t>288.069.015</t>
  </si>
  <si>
    <t xml:space="preserve"> 261.015.100</t>
  </si>
  <si>
    <t>261.015.101</t>
  </si>
  <si>
    <t>261.015.103</t>
  </si>
  <si>
    <t>261.015.011</t>
  </si>
  <si>
    <t xml:space="preserve"> 261.067.015</t>
  </si>
  <si>
    <t>нысандар саны</t>
  </si>
  <si>
    <t>739.001.015</t>
  </si>
  <si>
    <t>Жобалау-сметалық құжаттама. Қостанай облысы, Әулиекөл ауданы, Озерное ауылында өрт бақылау мұнарасының құрылысы.</t>
  </si>
  <si>
    <t>Жобалау-сметалық құжаттама. Қостанай облысы, Әулиекөл ауданы, Дүзбай ауылында өрт бақылау мұнарасының құрылысы.</t>
  </si>
  <si>
    <t>Жобалау-сметалық құжаттама. Қостанай облысы, Әулиекөл ауданы, Черниговка ауылында өрт бақылау мұнарасының құрылысы.</t>
  </si>
  <si>
    <t>Жобалау-сметалық құжаттама. Қостанай облысы, Қарабалық ауданы, Бөрлі ауылында өрт бақылау мұнарасының құрылысы.</t>
  </si>
  <si>
    <t>Жобалау-сметалық құжаттама. Қостанай облысы, Қарабалық ауданы, Лесное ауылында өрт бақылау мұнарасының құрылысы.</t>
  </si>
  <si>
    <t>Жобалау-сметалық құжаттама. Қостанай облысы, Қарабалық ауданы, Үрнек ауылында өрт бақылау мұнарасының құрылысы.</t>
  </si>
  <si>
    <t>Жобалау-сметалық құжаттама. Қостанай облысы, Қостанай ауданы, Октябрьский ауылында өрт бақылау мұнарасының құрылысы.</t>
  </si>
  <si>
    <t>Жобалау-сметалық құжаттама. Қостанай облысы, Қостанай ауданы, Новоселовка ауылында өрт бақылау мұнарасының құрылысы.</t>
  </si>
  <si>
    <t>Жобалау-сметалық құжаттама. Қостанай облысы, Сарыкөл ауданы, Маяк ауылында өрт бақылау мұнарасының құрылысы.</t>
  </si>
  <si>
    <t>Жобалау-сметалық құжаттама. Қостанай облысы, Ұзынкөл ауданы, Федоровка ауылында өрт бақылау мұнарасының құрылысы.</t>
  </si>
  <si>
    <t>Жобалау-сметалық құжаттама. Қостанай облысы, Ұзынкөл ауданы, Тайсойған ауылында өрт бақылау мұнарасының құрылысы.</t>
  </si>
  <si>
    <t>Жобалау-сметалық құжаттама. Қостанай облысы, Ұзынкөл ауданы, Ершовка ауылында өрт бақылау мұнарасының құрылысы.</t>
  </si>
  <si>
    <t>Жобалау-сметалық құжаттама. Қостанай облысы, Федоров ауданы, Усаковка ауылында өрт бақылау мұнарасының құрылысы.</t>
  </si>
  <si>
    <t>Жобалау-сметалық құжаттама. Қостанай облысы, Федоров ауданы, Кенерал ауылында өрт бақылау мұнарасының құрылысы.</t>
  </si>
  <si>
    <t>Әкімшілік деректер</t>
  </si>
  <si>
    <t>мың адам</t>
  </si>
  <si>
    <t>дана</t>
  </si>
  <si>
    <t>брошюра</t>
  </si>
  <si>
    <t>қызмет көрсету</t>
  </si>
  <si>
    <t xml:space="preserve"> есеп</t>
  </si>
  <si>
    <t xml:space="preserve"> жоба</t>
  </si>
  <si>
    <t>біріктірілген көлем</t>
  </si>
  <si>
    <t xml:space="preserve"> қоршаған ортаға теріс әсерді азайту</t>
  </si>
  <si>
    <r>
      <t xml:space="preserve"> Нәтиже көрсеткіші 1.1.</t>
    </r>
    <r>
      <rPr>
        <sz val="12"/>
        <color theme="1"/>
        <rFont val="Times New Roman"/>
        <family val="1"/>
        <charset val="204"/>
      </rPr>
      <t>Өрт сөндіру бекеттерінің шалғай және ауылдық елді мекендер халқын қорғау деңгейі</t>
    </r>
  </si>
  <si>
    <r>
      <rPr>
        <b/>
        <sz val="12"/>
        <color theme="1"/>
        <rFont val="Times New Roman"/>
        <family val="1"/>
        <charset val="204"/>
      </rPr>
      <t>Нәтиже көрсеткіші 1.3.</t>
    </r>
    <r>
      <rPr>
        <sz val="12"/>
        <color theme="1"/>
        <rFont val="Times New Roman"/>
        <family val="1"/>
        <charset val="204"/>
      </rPr>
      <t xml:space="preserve"> Халықты су тасқынынан, еріген қардан және жаңбыр суларынан қорғау деңгейі</t>
    </r>
  </si>
  <si>
    <t>Ол қала немесе аудан бойынша есептелмейді. 2025 жылы өрт сөндіру бекеттеріне қажеттілік артты, бұл қанағаттанушылықты есептеуді тиімсіз етті.</t>
  </si>
  <si>
    <r>
      <rPr>
        <b/>
        <sz val="12"/>
        <color theme="1"/>
        <rFont val="Times New Roman"/>
        <family val="1"/>
        <charset val="204"/>
      </rPr>
      <t>Тапсырма.</t>
    </r>
    <r>
      <rPr>
        <sz val="12"/>
        <color theme="1"/>
        <rFont val="Times New Roman"/>
        <family val="1"/>
        <charset val="204"/>
      </rPr>
      <t xml:space="preserve"> Арнайы әлеуметтік қызметтерді көрсету орталықтарында арнайы әлеуметтік қызметтерді көрсету және тұру жағдайларын жасау</t>
    </r>
  </si>
  <si>
    <r>
      <rPr>
        <b/>
        <sz val="12"/>
        <color theme="1"/>
        <rFont val="Times New Roman"/>
        <family val="1"/>
        <charset val="204"/>
      </rPr>
      <t>Тапсырма.</t>
    </r>
    <r>
      <rPr>
        <sz val="12"/>
        <color theme="1"/>
        <rFont val="Times New Roman"/>
        <family val="1"/>
        <charset val="204"/>
      </rPr>
      <t xml:space="preserve"> Халықты жұмыспен қамтуды қамтамасыз ету және қоныс аудару квотасының орындалуы</t>
    </r>
  </si>
  <si>
    <r>
      <rPr>
        <b/>
        <sz val="12"/>
        <color theme="1"/>
        <rFont val="Times New Roman"/>
        <family val="1"/>
        <charset val="204"/>
      </rPr>
      <t xml:space="preserve"> Нәтиже көрсеткіші.</t>
    </r>
    <r>
      <rPr>
        <sz val="12"/>
        <color theme="1"/>
        <rFont val="Times New Roman"/>
        <family val="1"/>
        <charset val="204"/>
      </rPr>
      <t xml:space="preserve"> Халыққа жұмысқа орналасуға көмек көрсету</t>
    </r>
  </si>
  <si>
    <t>Тиісті жастағы 1000 қыз балаға шаққандағы түсік жасату көрсеткіші</t>
  </si>
  <si>
    <t>Арқалық қаласының әкімі А.Б. Асанов</t>
  </si>
  <si>
    <t>279.114.015</t>
  </si>
  <si>
    <t>252.006.015</t>
  </si>
  <si>
    <t>1. Қостанай облысының даму жоспарын іске асыру</t>
  </si>
  <si>
    <t>мың гектар</t>
  </si>
  <si>
    <t>ха</t>
  </si>
  <si>
    <t>254.005.015</t>
  </si>
  <si>
    <t>288.035.015</t>
  </si>
  <si>
    <t>Орман өрттерінен қорғау сапасын жақсарту</t>
  </si>
  <si>
    <t>бақылау нүктесі</t>
  </si>
  <si>
    <t>көрсетілген қызметтер туралы акт</t>
  </si>
  <si>
    <t>254.001.015</t>
  </si>
  <si>
    <t>254.008.015</t>
  </si>
  <si>
    <t>қоршаған ортаға теріс әсерлерді анықтау</t>
  </si>
  <si>
    <t>254.113.015</t>
  </si>
  <si>
    <t>254.114.015</t>
  </si>
  <si>
    <t>Дамудың бас жоспарларын әзірлеу кезінде қоршаған ортаға техногендік әсерді азайту</t>
  </si>
  <si>
    <t>жер үсті су айдынының гидрологиялық режимін қалпына келтіру</t>
  </si>
  <si>
    <t>тексеру туралы есеп</t>
  </si>
  <si>
    <t>Кімге</t>
  </si>
  <si>
    <t>қабылдау туралы куәлік</t>
  </si>
  <si>
    <t>шабуыл</t>
  </si>
  <si>
    <t>ферма</t>
  </si>
  <si>
    <t>254.003.015</t>
  </si>
  <si>
    <t>254 133 000</t>
  </si>
  <si>
    <t>254.034.015</t>
  </si>
  <si>
    <t>254.104.015</t>
  </si>
  <si>
    <t>254.026.015</t>
  </si>
  <si>
    <t>719.008.015</t>
  </si>
  <si>
    <t>719.009.015</t>
  </si>
  <si>
    <t>719.010.015</t>
  </si>
  <si>
    <t>719.011.015</t>
  </si>
  <si>
    <t>719.012.015</t>
  </si>
  <si>
    <t>719.013.015</t>
  </si>
  <si>
    <t>719.014.015</t>
  </si>
  <si>
    <t>719.014.011</t>
  </si>
  <si>
    <t>719.015.015</t>
  </si>
  <si>
    <t>719.113.015</t>
  </si>
  <si>
    <t>719.028.015</t>
  </si>
  <si>
    <t>719.030.015</t>
  </si>
  <si>
    <t>719.031.015</t>
  </si>
  <si>
    <t>719.031.011</t>
  </si>
  <si>
    <t>719.032.015</t>
  </si>
  <si>
    <t>719.033.015</t>
  </si>
  <si>
    <t>719.034.015</t>
  </si>
  <si>
    <t>719.035.015</t>
  </si>
  <si>
    <t>258.007.013</t>
  </si>
  <si>
    <t>Тұқым шаруашылығын дамытуға арналған субсидиялар</t>
  </si>
  <si>
    <t>Зиянды және ерекше қауіпті зиянкестер мен карантиндік объектілердің экономикалық шегінен жоғары популяциясы бар пестицидтердің, биоагенттердің (энтомофагтардың) құнын субсидиялау</t>
  </si>
  <si>
    <t>Агроөнеркәсіп кешеніндегі субъектінің инвестициялау кезінде шеккен шығындарының бір бөлігін өтеу</t>
  </si>
  <si>
    <t>Агроөнеркәсіптік кешен субъектілеріне берілетін несиелерге кепілдік беру және сақтандыру шеңберіндегі субсидиялар</t>
  </si>
  <si>
    <t>Ауыл шаруашылығы жануарларын, техника мен технологиялық жабдықтарды сатып алуға арналған несиелер мен лизинг бойынша пайыздық мөлшерлемелерді субсидиялау</t>
  </si>
  <si>
    <t>Ауыл шаруашылығы өндірушілерінің су үнемдейтін суару технологияларын енгізуге инвестиция салу шығындарының бір бөлігін субсидиялау</t>
  </si>
  <si>
    <t>741.002.015</t>
  </si>
  <si>
    <t>741.005.015</t>
  </si>
  <si>
    <t>741.050.015</t>
  </si>
  <si>
    <t>741.051.015</t>
  </si>
  <si>
    <t>741.056.015</t>
  </si>
  <si>
    <t>741.043.015</t>
  </si>
  <si>
    <t>Агроөнеркәсіптік кешендегі инвестициялық жобаларды қаржыландыру</t>
  </si>
  <si>
    <t>Зиянкестер мен арамшөптермен күресу үшін қолданылатын пестицидтер (улы химикаттар) салынған контейнерлерді жою</t>
  </si>
  <si>
    <t>Тұқым материалының сорттық және егу сапасын анықтау</t>
  </si>
  <si>
    <t>Тракторларды, тіркемелерді, өздігінен жүретін ауыл шаруашылығы, мелиорациялық және жол-құрылыс машиналары мен механизмдерін мемлекеттік тіркеу және есепке алу</t>
  </si>
  <si>
    <t>741.092.013</t>
  </si>
  <si>
    <t>741.087.013</t>
  </si>
  <si>
    <t>741.018.015</t>
  </si>
  <si>
    <t>741.045.015</t>
  </si>
  <si>
    <t>741.046.015</t>
  </si>
  <si>
    <t>741.053.015</t>
  </si>
  <si>
    <t>741.057.015</t>
  </si>
  <si>
    <t>741.008.015</t>
  </si>
  <si>
    <t xml:space="preserve"> Халықтың сумен жабдықтау қызметтеріне қолжетімділігін қамтамасыз ету</t>
  </si>
  <si>
    <t>сумен жабдықтау қызметтерінің сапасын жақсарту</t>
  </si>
  <si>
    <t>279.004.011</t>
  </si>
  <si>
    <t>279.004.015</t>
  </si>
  <si>
    <t>279.071.015</t>
  </si>
  <si>
    <t>Газбен жабдықтау қызметтеріне қолжетімділікті қамтамасыз ету</t>
  </si>
  <si>
    <t>279.007.015</t>
  </si>
  <si>
    <t>үздіксіз және жоғары сапалы электр қуатымен қамтамасыз ету</t>
  </si>
  <si>
    <t>электрмен жабдықтау желілерінің тозуын азайту</t>
  </si>
  <si>
    <t>279.114.011</t>
  </si>
  <si>
    <t>жылумен жабдықтау желілерінің тозуын азайту және үздіксіз жылумен жабдықтауды қамтамасыз ету</t>
  </si>
  <si>
    <t>үздіксіз жылумен қамтамасыз ету</t>
  </si>
  <si>
    <t>279.046.005</t>
  </si>
  <si>
    <t>Тұтынушыларға су бұру қызметтерінің сенімділігін арттыру</t>
  </si>
  <si>
    <t>Тұтынушыларды су тасқыны мен жаңбыр суынан қорғау</t>
  </si>
  <si>
    <t>су ағызуын жақсарту</t>
  </si>
  <si>
    <t>Облыстың елді мекендерін абаттандыру</t>
  </si>
  <si>
    <t>миллиард теңге</t>
  </si>
  <si>
    <t>Парламент мүшесі</t>
  </si>
  <si>
    <t>ЭЫДҰ есебі</t>
  </si>
  <si>
    <r>
      <t>Мақсатты индикатор.</t>
    </r>
    <r>
      <rPr>
        <sz val="12"/>
        <rFont val="Times New Roman"/>
        <family val="1"/>
        <charset val="204"/>
      </rPr>
      <t xml:space="preserve"> Қоршаған ортаны қорғау іс-шараларын жүргізу</t>
    </r>
  </si>
  <si>
    <r>
      <t>Мақсатты индикатор.</t>
    </r>
    <r>
      <rPr>
        <sz val="12"/>
        <rFont val="Times New Roman"/>
        <family val="1"/>
        <charset val="204"/>
      </rPr>
      <t xml:space="preserve"> Балық шаруашылығын дамытуға субсидиялар арқылы мемлекеттік қолдау</t>
    </r>
  </si>
  <si>
    <t>287.004.015</t>
  </si>
  <si>
    <t>287.002.015</t>
  </si>
  <si>
    <t>Жітіқара ауданы</t>
  </si>
  <si>
    <t xml:space="preserve"> Камысты ауданы</t>
  </si>
  <si>
    <t xml:space="preserve"> Қарасу ауданы</t>
  </si>
  <si>
    <t>287.002.015, 287.004.015</t>
  </si>
  <si>
    <t>Арқалық қаласының Новый шағын ауданында нөсер кәріз желілерін салу</t>
  </si>
  <si>
    <t>268.113.015</t>
  </si>
  <si>
    <t>268.114.015</t>
  </si>
  <si>
    <t>268.051.015</t>
  </si>
  <si>
    <t>268.051.011</t>
  </si>
  <si>
    <t>268.002.015</t>
  </si>
  <si>
    <t>268.003.015</t>
  </si>
  <si>
    <t>Қостанай ауданының Заречное ауылында 900 оқушыға арналған мектеп құрылысы</t>
  </si>
  <si>
    <t>Арқалық қаласында 300 орындық мектеп құрылысы</t>
  </si>
  <si>
    <t>Қостанай қаласының Әуежай шағын ауданында 900 орындық мектеп құрылысы</t>
  </si>
  <si>
    <t>Қостанай қаласының Береке шағын ауданында 1200 орындық мектеп құрылысы</t>
  </si>
  <si>
    <t>Әулиекөл ауданының Құсмұрын ауылында 300 орындық мектеп құрылысы</t>
  </si>
  <si>
    <t>Қостанай ауданының Еңбек ауылында 100 орындық мектеп құрылысы</t>
  </si>
  <si>
    <t>Қостанай ауданы, Тобыл қаласы, Бәйтерек шағын ауданында 1200 оқушыға арналған мектептер құрылысы</t>
  </si>
  <si>
    <t>Қостанай қаласындағы Нариманов базарында 1200 оқушыға арналған мектептер құрылысы</t>
  </si>
  <si>
    <t>288.012.015</t>
  </si>
  <si>
    <t>Мендіқара ауданы білім беру бөлімінің А. Чутаев атындағы Боровская мектеп-гимназиясының ғимаратын күрделі жөндеу</t>
  </si>
  <si>
    <t>Қамысты ауданы, Қарабатыр ауылындағы Қарабатыр жалпы білім беретін мектебін күрделі жөндеу</t>
  </si>
  <si>
    <t>Ждановская орта мектебінің ғимаратын күрделі жөндеу</t>
  </si>
  <si>
    <t>«Федоровский аудандық білім беру бөлімінің Банновская жалпы білім беретін мектебі» КМУ ғимаратын күрделі жөндеу</t>
  </si>
  <si>
    <t>Сарыкөл ауданы, Барвиновка ауылы, Юбилейная көшесі, 29 мекенжайында орналасқан Барвиновская орта мектебінің ғимаратын күрделі жөндеу</t>
  </si>
  <si>
    <t>«Федоровский аудандық білім беру бөлімінің Костряковская жалпы білім беретін мектебі» КМУ ғимаратын күрделі жөндеу</t>
  </si>
  <si>
    <t>«Әулиекөл аудандық білім беру бөлімінің Б. Кенжетаев атындағы Новонежинск жалпы білім беру мектебі» КММ ғимаратын күрделі жөндеу</t>
  </si>
  <si>
    <t>«Камыстин аудандық білім беру бөлімінің №1 Камысты жалпы білім беретін мектебі» мемлекеттік мекемесін күрделі жөндеу</t>
  </si>
  <si>
    <t>288.011.015</t>
  </si>
  <si>
    <t>Мемлекеттік сараптама</t>
  </si>
  <si>
    <t xml:space="preserve"> Әулиекөл ауданындағы Аманқарағай ауылындағы ғимаратты балабақшаға қайта құру</t>
  </si>
  <si>
    <t>288.144.015</t>
  </si>
  <si>
    <t>Қостанай қаласы Білім беру бөлімінің «№6 балабақша-бақшасы» мемлекеттік коммуналдық мекемесінің ғимаратын күрделі жөндеу</t>
  </si>
  <si>
    <t>Рудный қалалық білім беру бөлімінің №8 бөбекжай-балабақшасының ғимаратын күрделі жөндеу және аумағын көгалдандыру»</t>
  </si>
  <si>
    <t xml:space="preserve"> 261.202.015</t>
  </si>
  <si>
    <t>261.202.011</t>
  </si>
  <si>
    <t>261.067.015</t>
  </si>
  <si>
    <t>261.003.015</t>
  </si>
  <si>
    <t>261.011.015</t>
  </si>
  <si>
    <t>261.011.011</t>
  </si>
  <si>
    <t>261.003.011</t>
  </si>
  <si>
    <t>261.037.015</t>
  </si>
  <si>
    <t>261.037.011</t>
  </si>
  <si>
    <t xml:space="preserve"> 261.092.015</t>
  </si>
  <si>
    <t>261.081.015</t>
  </si>
  <si>
    <t>261.081.011</t>
  </si>
  <si>
    <t>261.006.015</t>
  </si>
  <si>
    <t>261.006.011</t>
  </si>
  <si>
    <t>261.082.015</t>
  </si>
  <si>
    <t>261.082.011</t>
  </si>
  <si>
    <t xml:space="preserve"> 261.057.015</t>
  </si>
  <si>
    <t xml:space="preserve"> 261.024.015</t>
  </si>
  <si>
    <t>261.024.011</t>
  </si>
  <si>
    <t xml:space="preserve"> 261.203.015</t>
  </si>
  <si>
    <t>261.204.011</t>
  </si>
  <si>
    <t xml:space="preserve"> 261.055.015</t>
  </si>
  <si>
    <t>261.055.011</t>
  </si>
  <si>
    <t>261.007.015</t>
  </si>
  <si>
    <t>261.007.011</t>
  </si>
  <si>
    <t>261.083.015</t>
  </si>
  <si>
    <t>261.083.011</t>
  </si>
  <si>
    <t xml:space="preserve"> 261.005.015</t>
  </si>
  <si>
    <t xml:space="preserve"> 261.096.015</t>
  </si>
  <si>
    <t>Маяковский көшесі, 101, Автомагистраль колледжінде орналасқан ғимаратты күрделі жөндеу</t>
  </si>
  <si>
    <t>Қостанай ауылшаруашылық колледжінің шатырын күрделі жөндеу</t>
  </si>
  <si>
    <t>261.004.015</t>
  </si>
  <si>
    <t>261.004.011</t>
  </si>
  <si>
    <t>261.079.015</t>
  </si>
  <si>
    <t>261.067.015, 261.079.015</t>
  </si>
  <si>
    <t>288.024.015</t>
  </si>
  <si>
    <t>285.006.015</t>
  </si>
  <si>
    <t>285.006.011</t>
  </si>
  <si>
    <t>Қостанайда облыстық жедел жәрдем станциясы мен гараждар үшін ғимарат салу</t>
  </si>
  <si>
    <t>288.038.015</t>
  </si>
  <si>
    <t xml:space="preserve"> 288.113.011</t>
  </si>
  <si>
    <t xml:space="preserve"> 288.113.015</t>
  </si>
  <si>
    <t>253.039.015</t>
  </si>
  <si>
    <t>253.039.011</t>
  </si>
  <si>
    <t xml:space="preserve"> 253.008.015</t>
  </si>
  <si>
    <t>253.008.011</t>
  </si>
  <si>
    <t>253.003.015</t>
  </si>
  <si>
    <t>253.041.016</t>
  </si>
  <si>
    <t>253.027.015</t>
  </si>
  <si>
    <t>253.027.011</t>
  </si>
  <si>
    <t>253.029.015</t>
  </si>
  <si>
    <t>253.029.011</t>
  </si>
  <si>
    <t>253.023.015</t>
  </si>
  <si>
    <t>253.043.015</t>
  </si>
  <si>
    <t>253.043.011</t>
  </si>
  <si>
    <t>253.033.015, 253.034.015</t>
  </si>
  <si>
    <t>253.033.011</t>
  </si>
  <si>
    <t>253.050.015</t>
  </si>
  <si>
    <t>253.016.015</t>
  </si>
  <si>
    <t>253.018.015</t>
  </si>
  <si>
    <t>253.042.015</t>
  </si>
  <si>
    <t>256.002.015; 256.013.015; 256.014.015; 256.015.015; 256.067.015; 256.078.113</t>
  </si>
  <si>
    <t>256.002.011; 256.013.011; 256.014.011; 256.015.011</t>
  </si>
  <si>
    <t>256.003.105; 256.046.015; 256.053.015</t>
  </si>
  <si>
    <t>аналитикалық есеп</t>
  </si>
  <si>
    <t xml:space="preserve"> 752.009.015, 752.050.015</t>
  </si>
  <si>
    <t>752.001.015</t>
  </si>
  <si>
    <t>752.006.015</t>
  </si>
  <si>
    <t>752.075.015</t>
  </si>
  <si>
    <t>752.012.015</t>
  </si>
  <si>
    <t>Қабылдау туралы куәлік</t>
  </si>
  <si>
    <t>Жітіқара ауданы, Т.Г. Шевченко көшесінен Жібек жолы көшесіне дейінгі шекарадағы 5А шағын ауданындағы Никитенкова көшесі жолағындағы орташа жол жөндеу жұмыстары</t>
  </si>
  <si>
    <t>266.065.015</t>
  </si>
  <si>
    <t>150-ге жуық жұмыс орнын құру</t>
  </si>
  <si>
    <t>266.021.015</t>
  </si>
  <si>
    <t>266.041.015, 266.044.015</t>
  </si>
  <si>
    <t>266.005.015, 266.010.015, 266.011.015, 266.082.015</t>
  </si>
  <si>
    <t>266.007.015</t>
  </si>
  <si>
    <t/>
  </si>
  <si>
    <t>288.114 015</t>
  </si>
  <si>
    <t>800-ге жуық жаңа жұмыс орнын құру</t>
  </si>
  <si>
    <t>Қостанай облысы, Қостанай ауданы, Мичурин ауылдық округінде орналасқан қонақ үй және мейрамхана кешеніне ИКИ қосу.</t>
  </si>
  <si>
    <t>Қостанай қаласының индустриалды аймағындағы теміржол инфрақұрылымына кірме теміржол жолдарының құрылысы</t>
  </si>
  <si>
    <t>288.051 015</t>
  </si>
  <si>
    <t xml:space="preserve"> 288.064.005</t>
  </si>
  <si>
    <t>Арқалық қаласындағы медициналық колледж ғимаратын қайта құруға арналған жобалау-сметалық құжаттама.</t>
  </si>
  <si>
    <t>288.099.015</t>
  </si>
  <si>
    <t>254.032.015</t>
  </si>
  <si>
    <t>256.068.100; 256.068.101; 256.068.102.</t>
  </si>
  <si>
    <r>
      <t xml:space="preserve"> Нәтиже көрсеткіші 1.2.</t>
    </r>
    <r>
      <rPr>
        <sz val="12"/>
        <color theme="1"/>
        <rFont val="Times New Roman"/>
        <family val="1"/>
        <charset val="204"/>
      </rPr>
      <t>Азаматтық қорғаныс органдарының авариялық-құтқару және кезек күттірмейтін жұмыстарды жүргізу үшін басым материалдық-техникалық ресурстармен жабдықталу деңгейі</t>
    </r>
  </si>
  <si>
    <r>
      <rPr>
        <b/>
        <sz val="12"/>
        <color theme="1"/>
        <rFont val="Times New Roman"/>
        <family val="1"/>
        <charset val="204"/>
      </rPr>
      <t>Нәтиже көрсеткіші 1.4.</t>
    </r>
    <r>
      <rPr>
        <sz val="12"/>
        <color theme="1"/>
        <rFont val="Times New Roman"/>
        <family val="1"/>
        <charset val="204"/>
      </rPr>
      <t xml:space="preserve"> Төтенше жағдай кезіндегі халыққа хабарлау деңгейі</t>
    </r>
  </si>
  <si>
    <t>Қостанай облысындағы әкімшілік шығындар</t>
  </si>
  <si>
    <t>Құрылыс-монтаж жұмыстары. Қостанай облысының Лисаковск қаласында (ҚХР) жергілікті қажеттіліктерді қанағаттандыру үшін газбен жұмыс істейтін электр станциясын салу</t>
  </si>
  <si>
    <t>741.035.015</t>
  </si>
  <si>
    <t>741.047.015</t>
  </si>
  <si>
    <t>261.086.015</t>
  </si>
  <si>
    <t>253.006.011</t>
  </si>
  <si>
    <r>
      <rPr>
        <b/>
        <sz val="12"/>
        <color theme="1"/>
        <rFont val="Times New Roman"/>
        <family val="1"/>
        <charset val="204"/>
      </rPr>
      <t xml:space="preserve"> Нәтиже көрсеткіші 4.1.</t>
    </r>
    <r>
      <rPr>
        <sz val="12"/>
        <color theme="1"/>
        <rFont val="Times New Roman"/>
        <family val="1"/>
        <charset val="204"/>
      </rPr>
      <t>Өңірлердегі медицина қызметкерлерін қамтамасыз етудің ең төменгі стандарттарына сәйкес ауыл тұрғындарын медицина қызметкерлерімен қамтамасыз ету деңгейін арттыру.</t>
    </r>
  </si>
  <si>
    <r>
      <rPr>
        <b/>
        <sz val="12"/>
        <color theme="1"/>
        <rFont val="Times New Roman"/>
        <family val="1"/>
        <charset val="204"/>
      </rPr>
      <t xml:space="preserve"> Мақсатты индикатор.</t>
    </r>
    <r>
      <rPr>
        <sz val="12"/>
        <color theme="1"/>
        <rFont val="Times New Roman"/>
        <family val="1"/>
        <charset val="204"/>
      </rPr>
      <t xml:space="preserve"> ҒЗТКЖ шығындарының жалпы ішкі өнімге пайыздық үлесі</t>
    </r>
  </si>
  <si>
    <r>
      <rPr>
        <b/>
        <sz val="12"/>
        <color theme="1"/>
        <rFont val="Times New Roman"/>
        <family val="1"/>
        <charset val="204"/>
      </rPr>
      <t>Мақсатты индикатор.</t>
    </r>
    <r>
      <rPr>
        <sz val="12"/>
        <color theme="1"/>
        <rFont val="Times New Roman"/>
        <family val="1"/>
        <charset val="204"/>
      </rPr>
      <t xml:space="preserve"> Балалар мен жасөспірімдер спорт мектептеріндегі сабақтармен балаларды қамту</t>
    </r>
  </si>
  <si>
    <r>
      <rPr>
        <b/>
        <sz val="12"/>
        <color theme="1"/>
        <rFont val="Times New Roman"/>
        <family val="1"/>
        <charset val="204"/>
      </rPr>
      <t>Мақсатты индикатор.</t>
    </r>
    <r>
      <rPr>
        <sz val="12"/>
        <color theme="1"/>
        <rFont val="Times New Roman"/>
        <family val="1"/>
        <charset val="204"/>
      </rPr>
      <t xml:space="preserve"> Жақсы және қанағаттанарлық жағдайдағы жолдардың үлесі</t>
    </r>
  </si>
  <si>
    <r>
      <rPr>
        <b/>
        <sz val="12"/>
        <color theme="1"/>
        <rFont val="Times New Roman"/>
        <family val="1"/>
        <charset val="204"/>
      </rPr>
      <t>Мақсатты индикатор.</t>
    </r>
    <r>
      <rPr>
        <sz val="12"/>
        <color theme="1"/>
        <rFont val="Times New Roman"/>
        <family val="1"/>
        <charset val="204"/>
      </rPr>
      <t xml:space="preserve"> Әуежай жұмысын қайта бастау</t>
    </r>
  </si>
  <si>
    <r>
      <t xml:space="preserve"> Мақсатты индикатор.</t>
    </r>
    <r>
      <rPr>
        <sz val="12"/>
        <color theme="1"/>
        <rFont val="Times New Roman"/>
        <family val="1"/>
        <charset val="204"/>
      </rPr>
      <t>IT экожүйесін дамытуға бағытталған іс-шаралар саны</t>
    </r>
  </si>
  <si>
    <r>
      <t xml:space="preserve"> Мақсатты индикатор.</t>
    </r>
    <r>
      <rPr>
        <sz val="12"/>
        <color theme="1"/>
        <rFont val="Times New Roman"/>
        <family val="1"/>
        <charset val="204"/>
      </rPr>
      <t>Білікті IT мамандарының санын көбейту</t>
    </r>
  </si>
  <si>
    <r>
      <t>Мақсатты индикатор</t>
    </r>
    <r>
      <rPr>
        <sz val="12"/>
        <color theme="1"/>
        <rFont val="Times New Roman"/>
        <family val="1"/>
        <charset val="204"/>
      </rPr>
      <t>Тұрғын үй сатып алуға бюджеттік несие алған мамандар саны</t>
    </r>
    <r>
      <rPr>
        <b/>
        <sz val="12"/>
        <color theme="1"/>
        <rFont val="Times New Roman"/>
        <family val="1"/>
        <charset val="204"/>
      </rPr>
      <t/>
    </r>
  </si>
  <si>
    <r>
      <rPr>
        <b/>
        <sz val="12"/>
        <color theme="1"/>
        <rFont val="Times New Roman"/>
        <family val="1"/>
        <charset val="204"/>
      </rPr>
      <t xml:space="preserve"> Нәтиже көрсеткіші.</t>
    </r>
    <r>
      <rPr>
        <sz val="12"/>
        <color theme="1"/>
        <rFont val="Times New Roman"/>
        <family val="1"/>
        <charset val="204"/>
      </rPr>
      <t>Суицидтен болатын өлім.</t>
    </r>
  </si>
  <si>
    <r>
      <rPr>
        <b/>
        <sz val="12"/>
        <color theme="1"/>
        <rFont val="Times New Roman"/>
        <family val="1"/>
        <charset val="204"/>
      </rPr>
      <t>Мақсатты индикатор.</t>
    </r>
    <r>
      <rPr>
        <sz val="12"/>
        <color theme="1"/>
        <rFont val="Times New Roman"/>
        <family val="1"/>
        <charset val="204"/>
      </rPr>
      <t xml:space="preserve"> Азаматтарға емделу үшін өз елді мекендерінен тыс жерлерге тегін немесе жеңілдікпен баруды қамтамасыз ету.</t>
    </r>
  </si>
  <si>
    <r>
      <rPr>
        <b/>
        <sz val="12"/>
        <color theme="1"/>
        <rFont val="Times New Roman"/>
        <family val="1"/>
        <charset val="204"/>
      </rPr>
      <t>Мақсатты индикатор.</t>
    </r>
    <r>
      <rPr>
        <sz val="12"/>
        <color theme="1"/>
        <rFont val="Times New Roman"/>
        <family val="1"/>
        <charset val="204"/>
      </rPr>
      <t>Денсаулық сақтау саласында ақпараттық-талдамалық деректермен қамтамасыз ету және кеңес беру.</t>
    </r>
  </si>
  <si>
    <r>
      <rPr>
        <b/>
        <sz val="12"/>
        <color theme="1"/>
        <rFont val="Times New Roman"/>
        <family val="1"/>
        <charset val="204"/>
      </rPr>
      <t>Мақсатты индикатор.</t>
    </r>
    <r>
      <rPr>
        <sz val="12"/>
        <color theme="1"/>
        <rFont val="Times New Roman"/>
        <family val="1"/>
        <charset val="204"/>
      </rPr>
      <t xml:space="preserve"> Жыныстық артықшылықтың бұзылуынан зардап шегетін адамдарда декомпенсацияның алдын алу үшін химиялық кастрацияға арналған дәрі-дәрмектермен қамтамасыз ету</t>
    </r>
  </si>
  <si>
    <r>
      <t>Мақсатты индикатор</t>
    </r>
    <r>
      <rPr>
        <sz val="12"/>
        <rFont val="Times New Roman"/>
        <family val="1"/>
        <charset val="204"/>
      </rPr>
      <t>Қоршаған ортаны қорғау туралы ақпараттық ресурстарға қоғамның қол жеткізуін қамтамасыз ету</t>
    </r>
  </si>
  <si>
    <r>
      <t>Мақсатты индикатор</t>
    </r>
    <r>
      <rPr>
        <sz val="12"/>
        <rFont val="Times New Roman"/>
        <family val="1"/>
        <charset val="204"/>
      </rPr>
      <t xml:space="preserve"> Қоршаған ортаны қорғау іс-шараларын жүргізу</t>
    </r>
  </si>
  <si>
    <r>
      <t>Мақсатты индикатор</t>
    </r>
    <r>
      <rPr>
        <sz val="12"/>
        <rFont val="Times New Roman"/>
        <family val="1"/>
        <charset val="204"/>
      </rPr>
      <t>Қоршаған ортаға теріс әсерді бейтараптандыруға арналған нысандар саны</t>
    </r>
  </si>
  <si>
    <r>
      <t>Мақсатты индикатор</t>
    </r>
    <r>
      <rPr>
        <sz val="12"/>
        <rFont val="Times New Roman"/>
        <family val="1"/>
        <charset val="204"/>
      </rPr>
      <t>Су айдындарын қалпына келтіру бойынша іс-шаралар саны</t>
    </r>
  </si>
  <si>
    <r>
      <t>Мақсатты индикатор</t>
    </r>
    <r>
      <rPr>
        <sz val="12"/>
        <rFont val="Times New Roman"/>
        <family val="1"/>
        <charset val="204"/>
      </rPr>
      <t>Суды басқару жүйелерінің тұрақтылығын қамтамасыз ету.</t>
    </r>
  </si>
  <si>
    <r>
      <t>Мақсатты индикатор</t>
    </r>
    <r>
      <rPr>
        <sz val="12"/>
        <rFont val="Times New Roman"/>
        <family val="1"/>
        <charset val="204"/>
      </rPr>
      <t>Аудандар мен қалаларға тиесілі гидротехникалық құрылыстарды жөндеу және қалпына келтіру жұмыстары.</t>
    </r>
  </si>
  <si>
    <r>
      <t>Мақсатты индикатор</t>
    </r>
    <r>
      <rPr>
        <sz val="12"/>
        <rFont val="Times New Roman"/>
        <family val="1"/>
        <charset val="204"/>
      </rPr>
      <t>Гидравликалық құрылыстарды салу және қайта құру.</t>
    </r>
  </si>
  <si>
    <r>
      <t>Мақсатты индикатор</t>
    </r>
    <r>
      <rPr>
        <sz val="12"/>
        <rFont val="Times New Roman"/>
        <family val="1"/>
        <charset val="204"/>
      </rPr>
      <t>Гидравликалық құрылыстарды күтіп ұстауға арналған материалдық-техникалық базаны нығайту.</t>
    </r>
  </si>
  <si>
    <r>
      <t>Мақсатты индикатор</t>
    </r>
    <r>
      <rPr>
        <sz val="12"/>
        <rFont val="Times New Roman"/>
        <family val="1"/>
        <charset val="204"/>
      </rPr>
      <t>Мемлекеттік орман қоры аумағында табиғатты қорғауды және биоәртүрлілікті қамтамасыз ету.</t>
    </r>
  </si>
  <si>
    <t>шабуыл.</t>
  </si>
  <si>
    <r>
      <t>Мақсатты индикатор</t>
    </r>
    <r>
      <rPr>
        <sz val="12"/>
        <rFont val="Times New Roman"/>
        <family val="1"/>
        <charset val="204"/>
      </rPr>
      <t>Балық шаруашылығын дамытуға субсидиялар арқылы мемлекеттік қолдау.</t>
    </r>
  </si>
  <si>
    <r>
      <t>Мақсатты индикатор</t>
    </r>
    <r>
      <rPr>
        <sz val="12"/>
        <rFont val="Times New Roman"/>
        <family val="1"/>
        <charset val="204"/>
      </rPr>
      <t>Субсидиялар арқылы аквамәдениетті дамытуға мемлекеттік қолдау.</t>
    </r>
  </si>
  <si>
    <r>
      <t>Мақсатты индикатор</t>
    </r>
    <r>
      <rPr>
        <sz val="12"/>
        <rFont val="Times New Roman"/>
        <family val="1"/>
        <charset val="204"/>
      </rPr>
      <t>Орман питомниктерінің негізгі түрлерін дамыту.</t>
    </r>
  </si>
  <si>
    <r>
      <t>Мақсатты индикатор</t>
    </r>
    <r>
      <rPr>
        <sz val="12"/>
        <rFont val="Times New Roman"/>
        <family val="1"/>
        <charset val="204"/>
      </rPr>
      <t>Орман шаруашылығының материалдық-техникалық базасын нығайту.</t>
    </r>
  </si>
  <si>
    <r>
      <t xml:space="preserve"> Тұрақты даму мақсаттарының мақсатты индикаторы.</t>
    </r>
    <r>
      <rPr>
        <sz val="12"/>
        <rFont val="Times New Roman"/>
        <family val="1"/>
        <charset val="204"/>
      </rPr>
      <t>Қалалық қалдықтарды қайта өңдеу және жою үлесі</t>
    </r>
  </si>
  <si>
    <r>
      <rPr>
        <b/>
        <sz val="12"/>
        <color theme="1"/>
        <rFont val="Times New Roman"/>
        <family val="1"/>
        <charset val="204"/>
      </rPr>
      <t>Нәтиже көрсеткіші.</t>
    </r>
    <r>
      <rPr>
        <sz val="12"/>
        <color theme="1"/>
        <rFont val="Times New Roman"/>
        <family val="1"/>
        <charset val="204"/>
      </rPr>
      <t xml:space="preserve"> Қызмет алушылар саны.</t>
    </r>
  </si>
  <si>
    <r>
      <rPr>
        <b/>
        <sz val="12"/>
        <color theme="1"/>
        <rFont val="Times New Roman"/>
        <family val="1"/>
        <charset val="204"/>
      </rPr>
      <t>Нәтиже көрсеткіші.</t>
    </r>
    <r>
      <rPr>
        <sz val="12"/>
        <color theme="1"/>
        <rFont val="Times New Roman"/>
        <family val="1"/>
        <charset val="204"/>
      </rPr>
      <t xml:space="preserve"> Мүгедектерді оңалтудың және сауықтырудың жеке бағдарламасын іске асыру.</t>
    </r>
  </si>
  <si>
    <r>
      <rPr>
        <b/>
        <sz val="12"/>
        <color theme="1"/>
        <rFont val="Times New Roman"/>
        <family val="1"/>
        <charset val="204"/>
      </rPr>
      <t>Нәтиже көрсеткіші.</t>
    </r>
    <r>
      <rPr>
        <sz val="12"/>
        <color theme="1"/>
        <rFont val="Times New Roman"/>
        <family val="1"/>
        <charset val="204"/>
      </rPr>
      <t xml:space="preserve"> Тұрғындарға жұмысқа орналасуға көмек көрсету.</t>
    </r>
  </si>
  <si>
    <r>
      <rPr>
        <b/>
        <sz val="12"/>
        <color theme="1"/>
        <rFont val="Times New Roman"/>
        <family val="1"/>
        <charset val="204"/>
      </rPr>
      <t>Мақсатты индикатор.</t>
    </r>
    <r>
      <rPr>
        <sz val="12"/>
        <color theme="1"/>
        <rFont val="Times New Roman"/>
        <family val="1"/>
        <charset val="204"/>
      </rPr>
      <t>Мемлекеттік саясатты іске асыру шаралары (Президенттің жолдауы, Мемлекет басшысының, Орталық қала әкімшілігінің және Қостанай облысы әкімінің тапсырмалары)</t>
    </r>
  </si>
  <si>
    <t>254.008.016</t>
  </si>
  <si>
    <t>254.009.016</t>
  </si>
  <si>
    <t>№</t>
  </si>
  <si>
    <t>Атауы</t>
  </si>
  <si>
    <t>Аяқтау нысаны</t>
  </si>
  <si>
    <t>есепті жыл (2024)</t>
  </si>
  <si>
    <t xml:space="preserve"> Осы жылға (2025) арналған жоспар (факт)</t>
  </si>
  <si>
    <t>2030 ж.</t>
  </si>
  <si>
    <t xml:space="preserve"> бюджеттік бағдарламаның коды</t>
  </si>
  <si>
    <t>Жобаны іске асырудан күтілетін нәтижелер, оның ішінде құрылған жұмыс орындарының саны (тұрақты/уақытша)</t>
  </si>
  <si>
    <t>ҰЭМ</t>
  </si>
  <si>
    <r>
      <t xml:space="preserve">1.1-мақсат. </t>
    </r>
    <r>
      <rPr>
        <sz val="12"/>
        <color theme="1"/>
        <rFont val="Times New Roman"/>
        <family val="1"/>
        <charset val="204"/>
      </rPr>
      <t>Аймақтың негізгі салаларын басымдықпен дамыту</t>
    </r>
  </si>
  <si>
    <t>Облыс әкімінің орынбасары - Әбенов А.Т. (АШжЖҚБ)</t>
  </si>
  <si>
    <r>
      <rPr>
        <b/>
        <sz val="12"/>
        <color theme="1"/>
        <rFont val="Times New Roman"/>
        <family val="1"/>
        <charset val="204"/>
      </rPr>
      <t xml:space="preserve">Іс-шара. </t>
    </r>
    <r>
      <rPr>
        <sz val="12"/>
        <color theme="1"/>
        <rFont val="Times New Roman"/>
        <family val="1"/>
        <charset val="204"/>
      </rPr>
      <t>Агроөнеркәсіптік кешенге субсидиялар беру арқылы ауыл шаруашылығы өндірісін арттыру, соның ішінде:</t>
    </r>
  </si>
  <si>
    <t>Бюджеттік өтінім</t>
  </si>
  <si>
    <t>АШжЖҚБ басшысы Бекмұхамедов И.Е.</t>
  </si>
  <si>
    <t>ВБ басшысы
Т.К. Иманбаев</t>
  </si>
  <si>
    <r>
      <rPr>
        <b/>
        <sz val="12"/>
        <color theme="1"/>
        <rFont val="Times New Roman"/>
        <family val="1"/>
        <charset val="204"/>
      </rPr>
      <t xml:space="preserve">Іс-шара. </t>
    </r>
    <r>
      <rPr>
        <sz val="12"/>
        <color theme="1"/>
        <rFont val="Times New Roman"/>
        <family val="1"/>
        <charset val="204"/>
      </rPr>
      <t>Ауыл шаруашылығы саласында инвестициялық жобаларды іске асыру</t>
    </r>
  </si>
  <si>
    <r>
      <rPr>
        <b/>
        <sz val="12"/>
        <rFont val="Times New Roman"/>
        <family val="1"/>
        <charset val="204"/>
      </rPr>
      <t>Іс-шара.</t>
    </r>
    <r>
      <rPr>
        <sz val="12"/>
        <rFont val="Times New Roman"/>
        <family val="1"/>
        <charset val="204"/>
      </rPr>
      <t xml:space="preserve"> Мал қорымдарын (биотермиялық шұңқырларды) салуды, қайта жаңартуды ұйымдастыру және оларды күтіп ұстауды қамтамасыз ету</t>
    </r>
  </si>
  <si>
    <r>
      <rPr>
        <b/>
        <sz val="12"/>
        <rFont val="Times New Roman"/>
        <family val="1"/>
        <charset val="204"/>
      </rPr>
      <t xml:space="preserve">Іс-шара. </t>
    </r>
    <r>
      <rPr>
        <sz val="12"/>
        <rFont val="Times New Roman"/>
        <family val="1"/>
        <charset val="204"/>
      </rPr>
      <t>Ауру жануарларды санитарлық союды ұйымдастыру</t>
    </r>
  </si>
  <si>
    <t>төлем шоты, аяқтау туралы сертификаттар</t>
  </si>
  <si>
    <r>
      <rPr>
        <b/>
        <sz val="12"/>
        <rFont val="Times New Roman"/>
        <family val="1"/>
        <charset val="204"/>
      </rPr>
      <t>Іс-шара.</t>
    </r>
    <r>
      <rPr>
        <sz val="12"/>
        <rFont val="Times New Roman"/>
        <family val="1"/>
        <charset val="204"/>
      </rPr>
      <t xml:space="preserve"> Қаңғыбас иттер мен мысықтарды аулауды және жоюды ұйымдастыру</t>
    </r>
  </si>
  <si>
    <r>
      <rPr>
        <b/>
        <sz val="12"/>
        <rFont val="Times New Roman"/>
        <family val="1"/>
        <charset val="204"/>
      </rPr>
      <t xml:space="preserve">Іс-шара. </t>
    </r>
    <r>
      <rPr>
        <sz val="12"/>
        <rFont val="Times New Roman"/>
        <family val="1"/>
        <charset val="204"/>
      </rPr>
      <t>Жануарлар мен адамдардың денсаулығына қауіп төндіретін, бейтараптандырылған (дезинфекцияланған) және өңделген жануарлардың, жануарлардан алынатын өнімдер мен шикізаттың құнын иелеріне өтеу</t>
    </r>
  </si>
  <si>
    <r>
      <rPr>
        <b/>
        <sz val="12"/>
        <rFont val="Times New Roman"/>
        <family val="1"/>
        <charset val="204"/>
      </rPr>
      <t xml:space="preserve">Іс-шара. </t>
    </r>
    <r>
      <rPr>
        <sz val="12"/>
        <rFont val="Times New Roman"/>
        <family val="1"/>
        <charset val="204"/>
      </rPr>
      <t>Жануарлардың энзоотиялық ауруларының алдын алу және диагностикалау бойынша ветеринариялық іс-шараларды жүргізу</t>
    </r>
  </si>
  <si>
    <r>
      <rPr>
        <b/>
        <sz val="12"/>
        <rFont val="Times New Roman"/>
        <family val="1"/>
        <charset val="204"/>
      </rPr>
      <t>Іс-шара.</t>
    </r>
    <r>
      <rPr>
        <sz val="12"/>
        <rFont val="Times New Roman"/>
        <family val="1"/>
        <charset val="204"/>
      </rPr>
      <t xml:space="preserve"> Ауыл шаруашылығы жануарларын анықтау бойынша іс-шаралар өткізу</t>
    </r>
  </si>
  <si>
    <r>
      <rPr>
        <b/>
        <sz val="12"/>
        <rFont val="Times New Roman"/>
        <family val="1"/>
        <charset val="204"/>
      </rPr>
      <t>Іс-шара.</t>
    </r>
    <r>
      <rPr>
        <sz val="12"/>
        <rFont val="Times New Roman"/>
        <family val="1"/>
        <charset val="204"/>
      </rPr>
      <t xml:space="preserve"> Эпидемияға қарсы шараларды жүргізу</t>
    </r>
  </si>
  <si>
    <r>
      <rPr>
        <b/>
        <sz val="12"/>
        <rFont val="Times New Roman"/>
        <family val="1"/>
        <charset val="204"/>
      </rPr>
      <t xml:space="preserve">Іс-шара. </t>
    </r>
    <r>
      <rPr>
        <sz val="12"/>
        <rFont val="Times New Roman"/>
        <family val="1"/>
        <charset val="204"/>
      </rPr>
      <t>Ведомстволық бағынысты мекемелер мен ұйымдардың күрделі шығындары</t>
    </r>
  </si>
  <si>
    <r>
      <rPr>
        <b/>
        <sz val="12"/>
        <rFont val="Times New Roman"/>
        <family val="1"/>
        <charset val="204"/>
      </rPr>
      <t>Іс-шара.</t>
    </r>
    <r>
      <rPr>
        <sz val="12"/>
        <rFont val="Times New Roman"/>
        <family val="1"/>
        <charset val="204"/>
      </rPr>
      <t xml:space="preserve"> Төменгі бюджеттерге берілетін ағымдағы трансферттер</t>
    </r>
  </si>
  <si>
    <r>
      <rPr>
        <b/>
        <sz val="12"/>
        <rFont val="Times New Roman"/>
        <family val="1"/>
        <charset val="204"/>
      </rPr>
      <t>Іс-шара.</t>
    </r>
    <r>
      <rPr>
        <sz val="12"/>
        <rFont val="Times New Roman"/>
        <family val="1"/>
        <charset val="204"/>
      </rPr>
      <t xml:space="preserve"> Ветеринариялық препараттарды уақытша сақтау орнына тасымалдау қызметтері</t>
    </r>
  </si>
  <si>
    <r>
      <rPr>
        <b/>
        <sz val="12"/>
        <rFont val="Times New Roman"/>
        <family val="1"/>
        <charset val="204"/>
      </rPr>
      <t xml:space="preserve">Іс-ашра. </t>
    </r>
    <r>
      <rPr>
        <sz val="12"/>
        <rFont val="Times New Roman"/>
        <family val="1"/>
        <charset val="204"/>
      </rPr>
      <t>Жануарлардың энзоотиялық ауруларының алдын алу және диагностикалау үшін ветеринариялық препараттарды орталықтандырылған сатып алу, олардың алдын алу және диагностикалау бойынша қызметтер, оларды сақтауды және аудандардың (облыстық маңызы бар қалалардың) жергілікті атқарушы органдарына тасымалдауды (жеткізуді) ұйымдастыру</t>
    </r>
  </si>
  <si>
    <r>
      <rPr>
        <b/>
        <sz val="12"/>
        <rFont val="Times New Roman"/>
        <family val="1"/>
        <charset val="204"/>
      </rPr>
      <t xml:space="preserve">Іс-шара. </t>
    </r>
    <r>
      <rPr>
        <sz val="12"/>
        <rFont val="Times New Roman"/>
        <family val="1"/>
        <charset val="204"/>
      </rPr>
      <t>Ауыл шаруашылығы жануарларын сәйкестендіруге арналған ветеринариялық өнімдер мен атрибуттарды, жануарларға арналған ветеринариялық паспорттарды орталықтандырылған сатып алу және оларды аудандардың (облыстық маңызы бар қалалардың) жергілікті атқарушы органдарына тасымалдау (жеткізу)</t>
    </r>
  </si>
  <si>
    <r>
      <rPr>
        <b/>
        <sz val="12"/>
        <rFont val="Times New Roman"/>
        <family val="1"/>
        <charset val="204"/>
      </rPr>
      <t xml:space="preserve">Іс-шара. </t>
    </r>
    <r>
      <rPr>
        <sz val="12"/>
        <rFont val="Times New Roman"/>
        <family val="1"/>
        <charset val="204"/>
      </rPr>
      <t>Қаңғыбас және баспанасыз жануарларға уақытша күтім жасау</t>
    </r>
  </si>
  <si>
    <r>
      <rPr>
        <b/>
        <sz val="12"/>
        <rFont val="Times New Roman"/>
        <family val="1"/>
        <charset val="204"/>
      </rPr>
      <t xml:space="preserve">Іс-шара. </t>
    </r>
    <r>
      <rPr>
        <sz val="12"/>
        <rFont val="Times New Roman"/>
        <family val="1"/>
        <charset val="204"/>
      </rPr>
      <t>Қаңғыбас және баспанасыз жануарларды анықтау</t>
    </r>
  </si>
  <si>
    <r>
      <rPr>
        <b/>
        <sz val="12"/>
        <rFont val="Times New Roman"/>
        <family val="1"/>
        <charset val="204"/>
      </rPr>
      <t>Іс-шара.</t>
    </r>
    <r>
      <rPr>
        <sz val="12"/>
        <rFont val="Times New Roman"/>
        <family val="1"/>
        <charset val="204"/>
      </rPr>
      <t xml:space="preserve"> Қаңғыбас жануарларды вакцинациялау және стерилизациялау</t>
    </r>
  </si>
  <si>
    <r>
      <rPr>
        <b/>
        <sz val="12"/>
        <rFont val="Times New Roman"/>
        <family val="1"/>
        <charset val="204"/>
      </rPr>
      <t>Іс-шара.</t>
    </r>
    <r>
      <rPr>
        <sz val="12"/>
        <rFont val="Times New Roman"/>
        <family val="1"/>
        <charset val="204"/>
      </rPr>
      <t xml:space="preserve"> Иелері халықтың әлеуметтік осал топтарына жататын үй жануарларын анықтау</t>
    </r>
  </si>
  <si>
    <r>
      <t xml:space="preserve">1.2-мақсат. </t>
    </r>
    <r>
      <rPr>
        <sz val="12"/>
        <color theme="1"/>
        <rFont val="Times New Roman"/>
        <family val="1"/>
        <charset val="204"/>
      </rPr>
      <t>Өңдеу өнеркәсібінің өндірісінің артуы</t>
    </r>
  </si>
  <si>
    <t>РБ</t>
  </si>
  <si>
    <t>ЖБ</t>
  </si>
  <si>
    <t>БК</t>
  </si>
  <si>
    <t>РБ және ЖБ</t>
  </si>
  <si>
    <t>ЖБ, БК</t>
  </si>
  <si>
    <t>НҰИ-12. Қалалар</t>
  </si>
  <si>
    <t>АБ (аудан)</t>
  </si>
  <si>
    <t>268.028.016</t>
  </si>
  <si>
    <t>268.113.016</t>
  </si>
  <si>
    <t>млн.тенге</t>
  </si>
  <si>
    <t>Облыс әкімінің орынбасары
Б.Қ. Таңжарыков (ЖКжАЖБ)</t>
  </si>
  <si>
    <t>741.065.015</t>
  </si>
  <si>
    <t>АШжЖҚБ басшысы Бекмұхамедов И.Е..</t>
  </si>
  <si>
    <r>
      <rPr>
        <b/>
        <sz val="12"/>
        <color theme="1"/>
        <rFont val="Times New Roman"/>
        <family val="1"/>
        <charset val="204"/>
      </rPr>
      <t>Мақсатты индикатор.</t>
    </r>
    <r>
      <rPr>
        <sz val="12"/>
        <color theme="1"/>
        <rFont val="Times New Roman"/>
        <family val="1"/>
        <charset val="204"/>
      </rPr>
      <t xml:space="preserve"> Мемлекеттік тілді меңгерген халықтың үлесі, %</t>
    </r>
  </si>
  <si>
    <t>АДЖ шеңберінде қаржыландыру</t>
  </si>
  <si>
    <t>Іс-шара. Мектепке дейінгі мекемелердің ғимараттарын қайта құру</t>
  </si>
  <si>
    <t>КжИИДБ - Қоңқабаев Н.Н.</t>
  </si>
  <si>
    <t>КжИИДБ басшысы Қоңқабаев Н.Н.</t>
  </si>
  <si>
    <t>КжИИДБ басшысы - Қоңқабаев Н.Н.</t>
  </si>
  <si>
    <t>Облыс әкімінің орынбасары - Әбенов А.Т. (КжИИДБ).</t>
  </si>
  <si>
    <t>АШМ</t>
  </si>
  <si>
    <t>ЖАО есеп беру деректері</t>
  </si>
  <si>
    <t>СРИМ, АШМ, ЖАО</t>
  </si>
  <si>
    <t>Әкімнің орынбасары - Әбенов А.Т. (КжИИДБ)</t>
  </si>
  <si>
    <t>КжИИДБ басшысы – Қоңқабаев Н.Н.. РПП – Давлетпаев Р.Б.</t>
  </si>
  <si>
    <t>Облыс әкімінің орынбасары - Әбенов А.Т. (КжИИДБ)</t>
  </si>
  <si>
    <t>КжИИДБ басшысы – Қоңкабаев Н.Н. Әкімші - ҚСҚБ</t>
  </si>
  <si>
    <t>КжИИДБ басшысы - Қоңкабаев Н.Н., Тобол ӘКК тең атқарушылары</t>
  </si>
  <si>
    <t>КжИИДБ басшысы – Қоңкабаев Н.Н. «Даму» ФРП – Ерболұлы М.</t>
  </si>
  <si>
    <t>КжИИДБ басшысы - ҚСҚБ бірлескен орындаушылары Н.Н. Қоңкабаев</t>
  </si>
  <si>
    <t>МП, ҒЖБМ</t>
  </si>
  <si>
    <t>Жобалау-сметалық құжаттама. Костылевское ОАМV (жер асты сулары кен орны) Качар ауылында сумен жабдықтау жүйесінің құрылысы</t>
  </si>
  <si>
    <t>ЕХӘҚМ, ҰЭМ, ҒЖБМ, ОАМ, МАМ, ЦДИАӨМ, ҚМ</t>
  </si>
  <si>
    <t>ҚДБ-дағы ақпарат</t>
  </si>
  <si>
    <t>ҚДБ басшысы - Бекмағамбетова А.М.</t>
  </si>
  <si>
    <t>СИМ, ЕХӘҚМ, ҰЭM, АШМ, ҚM, ҚМА, ӨҚM, КM, ЖИЦДM, ӘM, ҚНРДA, ҰБ, БҚДA, ЭM, ЖАO</t>
  </si>
  <si>
    <t>АШжЖҚ басшысы Бекмұхамедов И.Е.</t>
  </si>
  <si>
    <t>ҰЭМ, ОАМ, ДСМ, ЕХӘҚМ, MАМ, ӨҚM, КM, ІІМ, ЭТРМ, ЦДИАӨМ, СИM, АШМ</t>
  </si>
  <si>
    <t>ЭжБЖБ, ББ, ДСБ, ЖБ, ДШжСБ, ЖКжАЖБ, ЭжТКШБ, ҚСҚБ, ТРжТПРБ, ПД, ТЖД, АМҚКжАБ</t>
  </si>
  <si>
    <t>ПД басшысы - Файзуллин Е.Ж.</t>
  </si>
  <si>
    <t>АМҚКжАБ басшысы - А.С. Кашиев</t>
  </si>
  <si>
    <t>ӨҚM, ҰЭM, ЖАO</t>
  </si>
  <si>
    <t>ӨҚM, ЭM, ҰЭM, ЖАO</t>
  </si>
  <si>
    <t xml:space="preserve"> Пайдалануға беру актісі</t>
  </si>
  <si>
    <t>Пайдалануға беру актісі</t>
  </si>
  <si>
    <t>Мемлекеттік сараптама, Пайдалануға беру актісі</t>
  </si>
  <si>
    <t>ЭжБЖБ басшысы Амирбеков И.Ш.</t>
  </si>
  <si>
    <t>ДСБ, ТСМ, ІІМ, ЭТРM, СРИМ, МАМ, ЦДИАӨМ, ҒЖБМ, КM, ЖАО</t>
  </si>
  <si>
    <t>СЖРА ҰСБ ресми статистикалық ақпараты</t>
  </si>
  <si>
    <t>ЭТРM, ЖАО</t>
  </si>
  <si>
    <t>Әкімнің орынбасары Таңжарықов Б.Қ. (КЖИИДБ)</t>
  </si>
  <si>
    <t>ЭМ</t>
  </si>
  <si>
    <t>ГВт</t>
  </si>
  <si>
    <t xml:space="preserve"> Облыс әкімінің орынбасары Б.Қ. Таңжарықов, Төтенше жағдайлар департаменті</t>
  </si>
  <si>
    <t>Облыс әкімінің орынбасары Б.Қ. Таңжарықов, Төтенше жағдайлар департаменті</t>
  </si>
  <si>
    <t>ҰҚ</t>
  </si>
  <si>
    <t xml:space="preserve"> Атауы</t>
  </si>
  <si>
    <t xml:space="preserve"> Лисаков</t>
  </si>
  <si>
    <t>Алтынсарин</t>
  </si>
  <si>
    <t>Амангелді</t>
  </si>
  <si>
    <t>Әулиекөл</t>
  </si>
  <si>
    <t xml:space="preserve"> Әулиекөл</t>
  </si>
  <si>
    <t>Денисов</t>
  </si>
  <si>
    <t>Жангелдин</t>
  </si>
  <si>
    <t>Жітіқара</t>
  </si>
  <si>
    <t>Қамысты</t>
  </si>
  <si>
    <t>Қарабалық</t>
  </si>
  <si>
    <t>Қарасу</t>
  </si>
  <si>
    <t>Меңдіқара</t>
  </si>
  <si>
    <t>Науырзым</t>
  </si>
  <si>
    <t>Сарыкөл</t>
  </si>
  <si>
    <t>Бейімбет Майлин</t>
  </si>
  <si>
    <t>Ұзынкөл</t>
  </si>
  <si>
    <t>Федоров</t>
  </si>
  <si>
    <t>Б. Майлин</t>
  </si>
  <si>
    <t>Нәтиже ұпайы 6.1 (ТДМ, декомпозиция) Халықтың сумен жабдықтау қызметтеріне қол жеткізуін қамтамасыз ету</t>
  </si>
  <si>
    <t xml:space="preserve"> Нәтиже ұпайы 6.5.(ТДМ, декомпозиция) Газбен жабдықтау инфрақұрылымын дамыту</t>
  </si>
  <si>
    <t>Нәтиже көрсеткіші 1.1 (ТДГ және декомпозиция). Жүрек-қан тамырлары ауруларынан, қатерлі ісіктен, созылмалы тыныс алу жолдарының ауруларынан және қант диабетінен 30 мен 70 жас аралығындағы мезгілсіз өлім қаупін азайту</t>
  </si>
  <si>
    <t xml:space="preserve"> Нәтиже көрсеткіші 1.4.(ТДМ декомпозицияы) Жол-көлік оқиғаларынан болатын өлім-жітім</t>
  </si>
  <si>
    <t xml:space="preserve"> Нәтиже көрсеткіші 2.4.(ТДМ декомпозицияы) 5 жасқа дейінгі балалардың өлім-жітім деңгейі</t>
  </si>
  <si>
    <t>Тек RK арқылы декомпозиция</t>
  </si>
  <si>
    <t>Науырзым ауданы</t>
  </si>
  <si>
    <t>Лисаков</t>
  </si>
  <si>
    <t>Нәтиже көрсеткіші 1.3.(ТДМ декомпозицияы)Есірткі заттарды қолданудан туындаған психикалық және мінез-құлық бұзылыстарының жиілігін азайту</t>
  </si>
  <si>
    <t xml:space="preserve"> Нәтиже көрсеткіші 1,5 құрайды.(ТДМ декомпозицияы)Байқаусызда уланудан болатын өлім-жітімді азайту</t>
  </si>
  <si>
    <t xml:space="preserve"> Нәтиже көрсеткіші 2.1.(ТДМ декомпозицияы)АИТВ жұқтырмаған 1000 тұрғынға шаққандағы жаңа АИТВ инфекцияларын анықтау көрсеткіші</t>
  </si>
  <si>
    <t xml:space="preserve"> Нәтиже көрсеткіші 1,5 құрайды.(ТДМ декомпозицияы) Туберкулез ауруының пайда болуын азайту</t>
  </si>
  <si>
    <t xml:space="preserve"> Нәтиже көрсеткіші 2.2.(ТДМ декомпозицияы) Жаңа туған нәрестелер өлімін азайту</t>
  </si>
  <si>
    <t>Нәтиже көрсеткіші 2.5.(ТДМ декомпозицияы)Ана өлімін азайту</t>
  </si>
  <si>
    <t>Нәтиже ұпайы 2.9. (ТДМ декомпозицияы) 15-49 жастағы жүкті әйелдер арасында анемияның пайда болу жиілігін төмендету</t>
  </si>
  <si>
    <r>
      <rPr>
        <b/>
        <sz val="12"/>
        <color theme="1"/>
        <rFont val="Times New Roman"/>
        <family val="1"/>
        <charset val="204"/>
      </rPr>
      <t>Нәтиже көрсеткіші.</t>
    </r>
    <r>
      <rPr>
        <sz val="12"/>
        <color theme="1"/>
        <rFont val="Times New Roman"/>
        <family val="1"/>
        <charset val="204"/>
      </rPr>
      <t xml:space="preserve"> Қызмет алушылар саны</t>
    </r>
  </si>
  <si>
    <r>
      <rPr>
        <b/>
        <sz val="12"/>
        <color theme="1"/>
        <rFont val="Times New Roman"/>
        <family val="1"/>
        <charset val="204"/>
      </rPr>
      <t>Нәтиже көрсеткіші.</t>
    </r>
    <r>
      <rPr>
        <sz val="12"/>
        <color theme="1"/>
        <rFont val="Times New Roman"/>
        <family val="1"/>
        <charset val="204"/>
      </rPr>
      <t xml:space="preserve"> Мүгедектерді оңалтудың және сауықтырудың жеке бағдарламасын іске асыру</t>
    </r>
  </si>
  <si>
    <t>ЭжТКШБ</t>
  </si>
  <si>
    <t>ТЖД</t>
  </si>
  <si>
    <t>КЖИИДБ</t>
  </si>
  <si>
    <t>ПД</t>
  </si>
  <si>
    <t>ЖҚҮжӘББ</t>
  </si>
  <si>
    <t>ҚДБ</t>
  </si>
  <si>
    <t xml:space="preserve"> Қостанай қ.</t>
  </si>
  <si>
    <t>Нәтиже көрсеткіші 1.1 (ТДМ және декомпозиция). Жүрек-қан тамырлары ауруларынан, қатерлі ісіктен, созылмалы тыныс алу жолдарының ауруларынан және қант диабетінен 30 мен 70 жас аралығындағы мезгілсіз өлім қаупін азайту</t>
  </si>
  <si>
    <t>КжИИДБ</t>
  </si>
  <si>
    <t>ЖАП (келісім бойынша)</t>
  </si>
  <si>
    <t>Қостанай облысы, Қарабалық ауданы, Михайлов ауылындағы Мектеп көшесі жолын орташа жөндеу</t>
  </si>
  <si>
    <t>Қостанай облысы Қарабалық ауданы Михайлов ауылы Мектеп көшесіндегі орташа жөндеу жұмыстары</t>
  </si>
  <si>
    <t>Қостанай облысы, Мендіқара ауданы, Михайловский ауылдық округі, Михайлов ауылындағы Карл Маркс көшесінің, Механизаторов көшесінің орташа жөндеу жұмыстары.</t>
  </si>
  <si>
    <r>
      <rPr>
        <b/>
        <sz val="12"/>
        <color theme="1"/>
        <rFont val="Times New Roman"/>
        <family val="1"/>
        <charset val="204"/>
      </rPr>
      <t>Іс-шара.</t>
    </r>
    <r>
      <rPr>
        <sz val="12"/>
        <color theme="1"/>
        <rFont val="Times New Roman"/>
        <family val="1"/>
        <charset val="204"/>
      </rPr>
      <t xml:space="preserve"> Рудный қаласында терең қайта өңдеу бойынша зауытты салу, мемлекеттің қатысуы есебінен</t>
    </r>
  </si>
  <si>
    <t>Әкіңмшілік деректер</t>
  </si>
  <si>
    <t>млн теңге</t>
  </si>
  <si>
    <t>Ауыл тұрғындарының табысын арттыру жобасын кеңейту үшін ауыл тұрғындарына микрокредит беру үшін несие беру (Ауыл Аманаты)</t>
  </si>
  <si>
    <t>АМҚКжАБ</t>
  </si>
  <si>
    <t>ҚСҚБ</t>
  </si>
  <si>
    <r>
      <t xml:space="preserve"> Мақсатты индикатор </t>
    </r>
    <r>
      <rPr>
        <sz val="12"/>
        <color theme="1"/>
        <rFont val="Times New Roman"/>
        <family val="1"/>
        <charset val="204"/>
      </rPr>
      <t>(ТДМ декомпозициясы). Жан басына шаққандағы тұрғын үймен қамтамасыз ету</t>
    </r>
    <r>
      <rPr>
        <b/>
        <sz val="12"/>
        <color theme="1"/>
        <rFont val="Times New Roman"/>
        <family val="1"/>
        <charset val="204"/>
      </rPr>
      <t/>
    </r>
  </si>
  <si>
    <t>ЭжБЖБ</t>
  </si>
  <si>
    <t>ДСБ</t>
  </si>
  <si>
    <t>ББ</t>
  </si>
  <si>
    <t>ЖКжАЖБ</t>
  </si>
  <si>
    <t>ДШжСБ</t>
  </si>
  <si>
    <t>ТРжТПРБ</t>
  </si>
  <si>
    <t>Меңдіқара ауданы</t>
  </si>
  <si>
    <t>Қаржыландыру СДС шеңберінде жүзеге асырылады</t>
  </si>
  <si>
    <t>СДС шеңберінде қаржыландыру</t>
  </si>
  <si>
    <t>ЖІӨ проценті</t>
  </si>
  <si>
    <t>Облыс әкімінің орынбасары Таңжарықов Б.Қ. (ЭжТКШБ)</t>
  </si>
  <si>
    <t>Облыс әкімінің орынбасары Б.Қ. Таңжарықов (ТРжТПРБ)</t>
  </si>
  <si>
    <t xml:space="preserve"> Басымдық және проблемалық салалардың картасы</t>
  </si>
  <si>
    <t xml:space="preserve">Басым, проблемалық аймақтар картасының қосымшасы </t>
  </si>
  <si>
    <t>Басым, проблемалық аймақтардың картасына сәйкес әлеуеттілік дәрежесі бойынша нысаналы индикаторларды саралау</t>
  </si>
  <si>
    <t>Қостанай облысының 2026-2030 жылдарға
арналған инвестициялық жоспары</t>
  </si>
  <si>
    <t>Қостанай облысының 2026-2030 жылдарға арналған
инвестициялық жоспарының қосымшасы</t>
  </si>
  <si>
    <t>268.065.016</t>
  </si>
  <si>
    <t>268.065.017</t>
  </si>
  <si>
    <t>268.065.018</t>
  </si>
  <si>
    <t>268.065.019</t>
  </si>
  <si>
    <t>268.065.020</t>
  </si>
  <si>
    <t>268.065.021</t>
  </si>
  <si>
    <r>
      <rPr>
        <b/>
        <sz val="12"/>
        <color theme="1"/>
        <rFont val="Times New Roman"/>
        <family val="1"/>
        <charset val="204"/>
      </rPr>
      <t xml:space="preserve">Іс-шара. </t>
    </r>
    <r>
      <rPr>
        <sz val="12"/>
        <color theme="1"/>
        <rFont val="Times New Roman"/>
        <family val="1"/>
        <charset val="204"/>
      </rPr>
      <t>Жылына 150 000 гектарға дейінгі суармалы жерлерде су үнемдеу технологияларын енгізу</t>
    </r>
  </si>
  <si>
    <r>
      <rPr>
        <b/>
        <sz val="12"/>
        <color theme="1"/>
        <rFont val="Times New Roman"/>
        <family val="1"/>
        <charset val="204"/>
      </rPr>
      <t xml:space="preserve">Іс-шара. </t>
    </r>
    <r>
      <rPr>
        <sz val="12"/>
        <color theme="1"/>
        <rFont val="Times New Roman"/>
        <family val="1"/>
        <charset val="204"/>
      </rPr>
      <t>Агроөнеркәсіптік кешенді мемлекеттік қолдау арқылы ауыл шаруашылығы өндірісін арттыру, соның ішінде:</t>
    </r>
  </si>
  <si>
    <r>
      <t>Мақсатты индикатор (нақты).</t>
    </r>
    <r>
      <rPr>
        <sz val="12"/>
        <color theme="1"/>
        <rFont val="Times New Roman"/>
        <family val="1"/>
        <charset val="204"/>
      </rPr>
      <t>Машина жасау өнімдерін өндіру көлемінің өткен жылғы деңгеймен салыстырғанда өсуі</t>
    </r>
  </si>
  <si>
    <r>
      <rPr>
        <b/>
        <sz val="12"/>
        <color theme="1"/>
        <rFont val="Times New Roman"/>
        <family val="1"/>
        <charset val="204"/>
      </rPr>
      <t xml:space="preserve">Іс-шара. </t>
    </r>
    <r>
      <rPr>
        <sz val="12"/>
        <color theme="1"/>
        <rFont val="Times New Roman"/>
        <family val="1"/>
        <charset val="204"/>
      </rPr>
      <t>Машина жасау кәсіпорындарының өндіріс көлемдерінің ай сайынғы мониторингі</t>
    </r>
  </si>
  <si>
    <r>
      <t>1.3-мақсат.</t>
    </r>
    <r>
      <rPr>
        <sz val="12"/>
        <color theme="1"/>
        <rFont val="Times New Roman"/>
        <family val="1"/>
        <charset val="204"/>
      </rPr>
      <t xml:space="preserve"> Экспорт көлемінің ұлғаюы</t>
    </r>
  </si>
  <si>
    <r>
      <t>Іс-шара.</t>
    </r>
    <r>
      <rPr>
        <sz val="12"/>
        <color theme="1"/>
        <rFont val="Times New Roman"/>
        <family val="1"/>
        <charset val="204"/>
      </rPr>
      <t xml:space="preserve"> «QazTrade» сауда саясатын дамыту орталығы» АҚ аймақтық экспорттаушыларға көрсететін қаржылық және қаржылық емес қолдау шараларын бақылау</t>
    </r>
  </si>
  <si>
    <r>
      <t xml:space="preserve">Іс-шара. </t>
    </r>
    <r>
      <rPr>
        <sz val="12"/>
        <color theme="1"/>
        <rFont val="Times New Roman"/>
        <family val="1"/>
        <charset val="204"/>
      </rPr>
      <t>«KazakhExport» экспорттық несие агенттігі» АҚ арқылы аймақтық экспорттаушыларға көрсетілетін қаржылық және қаржылық емес қолдау шараларын бақылау</t>
    </r>
  </si>
  <si>
    <r>
      <t xml:space="preserve"> 1.4-мақсат. </t>
    </r>
    <r>
      <rPr>
        <sz val="12"/>
        <color theme="1"/>
        <rFont val="Times New Roman"/>
        <family val="1"/>
        <charset val="204"/>
      </rPr>
      <t>Ауыл шаруашылығы субъектілерінің бәсекеге қабілеттілігін арттыру үшін жағдайлар жасау</t>
    </r>
  </si>
  <si>
    <r>
      <t xml:space="preserve">Мақсатты индикатор 1. </t>
    </r>
    <r>
      <rPr>
        <sz val="12"/>
        <color theme="1"/>
        <rFont val="Times New Roman"/>
        <family val="1"/>
        <charset val="204"/>
      </rPr>
      <t>Ет өңдеудің үлесі</t>
    </r>
  </si>
  <si>
    <r>
      <rPr>
        <b/>
        <sz val="12"/>
        <color theme="1"/>
        <rFont val="Times New Roman"/>
        <family val="1"/>
        <charset val="204"/>
      </rPr>
      <t xml:space="preserve"> Іс-шара. </t>
    </r>
    <r>
      <rPr>
        <sz val="12"/>
        <color theme="1"/>
        <rFont val="Times New Roman"/>
        <family val="1"/>
        <charset val="204"/>
      </rPr>
      <t>Асыл тұқымды мал шаруашылығын дамытуды субсидиялау, мал шаруашылығы өнімдерінің өнімділігі мен сапасын арттыру</t>
    </r>
  </si>
  <si>
    <r>
      <t>Мақсатты индикатор 2.</t>
    </r>
    <r>
      <rPr>
        <sz val="12"/>
        <color theme="1"/>
        <rFont val="Times New Roman"/>
        <family val="1"/>
        <charset val="204"/>
      </rPr>
      <t xml:space="preserve"> Сүт өңдеу үлесі</t>
    </r>
  </si>
  <si>
    <r>
      <t>Мақсатты индикатор 3.</t>
    </r>
    <r>
      <rPr>
        <sz val="12"/>
        <color theme="1"/>
        <rFont val="Times New Roman"/>
        <family val="1"/>
        <charset val="204"/>
      </rPr>
      <t xml:space="preserve"> Майлы дақылдарды өңдеудің үлесі (күнбағыс)</t>
    </r>
  </si>
  <si>
    <r>
      <rPr>
        <b/>
        <sz val="12"/>
        <color theme="1"/>
        <rFont val="Times New Roman"/>
        <family val="1"/>
        <charset val="204"/>
      </rPr>
      <t>Іс-шара.</t>
    </r>
    <r>
      <rPr>
        <sz val="12"/>
        <color theme="1"/>
        <rFont val="Times New Roman"/>
        <family val="1"/>
        <charset val="204"/>
      </rPr>
      <t xml:space="preserve"> Тыңайтқыштардың құнын субсидиялау (органикалық тыңайтқыштардан басқа)</t>
    </r>
  </si>
  <si>
    <r>
      <t xml:space="preserve">Мақсатты индикатор 4. </t>
    </r>
    <r>
      <rPr>
        <sz val="12"/>
        <color theme="1"/>
        <rFont val="Times New Roman"/>
        <family val="1"/>
        <charset val="204"/>
      </rPr>
      <t>Қарақұмық өңдеу үлесі</t>
    </r>
  </si>
  <si>
    <r>
      <rPr>
        <b/>
        <sz val="12"/>
        <color theme="1"/>
        <rFont val="Times New Roman"/>
        <family val="1"/>
        <charset val="204"/>
      </rPr>
      <t>Іс-шара.</t>
    </r>
    <r>
      <rPr>
        <sz val="12"/>
        <color theme="1"/>
        <rFont val="Times New Roman"/>
        <family val="1"/>
        <charset val="204"/>
      </rPr>
      <t xml:space="preserve"> Басымдық дақылдарды өндіруді субсидиялау</t>
    </r>
  </si>
  <si>
    <r>
      <t xml:space="preserve">Тапсырма. </t>
    </r>
    <r>
      <rPr>
        <sz val="12"/>
        <color theme="1"/>
        <rFont val="Times New Roman"/>
        <family val="1"/>
        <charset val="204"/>
      </rPr>
      <t>Суармалы жерлерде су үнемдеу технологияларын енгізу</t>
    </r>
  </si>
  <si>
    <r>
      <t xml:space="preserve"> 1.5-мақсат. </t>
    </r>
    <r>
      <rPr>
        <sz val="12"/>
        <color theme="1"/>
        <rFont val="Times New Roman"/>
        <family val="1"/>
        <charset val="204"/>
      </rPr>
      <t>Инвестициялық ахуалды жақсарту</t>
    </r>
  </si>
  <si>
    <r>
      <rPr>
        <b/>
        <sz val="12"/>
        <color theme="1"/>
        <rFont val="Times New Roman"/>
        <family val="1"/>
        <charset val="204"/>
      </rPr>
      <t xml:space="preserve">Іс-шара. </t>
    </r>
    <r>
      <rPr>
        <sz val="12"/>
        <color theme="1"/>
        <rFont val="Times New Roman"/>
        <family val="1"/>
        <charset val="204"/>
      </rPr>
      <t>Инвестициялық жобаларды іске асыру</t>
    </r>
  </si>
  <si>
    <r>
      <rPr>
        <b/>
        <sz val="12"/>
        <color theme="1"/>
        <rFont val="Times New Roman"/>
        <family val="1"/>
        <charset val="204"/>
      </rPr>
      <t xml:space="preserve">Іс-шара. </t>
    </r>
    <r>
      <rPr>
        <sz val="12"/>
        <color theme="1"/>
        <rFont val="Times New Roman"/>
        <family val="1"/>
        <charset val="204"/>
      </rPr>
      <t>Қостанайдағы индустриалды аймаққа кіретін теміржол желісінің құрылысы («TEHNOPARK KZ» ЖШС жергіліктілендіру орталығы)</t>
    </r>
  </si>
  <si>
    <r>
      <rPr>
        <b/>
        <sz val="12"/>
        <color theme="1"/>
        <rFont val="Times New Roman"/>
        <family val="1"/>
        <charset val="204"/>
      </rPr>
      <t xml:space="preserve">Іс-шара. </t>
    </r>
    <r>
      <rPr>
        <sz val="12"/>
        <color theme="1"/>
        <rFont val="Times New Roman"/>
        <family val="1"/>
        <charset val="204"/>
      </rPr>
      <t>ИКИ-ді автомобиль компоненттерін өндіру бойынша локализация орталығына қосу (Қостанай қаласының Индустриалды аймағындағы 5-ші блокты трансформаторлық қосалқы станцияны қайта құру)</t>
    </r>
  </si>
  <si>
    <r>
      <rPr>
        <b/>
        <sz val="12"/>
        <color theme="1"/>
        <rFont val="Times New Roman"/>
        <family val="1"/>
        <charset val="204"/>
      </rPr>
      <t xml:space="preserve">Іс-шара. </t>
    </r>
    <r>
      <rPr>
        <sz val="12"/>
        <color theme="1"/>
        <rFont val="Times New Roman"/>
        <family val="1"/>
        <charset val="204"/>
      </rPr>
      <t>ИКИ-ді көлік-логистикалық кешенге қосу үшін (автожолдар құрылысы, Қостанай қаласының индустриалды аймағында нөсер кәріздерін салу)</t>
    </r>
  </si>
  <si>
    <r>
      <rPr>
        <b/>
        <sz val="12"/>
        <color theme="1"/>
        <rFont val="Times New Roman"/>
        <family val="1"/>
        <charset val="204"/>
      </rPr>
      <t xml:space="preserve">Іс-шара. </t>
    </r>
    <r>
      <rPr>
        <sz val="12"/>
        <color theme="1"/>
        <rFont val="Times New Roman"/>
        <family val="1"/>
        <charset val="204"/>
      </rPr>
      <t>Имидждік іс-шараларға қатысу</t>
    </r>
  </si>
  <si>
    <r>
      <t>НҰИ-25.</t>
    </r>
    <r>
      <rPr>
        <sz val="12"/>
        <color theme="1"/>
        <rFont val="Times New Roman"/>
        <family val="1"/>
        <charset val="204"/>
      </rPr>
      <t xml:space="preserve"> Инновация саласындағы белсенділік деңгейі</t>
    </r>
  </si>
  <si>
    <r>
      <rPr>
        <b/>
        <sz val="12"/>
        <color rgb="FF000000"/>
        <rFont val="Times New Roman"/>
        <family val="1"/>
        <charset val="204"/>
      </rPr>
      <t>Іс-шара.</t>
    </r>
    <r>
      <rPr>
        <sz val="12"/>
        <color rgb="FF000000"/>
        <rFont val="Times New Roman"/>
        <family val="1"/>
        <charset val="204"/>
      </rPr>
      <t xml:space="preserve"> Инновациялық қызмет бойынша семинарлар өткізу</t>
    </r>
  </si>
  <si>
    <r>
      <t xml:space="preserve">Мақсатты индикатор. </t>
    </r>
    <r>
      <rPr>
        <sz val="12"/>
        <color rgb="FF000000"/>
        <rFont val="Times New Roman"/>
        <family val="1"/>
        <charset val="204"/>
      </rPr>
      <t>ҒЗТКЖ шығындарының жалпы ішкі өнімге пайыздық үлесі (ЖІӨ-ден ішкі ҒЗТКЖ шығындарының үлесі ретіндегі бөлшектенуі, 20.10.2025 жылдан бастап 15564 кіріс)</t>
    </r>
  </si>
  <si>
    <r>
      <rPr>
        <b/>
        <sz val="12"/>
        <color rgb="FF000000"/>
        <rFont val="Times New Roman"/>
        <family val="1"/>
        <charset val="204"/>
      </rPr>
      <t xml:space="preserve">Іс-шара. </t>
    </r>
    <r>
      <rPr>
        <sz val="12"/>
        <color rgb="FF000000"/>
        <rFont val="Times New Roman"/>
        <family val="1"/>
        <charset val="204"/>
      </rPr>
      <t>Қолданбалы ғылыми зерттеулерге жыл сайынғы байқаулар өткізу және аймақтық гранттар беру</t>
    </r>
  </si>
  <si>
    <r>
      <rPr>
        <b/>
        <sz val="12"/>
        <color rgb="FF000000"/>
        <rFont val="Times New Roman"/>
        <family val="1"/>
        <charset val="204"/>
      </rPr>
      <t>Іс-шара.</t>
    </r>
    <r>
      <rPr>
        <sz val="12"/>
        <color rgb="FF000000"/>
        <rFont val="Times New Roman"/>
        <family val="1"/>
        <charset val="204"/>
      </rPr>
      <t xml:space="preserve"> Аймақтық ғылыми кеңестердің отырыстарын өткізу</t>
    </r>
  </si>
  <si>
    <r>
      <t xml:space="preserve">Іс-шара. </t>
    </r>
    <r>
      <rPr>
        <sz val="12"/>
        <color theme="1"/>
        <rFont val="Times New Roman"/>
        <family val="1"/>
        <charset val="204"/>
      </rPr>
      <t>Туристік көрмелер мен жәрмеңкелерге қатысу</t>
    </r>
  </si>
  <si>
    <r>
      <t xml:space="preserve">Іс-шара. </t>
    </r>
    <r>
      <rPr>
        <sz val="12"/>
        <color theme="1"/>
        <rFont val="Times New Roman"/>
        <family val="1"/>
        <charset val="204"/>
      </rPr>
      <t>Туристік жәрмеңкелер мен көрмелерге қатысу үшін жарнамалық-ақпараттық материалдар мен кәдесыйлар өндіру</t>
    </r>
  </si>
  <si>
    <r>
      <t xml:space="preserve">Іс-шара. </t>
    </r>
    <r>
      <rPr>
        <sz val="12"/>
        <color theme="1"/>
        <rFont val="Times New Roman"/>
        <family val="1"/>
        <charset val="204"/>
      </rPr>
      <t>Аймақтық туристік жиындар мен экспедициялар өткізу</t>
    </r>
  </si>
  <si>
    <r>
      <rPr>
        <b/>
        <sz val="12"/>
        <color theme="1"/>
        <rFont val="Times New Roman"/>
        <family val="1"/>
        <charset val="204"/>
      </rPr>
      <t xml:space="preserve">Іс-шара. </t>
    </r>
    <r>
      <rPr>
        <sz val="12"/>
        <color theme="1"/>
        <rFont val="Times New Roman"/>
        <family val="1"/>
        <charset val="204"/>
      </rPr>
      <t>Мемлекеттік қолдау шаралары (санитарлық-гигиеналық нысандарды күтіп ұстауға арналған шаруашылық жүргізуші субъектілердің шығындарының бір бөлігін субсидиялау, туристік нысандарды салу және қайта құру кезінде шаруашылық жүргізуші субъектілердің шығындарының бір бөлігін өтеу)</t>
    </r>
  </si>
  <si>
    <r>
      <rPr>
        <b/>
        <sz val="12"/>
        <color theme="1"/>
        <rFont val="Times New Roman"/>
        <family val="1"/>
        <charset val="204"/>
      </rPr>
      <t xml:space="preserve">Тапсырма. </t>
    </r>
    <r>
      <rPr>
        <sz val="12"/>
        <color theme="1"/>
        <rFont val="Times New Roman"/>
        <family val="1"/>
        <charset val="204"/>
      </rPr>
      <t>Кәсіпкерліктің экономикалық белсенділігінің өсуіне қолайлы жағдайлар жасау</t>
    </r>
  </si>
  <si>
    <r>
      <rPr>
        <b/>
        <sz val="12"/>
        <color theme="1"/>
        <rFont val="Times New Roman"/>
        <family val="1"/>
        <charset val="204"/>
      </rPr>
      <t xml:space="preserve">Іс-шара. </t>
    </r>
    <r>
      <rPr>
        <sz val="12"/>
        <color theme="1"/>
        <rFont val="Times New Roman"/>
        <family val="1"/>
        <charset val="204"/>
      </rPr>
      <t>«Өрлеу-Торғай» (Торғай ӨК) аймағының оңтүстік аймақтарына жеңілдікпен несие беруді ұйымдастыру</t>
    </r>
  </si>
  <si>
    <r>
      <rPr>
        <b/>
        <sz val="12"/>
        <color theme="1"/>
        <rFont val="Times New Roman"/>
        <family val="1"/>
        <charset val="204"/>
      </rPr>
      <t xml:space="preserve">Іс-шара. </t>
    </r>
    <r>
      <rPr>
        <sz val="12"/>
        <color theme="1"/>
        <rFont val="Times New Roman"/>
        <family val="1"/>
        <charset val="204"/>
      </rPr>
      <t>Ұзынкөл ауданы, Ершовский ауылдық округі, Абай ауылы (1,1 км), «Қаратал» АЖ мекенжайында 10 кВт электр беру желісінің құрылысы</t>
    </r>
  </si>
  <si>
    <r>
      <rPr>
        <b/>
        <sz val="12"/>
        <color theme="1"/>
        <rFont val="Times New Roman"/>
        <family val="1"/>
        <charset val="204"/>
      </rPr>
      <t xml:space="preserve">Іс-шара. </t>
    </r>
    <r>
      <rPr>
        <sz val="12"/>
        <color theme="1"/>
        <rFont val="Times New Roman"/>
        <family val="1"/>
        <charset val="204"/>
      </rPr>
      <t>Қазақстан Республикасы, Қостанай қаласында (газбен жабдықтау 598 м), «Тобол-Сити» ЖШС орналасқан Courtyard by Marriott Kostanay қонақ үй кешеніне сыртқы газбен жабдықтау инженерлік желілерін салу</t>
    </r>
  </si>
  <si>
    <r>
      <rPr>
        <b/>
        <sz val="12"/>
        <color theme="1"/>
        <rFont val="Times New Roman"/>
        <family val="1"/>
        <charset val="204"/>
      </rPr>
      <t>Іс-шара.</t>
    </r>
    <r>
      <rPr>
        <sz val="12"/>
        <color theme="1"/>
        <rFont val="Times New Roman"/>
        <family val="1"/>
        <charset val="204"/>
      </rPr>
      <t xml:space="preserve"> «Courtyard by Marriott Kostanay» қонақ үй кешені үшін сыртқы сумен жабдықтау және кәріз желілерін салу (сумен жабдықтау 728,7 м, кәріз - 635,3 м), «Тобол-Сити» ЖШС</t>
    </r>
  </si>
  <si>
    <r>
      <rPr>
        <b/>
        <sz val="12"/>
        <color theme="1"/>
        <rFont val="Times New Roman"/>
        <family val="1"/>
        <charset val="204"/>
      </rPr>
      <t>Іс-шара.</t>
    </r>
    <r>
      <rPr>
        <sz val="12"/>
        <color theme="1"/>
        <rFont val="Times New Roman"/>
        <family val="1"/>
        <charset val="204"/>
      </rPr>
      <t xml:space="preserve"> «Marriott қонақ үй желісі франшизасы бойынша қонақ үй кешенін салу» қонақ үй-мейрамхана кешенінің электр желілеріне қосылу: Бизнес орталығы (11 км), «Тобыл - Сити» ЖШС</t>
    </r>
  </si>
  <si>
    <r>
      <rPr>
        <b/>
        <sz val="12"/>
        <color theme="1"/>
        <rFont val="Times New Roman"/>
        <family val="1"/>
        <charset val="204"/>
      </rPr>
      <t xml:space="preserve">Іс-шара. </t>
    </r>
    <r>
      <rPr>
        <sz val="12"/>
        <color theme="1"/>
        <rFont val="Times New Roman"/>
        <family val="1"/>
        <charset val="204"/>
      </rPr>
      <t>Қостанай қаласы, Абай даңғылы 2А (1,2 км және КТП) мекенжайында электр желісін төсеу («FortunaMed» ЖШС)</t>
    </r>
  </si>
  <si>
    <r>
      <rPr>
        <b/>
        <sz val="12"/>
        <color theme="1"/>
        <rFont val="Times New Roman"/>
        <family val="1"/>
        <charset val="204"/>
      </rPr>
      <t xml:space="preserve">Іс-шара. </t>
    </r>
    <r>
      <rPr>
        <sz val="12"/>
        <color theme="1"/>
        <rFont val="Times New Roman"/>
        <family val="1"/>
        <charset val="204"/>
      </rPr>
      <t>Карбышев көшесі, 12/7 (1 км және КТП) мекенжайындағы құрылыс материалдары зауытына электр беру желісін салу, "IBS group"</t>
    </r>
  </si>
  <si>
    <r>
      <rPr>
        <b/>
        <sz val="12"/>
        <color theme="1"/>
        <rFont val="Times New Roman"/>
        <family val="1"/>
        <charset val="204"/>
      </rPr>
      <t xml:space="preserve">Іс-шара. </t>
    </r>
    <r>
      <rPr>
        <sz val="12"/>
        <color theme="1"/>
        <rFont val="Times New Roman"/>
        <family val="1"/>
        <charset val="204"/>
      </rPr>
      <t>Қостанай қаласы, Челябинская көшесі, 45 (600 м) мекенжайындағы ауыл шаруашылығы техникасын жөндеуге арналған қызмет көрсету орталығына электр желісін салу, «Тұран АгроСервис» ЖШС</t>
    </r>
  </si>
  <si>
    <r>
      <rPr>
        <b/>
        <sz val="12"/>
        <color theme="1"/>
        <rFont val="Times New Roman"/>
        <family val="1"/>
        <charset val="204"/>
      </rPr>
      <t xml:space="preserve">Іс-шара. </t>
    </r>
    <r>
      <rPr>
        <sz val="12"/>
        <color theme="1"/>
        <rFont val="Times New Roman"/>
        <family val="1"/>
        <charset val="204"/>
      </rPr>
      <t>Жітіқара қаласындағы 9-шы шағын ауданда (сауда орталығы) (400 м және трансформаторлық қосалқы станция) электр беру желісінің құрылысы, «Сейтқасымова Ж.С.» ЖК</t>
    </r>
  </si>
  <si>
    <r>
      <rPr>
        <b/>
        <sz val="12"/>
        <color theme="1"/>
        <rFont val="Times New Roman"/>
        <family val="1"/>
        <charset val="204"/>
      </rPr>
      <t xml:space="preserve">Іс-шара. </t>
    </r>
    <r>
      <rPr>
        <sz val="12"/>
        <color theme="1"/>
        <rFont val="Times New Roman"/>
        <family val="1"/>
        <charset val="204"/>
      </rPr>
      <t>«Жастар-Агро» ЖШС Қостанай ауданындағы суару жүйесінің сорғы станциясына электрмен жабдықтау желілерін салу (әуе желілері - 9,3 км, кабель желілері - 11,5 км)</t>
    </r>
  </si>
  <si>
    <r>
      <rPr>
        <b/>
        <sz val="12"/>
        <color theme="1"/>
        <rFont val="Times New Roman"/>
        <family val="1"/>
        <charset val="204"/>
      </rPr>
      <t xml:space="preserve">Іс-шара. </t>
    </r>
    <r>
      <rPr>
        <sz val="12"/>
        <color theme="1"/>
        <rFont val="Times New Roman"/>
        <family val="1"/>
        <charset val="204"/>
      </rPr>
      <t>«Жастар-Агро» ЖШС Қостанай ауданында суару жүйесіне арналған магистральды сумен жабдықтау жүйесін және сорғы станциясын салу (5,5 км)</t>
    </r>
  </si>
  <si>
    <r>
      <rPr>
        <b/>
        <sz val="12"/>
        <color theme="1"/>
        <rFont val="Times New Roman"/>
        <family val="1"/>
        <charset val="204"/>
      </rPr>
      <t xml:space="preserve">Іс-шара. </t>
    </r>
    <r>
      <rPr>
        <sz val="12"/>
        <color theme="1"/>
        <rFont val="Times New Roman"/>
        <family val="1"/>
        <charset val="204"/>
      </rPr>
      <t>Қостанай облысы, Денисов ауданы, Перелески ауылы, «Қостанай - Қарабұтақ» республикалық тас жолы, 151 км, 1 ғимарат (10 км), «Нурланд» ЖШС мекенжайы бойынша жол жиегіндегі қызмет көрсету нысанына газбен жабдықтау құрылысы</t>
    </r>
  </si>
  <si>
    <r>
      <rPr>
        <b/>
        <sz val="12"/>
        <color theme="1"/>
        <rFont val="Times New Roman"/>
        <family val="1"/>
        <charset val="204"/>
      </rPr>
      <t xml:space="preserve">Іс-шара. </t>
    </r>
    <r>
      <rPr>
        <sz val="12"/>
        <color theme="1"/>
        <rFont val="Times New Roman"/>
        <family val="1"/>
        <charset val="204"/>
      </rPr>
      <t>Калинин ауылдық округінің Бейімбета Майлин ауданында орналасқан суармалы аумаққа арналған 10 кВ электр желісінің құрылысы (6,7 км кабельдік желілер және 3 трансформаторлық қосалқы станция), КХ Цой А.П.</t>
    </r>
  </si>
  <si>
    <r>
      <rPr>
        <b/>
        <sz val="12"/>
        <color theme="1"/>
        <rFont val="Times New Roman"/>
        <family val="1"/>
        <charset val="204"/>
      </rPr>
      <t xml:space="preserve">Іс-шара. </t>
    </r>
    <r>
      <rPr>
        <sz val="12"/>
        <color theme="1"/>
        <rFont val="Times New Roman"/>
        <family val="1"/>
        <charset val="204"/>
      </rPr>
      <t>Рудный қаласындағы QazIronERG ЖШС ыстық брикеттелген темір зауытына жоқ ИКИ-ді қосу</t>
    </r>
  </si>
  <si>
    <r>
      <rPr>
        <b/>
        <sz val="12"/>
        <color theme="1"/>
        <rFont val="Times New Roman"/>
        <family val="1"/>
        <charset val="204"/>
      </rPr>
      <t>Іс-шара.</t>
    </r>
    <r>
      <rPr>
        <sz val="12"/>
        <color theme="1"/>
        <rFont val="Times New Roman"/>
        <family val="1"/>
        <charset val="204"/>
      </rPr>
      <t xml:space="preserve"> Жоғалған ИКИ-ді Qostanay Grain Industry LLC бидай дәнін терең өңдеу зауытына жеткізу</t>
    </r>
  </si>
  <si>
    <r>
      <t xml:space="preserve">НҰИ-29. </t>
    </r>
    <r>
      <rPr>
        <sz val="12"/>
        <color theme="1"/>
        <rFont val="Times New Roman"/>
        <family val="1"/>
        <charset val="204"/>
      </rPr>
      <t>Орта бизнестің ЖІӨ-дегі ЖҚҚ үлесі, %;</t>
    </r>
  </si>
  <si>
    <r>
      <rPr>
        <b/>
        <sz val="12"/>
        <color theme="1"/>
        <rFont val="Times New Roman"/>
        <family val="1"/>
        <charset val="204"/>
      </rPr>
      <t xml:space="preserve">Іс-шара. </t>
    </r>
    <r>
      <rPr>
        <sz val="12"/>
        <color theme="1"/>
        <rFont val="Times New Roman"/>
        <family val="1"/>
        <charset val="204"/>
      </rPr>
      <t>Инвестициялық мақсаттарға мемлекеттік қолдау көрсететін бизнес жобаларының үлесін кемінде 80% деңгейінде қамтамасыз ету</t>
    </r>
  </si>
  <si>
    <r>
      <rPr>
        <b/>
        <sz val="12"/>
        <color theme="1"/>
        <rFont val="Times New Roman"/>
        <family val="1"/>
        <charset val="204"/>
      </rPr>
      <t xml:space="preserve">Іс-шара. </t>
    </r>
    <r>
      <rPr>
        <sz val="12"/>
        <color theme="1"/>
        <rFont val="Times New Roman"/>
        <family val="1"/>
        <charset val="204"/>
      </rPr>
      <t>Жұмыссыз азаматтарды, соның ішінде жастарды жұмыспен қамту</t>
    </r>
  </si>
  <si>
    <r>
      <rPr>
        <b/>
        <sz val="12"/>
        <color theme="1"/>
        <rFont val="Times New Roman"/>
        <family val="1"/>
        <charset val="204"/>
      </rPr>
      <t xml:space="preserve">Тұрақты даму мақсаттарының мақсатты индикаторы. </t>
    </r>
    <r>
      <rPr>
        <sz val="12"/>
        <color theme="1"/>
        <rFont val="Times New Roman"/>
        <family val="1"/>
        <charset val="204"/>
      </rPr>
      <t>Білім алмайтын, жұмыспен қамтылмаған немесе кәсіби дайындықтан өтпеген жастардың (15 жастан 35 жасқа дейінгі) үлесі</t>
    </r>
  </si>
  <si>
    <r>
      <rPr>
        <b/>
        <sz val="12"/>
        <color theme="1"/>
        <rFont val="Times New Roman"/>
        <family val="1"/>
        <charset val="204"/>
      </rPr>
      <t xml:space="preserve">Іс-шара. </t>
    </r>
    <r>
      <rPr>
        <sz val="12"/>
        <color theme="1"/>
        <rFont val="Times New Roman"/>
        <family val="1"/>
        <charset val="204"/>
      </rPr>
      <t>Мемлекеттік бағдарламаларға қатысу және жұмыспен қамту мүмкіндіктері бойынша жастарға кеңес беру. 2. Жастарға арналған бос жұмыс орындары жәрмеңкелерін өткізу. 3. Әлеуметтік желілерде жастарды жұмыспен қамту бағдарламаларының жүзеге асырылуы туралы ақпараттандыру.</t>
    </r>
  </si>
  <si>
    <r>
      <rPr>
        <b/>
        <sz val="12"/>
        <color theme="1"/>
        <rFont val="Times New Roman"/>
        <family val="1"/>
        <charset val="204"/>
      </rPr>
      <t>Іс-шара.</t>
    </r>
    <r>
      <rPr>
        <sz val="12"/>
        <color theme="1"/>
        <rFont val="Times New Roman"/>
        <family val="1"/>
        <charset val="204"/>
      </rPr>
      <t xml:space="preserve"> Әлеуметтік маңызы бар азық-түлік өнімдерінің бағасын тұрақтандыру тетіктерін енгізу</t>
    </r>
  </si>
  <si>
    <r>
      <rPr>
        <b/>
        <sz val="12"/>
        <color theme="1"/>
        <rFont val="Times New Roman"/>
        <family val="1"/>
        <charset val="204"/>
      </rPr>
      <t>Іс-шара.</t>
    </r>
    <r>
      <rPr>
        <sz val="12"/>
        <color theme="1"/>
        <rFont val="Times New Roman"/>
        <family val="1"/>
        <charset val="204"/>
      </rPr>
      <t xml:space="preserve"> Мектептер құрылысы</t>
    </r>
  </si>
  <si>
    <t>Рудный қаласында 1200 орындық мектеп құрылысы, ERG</t>
  </si>
  <si>
    <t>Көлқамыс ауылында 60 оқушыға арналған мектеп құрылысы</t>
  </si>
  <si>
    <t>Қостанай ауданы, Қостанай қаласы, Қонай шағын ауданында 900 оқушыға арналған орта жалпы білім беретін мектептің құрылысы.</t>
  </si>
  <si>
    <r>
      <t xml:space="preserve">Іс-шара. </t>
    </r>
    <r>
      <rPr>
        <sz val="12"/>
        <rFont val="Times New Roman"/>
        <family val="1"/>
        <charset val="204"/>
      </rPr>
      <t>Мектепті қайта құру</t>
    </r>
  </si>
  <si>
    <r>
      <rPr>
        <b/>
        <sz val="12"/>
        <color theme="1"/>
        <rFont val="Times New Roman"/>
        <family val="1"/>
        <charset val="204"/>
      </rPr>
      <t xml:space="preserve">Іс-шара. </t>
    </r>
    <r>
      <rPr>
        <sz val="12"/>
        <color theme="1"/>
        <rFont val="Times New Roman"/>
        <family val="1"/>
        <charset val="204"/>
      </rPr>
      <t>Күрделі жөндеу жұмыстары</t>
    </r>
  </si>
  <si>
    <t>Жітіқара мектеп-гимназиясының ғимаратын күрделі жөндеу</t>
  </si>
  <si>
    <r>
      <rPr>
        <b/>
        <sz val="12"/>
        <color theme="1"/>
        <rFont val="Times New Roman"/>
        <family val="1"/>
        <charset val="204"/>
      </rPr>
      <t xml:space="preserve">Іс-шара. </t>
    </r>
    <r>
      <rPr>
        <sz val="12"/>
        <color theme="1"/>
        <rFont val="Times New Roman"/>
        <family val="1"/>
        <charset val="204"/>
      </rPr>
      <t>Мектепке дейінгі мекемелердің құрылысы</t>
    </r>
  </si>
  <si>
    <t>Жобалау-сметалық құжаттама. Арқалық қаласы, Абай даңғылында орналасқан 280 орындық балабақша құрылысы. (PM Торғай)</t>
  </si>
  <si>
    <t>Лисаковск қаласындағы «Ивушка» балабақшасының шатырын қайта жаңарту</t>
  </si>
  <si>
    <r>
      <rPr>
        <b/>
        <sz val="12"/>
        <color theme="1"/>
        <rFont val="Times New Roman"/>
        <family val="1"/>
        <charset val="204"/>
      </rPr>
      <t xml:space="preserve">Іс-шара. </t>
    </r>
    <r>
      <rPr>
        <sz val="12"/>
        <color theme="1"/>
        <rFont val="Times New Roman"/>
        <family val="1"/>
        <charset val="204"/>
      </rPr>
      <t>Мектепке дейінгі мекемелердің ғимараттарын күрделі жөндеу</t>
    </r>
  </si>
  <si>
    <t>Денисов ауданы, Фрунзенское ауылындағы Пролетарская көшесі, 19 мекенжайындағы балабақшаны күрделі жөндеу</t>
  </si>
  <si>
    <r>
      <rPr>
        <b/>
        <sz val="12"/>
        <color theme="1"/>
        <rFont val="Times New Roman"/>
        <family val="1"/>
        <charset val="204"/>
      </rPr>
      <t>Нәтиже көрсеткіші 2.1.</t>
    </r>
    <r>
      <rPr>
        <sz val="12"/>
        <color theme="1"/>
        <rFont val="Times New Roman"/>
        <family val="1"/>
        <charset val="204"/>
      </rPr>
      <t>Елді мекендерді алғашқы медициналық-санитарлық көмекпен және консультациялық-диагностикалық көмекпен қамту</t>
    </r>
  </si>
  <si>
    <r>
      <rPr>
        <b/>
        <sz val="12"/>
        <color theme="1"/>
        <rFont val="Times New Roman"/>
        <family val="1"/>
        <charset val="204"/>
      </rPr>
      <t>Іс-шара.</t>
    </r>
    <r>
      <rPr>
        <sz val="12"/>
        <color theme="1"/>
        <rFont val="Times New Roman"/>
        <family val="1"/>
        <charset val="204"/>
      </rPr>
      <t xml:space="preserve"> Денсаулық сақтау нысандарын салу</t>
    </r>
  </si>
  <si>
    <t>Құрылыс-монтаж жұмыстары. Қостанай қалалық онкологиялық көпсалалы ауруханасында сәулелік терапия жабдықтарын қосу үшін 2x1000 кВА трансформаторлық қосалқы станцияларды орнатумен 10 және 0,4 кВ электр беру желілерін салу.</t>
  </si>
  <si>
    <r>
      <rPr>
        <b/>
        <sz val="12"/>
        <color theme="1"/>
        <rFont val="Times New Roman"/>
        <family val="1"/>
        <charset val="204"/>
      </rPr>
      <t xml:space="preserve">Іс-шара. </t>
    </r>
    <r>
      <rPr>
        <sz val="12"/>
        <color theme="1"/>
        <rFont val="Times New Roman"/>
        <family val="1"/>
        <charset val="204"/>
      </rPr>
      <t>Денсаулық сақтау ғимараттарын қайта құру</t>
    </r>
  </si>
  <si>
    <t>Жобалау-сметалық құжаттама. Арқалық облыстық ауруханасы ғимаратының бір бөлігін көп салалы орталық аудандық ауруханаға қайта құру.</t>
  </si>
  <si>
    <t>Жобалау-сметалық құжаттама. Жітіқара аудандық ауруханасы ғимаратының бір бөлігін көп салалы орталық аудандық ауруханаға қайта құру.</t>
  </si>
  <si>
    <r>
      <rPr>
        <b/>
        <sz val="12"/>
        <color theme="1"/>
        <rFont val="Times New Roman"/>
        <family val="1"/>
        <charset val="204"/>
      </rPr>
      <t>Іс-шара.</t>
    </r>
    <r>
      <rPr>
        <sz val="12"/>
        <color theme="1"/>
        <rFont val="Times New Roman"/>
        <family val="1"/>
        <charset val="204"/>
      </rPr>
      <t xml:space="preserve"> Күрделі жөндеу жұмыстары</t>
    </r>
  </si>
  <si>
    <r>
      <rPr>
        <b/>
        <sz val="12"/>
        <color theme="1"/>
        <rFont val="Times New Roman"/>
        <family val="1"/>
        <charset val="204"/>
      </rPr>
      <t>Іс-шара.</t>
    </r>
    <r>
      <rPr>
        <sz val="12"/>
        <color theme="1"/>
        <rFont val="Times New Roman"/>
        <family val="1"/>
        <charset val="204"/>
      </rPr>
      <t xml:space="preserve"> Мәдени нысандардың құрылысы</t>
    </r>
  </si>
  <si>
    <r>
      <rPr>
        <b/>
        <sz val="12"/>
        <color theme="1"/>
        <rFont val="Times New Roman"/>
        <family val="1"/>
        <charset val="204"/>
      </rPr>
      <t>Іс-шара.</t>
    </r>
    <r>
      <rPr>
        <sz val="12"/>
        <color theme="1"/>
        <rFont val="Times New Roman"/>
        <family val="1"/>
        <charset val="204"/>
      </rPr>
      <t xml:space="preserve"> Мәдени нысандар ғимаратын қайта құру</t>
    </r>
  </si>
  <si>
    <r>
      <rPr>
        <b/>
        <sz val="12"/>
        <color theme="1"/>
        <rFont val="Times New Roman"/>
        <family val="1"/>
        <charset val="204"/>
      </rPr>
      <t>Өнімділік көрсеткіші 4.1.</t>
    </r>
    <r>
      <rPr>
        <sz val="12"/>
        <color theme="1"/>
        <rFont val="Times New Roman"/>
        <family val="1"/>
        <charset val="204"/>
      </rPr>
      <t xml:space="preserve"> Дене шынықтыру және спортпен айналысатын азаматтар санын жалпы халықтың 50%-ына дейін арттыру</t>
    </r>
  </si>
  <si>
    <r>
      <rPr>
        <b/>
        <sz val="12"/>
        <color theme="1"/>
        <rFont val="Times New Roman"/>
        <family val="1"/>
        <charset val="204"/>
      </rPr>
      <t>Іс-шара.</t>
    </r>
    <r>
      <rPr>
        <sz val="12"/>
        <color theme="1"/>
        <rFont val="Times New Roman"/>
        <family val="1"/>
        <charset val="204"/>
      </rPr>
      <t xml:space="preserve"> Спорттық нысандардың құрылысы</t>
    </r>
  </si>
  <si>
    <t>Құрылыс-монтаж жұмыстары. Қостанай қаласы, Береке шағын ауданы, 120 жер телімі мекенжайында «Үстел теннисі орталығының құрылысы»</t>
  </si>
  <si>
    <t>Қостанай ауданында спорт сарайын салуға арналған жобалау-сметалық құжаттама.</t>
  </si>
  <si>
    <r>
      <rPr>
        <b/>
        <sz val="12"/>
        <color theme="1"/>
        <rFont val="Times New Roman"/>
        <family val="1"/>
        <charset val="204"/>
      </rPr>
      <t xml:space="preserve"> Іс-шара.</t>
    </r>
    <r>
      <rPr>
        <sz val="12"/>
        <color theme="1"/>
        <rFont val="Times New Roman"/>
        <family val="1"/>
        <charset val="204"/>
      </rPr>
      <t xml:space="preserve"> Спорттық нысандарды қайта құру</t>
    </r>
  </si>
  <si>
    <r>
      <rPr>
        <b/>
        <sz val="12"/>
        <color theme="1"/>
        <rFont val="Times New Roman"/>
        <family val="1"/>
        <charset val="204"/>
      </rPr>
      <t xml:space="preserve"> Іс-шара.</t>
    </r>
    <r>
      <rPr>
        <sz val="12"/>
        <color theme="1"/>
        <rFont val="Times New Roman"/>
        <family val="1"/>
        <charset val="204"/>
      </rPr>
      <t xml:space="preserve"> MTB жабдықтары</t>
    </r>
  </si>
  <si>
    <r>
      <t xml:space="preserve"> 5.1 нәтиже көрсеткіші (ТДМ, декомпозиция). </t>
    </r>
    <r>
      <rPr>
        <sz val="12"/>
        <color theme="1"/>
        <rFont val="Times New Roman"/>
        <family val="1"/>
        <charset val="204"/>
      </rPr>
      <t>Жақсы және қанағаттанарлық жағдайдағы ішкі жолдардың үлесінің артуы</t>
    </r>
  </si>
  <si>
    <r>
      <rPr>
        <b/>
        <sz val="12"/>
        <color theme="1"/>
        <rFont val="Times New Roman"/>
        <family val="1"/>
        <charset val="204"/>
      </rPr>
      <t>Іс-шара.</t>
    </r>
    <r>
      <rPr>
        <sz val="12"/>
        <color theme="1"/>
        <rFont val="Times New Roman"/>
        <family val="1"/>
        <charset val="204"/>
      </rPr>
      <t xml:space="preserve"> Ішкі жолдардың құрылысы</t>
    </r>
  </si>
  <si>
    <t>Құрылыс-монтаж жұмыстары Қостанай қаласындағы Тәуелсіздік – Дөненбаев көшесі (Досщанова көшесі - Достық көшесі) шекарасындағы жол өткелінің құрылысы</t>
  </si>
  <si>
    <r>
      <rPr>
        <b/>
        <sz val="12"/>
        <color theme="1"/>
        <rFont val="Times New Roman"/>
        <family val="1"/>
        <charset val="204"/>
      </rPr>
      <t xml:space="preserve">Іс-шара. </t>
    </r>
    <r>
      <rPr>
        <sz val="12"/>
        <color theme="1"/>
        <rFont val="Times New Roman"/>
        <family val="1"/>
        <charset val="204"/>
      </rPr>
      <t>Ішкі жолдарды қайта құру</t>
    </r>
  </si>
  <si>
    <t>Қостанай қаласындағы Фролова көшесі - Назарбаев даңғылы шекарасындағы Баймағамбетов көшесін қайта жаңарту»</t>
  </si>
  <si>
    <r>
      <rPr>
        <b/>
        <sz val="12"/>
        <color theme="1"/>
        <rFont val="Times New Roman"/>
        <family val="1"/>
        <charset val="204"/>
      </rPr>
      <t>Іс-шара.</t>
    </r>
    <r>
      <rPr>
        <sz val="12"/>
        <color theme="1"/>
        <rFont val="Times New Roman"/>
        <family val="1"/>
        <charset val="204"/>
      </rPr>
      <t xml:space="preserve"> Ішкі жолдарды орташа жөндеу</t>
    </r>
  </si>
  <si>
    <t>Қарасу ауданы, Баймағамбетов көшесінің орташа жөндеу жұмыстары,</t>
  </si>
  <si>
    <t>Қарасу ауданы, Довгаля көшесінің орташа жөндеуі,</t>
  </si>
  <si>
    <t>Қарасу ауданы, Октябрь көшесінің орташа жөндеу жұмыстары,</t>
  </si>
  <si>
    <t>Қарасу ауданындағы Индустриалды көшесі, орташа жөндеу жұмыстары</t>
  </si>
  <si>
    <t>Орташа жөндеу жұмыстары: Павлов көшесі (Тәуелсіздік көшесінен Первомайская көшесіне дейінгі шекарада); Матросова көшесі (Островский көшесінен КНС станциясына дейінгі шекарада); Чехова көшесі (№5 үйден Островский көшесінің қиылысына дейін)</t>
  </si>
  <si>
    <t>Жамбыл ауылындағы Исмұратова к-сі, Строительная к-сі, Павлова к-сі, К.Мяготина к-сі, Жамбыл ауылындағы Экспериментальная к-сі, Жамбыл ауылдық округіндегі Алтын дала ауылындағы Набережная к-сі бойынша орташа жөндеу жұмыстары жүргізілді.</t>
  </si>
  <si>
    <t>Мичуринское ауылындағы Восточный шағын ауданындағы Школьная және Озерная көшелері мен жолақтарына орташа жөндеу жұмыстары</t>
  </si>
  <si>
    <t>Қостанай ауданы, Кирова көшесінің орташа жөндеуі</t>
  </si>
  <si>
    <t>Қостанай облысы Меңдіқара ауданы Архиповка ауылындағы Монголская-Михайловская көшесін орташа жөндеу</t>
  </si>
  <si>
    <t>Қостанай облысы Сарыкөл ауданы Сарыкөл ауылындағы Целинная көшесі (0-0,520) шақырым, Ульянова көшесі (0-0,700), Молодежная көшесі (0-0,630) шақырымына орташа жөндеу жұмыстары».</t>
  </si>
  <si>
    <t>Нагорное ауылындағы Рабочая көшесінде орташа жөндеу жұмыстары</t>
  </si>
  <si>
    <t>Ұзынкөл ауданы, Пресногорковка ауылындағы Набережная көшесі 0,-0,53 км, Белоглинка ауылындағы Базарная көшесі 0-0,46, Большая Мельничная 0-0,745 км, Бағыта Қасымова 0-0,96 орта жөндеу жұмыстары</t>
  </si>
  <si>
    <t>Қарабалық ауылындағы Логовая, Садовая, Киев, Строительная көшелеріне орташа жөндеу жұмыстары</t>
  </si>
  <si>
    <t>Талапкер ауылындағы Мира, Школьная, Новая көшелеріне орташа жөндеу жұмыстары</t>
  </si>
  <si>
    <t>Қостанай облысы, Қостанай ауданы, Октябрьское ауылы, Мира көшесін орташа жөндеу.</t>
  </si>
  <si>
    <t>Қостанай облысы, Қостанай ауданы, Октябрьское ауылы, Лиманный тұйық көшесін орташа жөндеу.</t>
  </si>
  <si>
    <t>Қостанай облысы Қостанай ауданы Нечаевка ауылы Нишанов көшесін орташа жөндеу.</t>
  </si>
  <si>
    <t>Қостанай облысы, Қостанай ауданы, Нечаевка ауылы, Торговая көшесін орташа жөндеу.</t>
  </si>
  <si>
    <t>Қостанай облысы, Қостанай ауданы, Нечаевка ауылы, Целиная көшесін орташа жөндеу.</t>
  </si>
  <si>
    <t>Қостанай облысы, Қостанай ауданы, Молокановка ауылы, Целинная көшесін орташа жөндеу.</t>
  </si>
  <si>
    <t>Қостанай облысы, Қостанай ауданы, Рыбное ауылы, Школьная көшесін орташа жөндеу.</t>
  </si>
  <si>
    <t>Қостанай облысы, Қостанай ауданы, Рыбное ауылы, Центральная көшесін орташа жөндеу.</t>
  </si>
  <si>
    <t>Қостанай облысы, Қостанай ауданы, Лиманное ауылы, Казахская көшесін орташа жөндеу.</t>
  </si>
  <si>
    <t>Қостанай облысы, Қостанай ауданы, Лиманное ауылы, Фермовская көшесін орташа жөндеу.</t>
  </si>
  <si>
    <t>Қостанай облысы, Қостанай ауданы, Молокановка ауылы, Дорогная көшесін орташа жөндеу.</t>
  </si>
  <si>
    <t>Қостанай облысы, Қостанай ауданы, Молокановка ауылы, Урожайная көшесін орташа жөндеу.</t>
  </si>
  <si>
    <t>Қостанай облысы, Қостанай ауданы, Молокановка ауылы, Селезнева көшесін орташа жөндеу.</t>
  </si>
  <si>
    <t>Қостанай облысы, Қостанай ауданы, Лиманное ауылы, Новостройка көшесін орташа жөндеу.</t>
  </si>
  <si>
    <t>Қостанай облысы, Қостанай ауданы, Шоққарағай ауылы, Уәлиханов көшесін орташа жөндеу.</t>
  </si>
  <si>
    <t>Қостанай облысы, Қостанай ауданы, Шоққарағай ауылы, Школьная көшесін орташа жөндеу.</t>
  </si>
  <si>
    <t>Қостанай облысы, Қостанай ауданы, Шоққарағай ауылы, Казахская Лесная көшесін орташа жөндеу.</t>
  </si>
  <si>
    <t>Қостанай облысы, Қостанай ауданы, Нечаевка ауылы, Абай көшесін орташа жөндеу.</t>
  </si>
  <si>
    <t>Михайлов ауылындағы Ленин көшесінде орташа жөндеу жұмыстары (0,433 км)</t>
  </si>
  <si>
    <t>Қостанай облысы, Федоров ауданы, Жаркөл ауылындағы Луговая көшесінде орташа жөндеу жұмыстары</t>
  </si>
  <si>
    <t>Қостанай облысы, Федоровский ауданы, Копыченко ауылындағы Луговая көшесінде орташа жөндеу жұмыстары</t>
  </si>
  <si>
    <t>Қостанай облысы, Федоровский ауданы, Вишневое ауылындағы Достық көшесінде орташа жөндеу жұмыстары</t>
  </si>
  <si>
    <t>Қостанай облысы Федоров ауданы Придорожное ауылы Урожайная көшесіндегі орташа жөндеу жұмыстары</t>
  </si>
  <si>
    <t>Қостанай облысы Федоров ауданы Успеновка ауылы Молодежная көшесіндегі орташа жөндеу жұмыстары</t>
  </si>
  <si>
    <t>Қостанай облысы Федоров ауданы Костряковка ауылы Ы.Алтынсарин көшесіндегі орташа жөндеу жұмыстары</t>
  </si>
  <si>
    <t>Қостанай облысы, Федоровский ауданы, Чисты Чандак ауылындағы Астана қаласындағы орташа жөндеу жұмыстары</t>
  </si>
  <si>
    <t>Қостанай облысы Федоров ауданы Шысты Чандак ауылы Аллейная көшесіндегі орташа жөндеу жұмыстары</t>
  </si>
  <si>
    <t>Қостанай облысы, Федоров ауданы, Чисты Чандак ауылы, Новая көшесіндегі орташа жөндеу</t>
  </si>
  <si>
    <t>Қостанай облысы Федоров ауданы Алабутала ауылы Крайняя көшесін орташа жөндеу</t>
  </si>
  <si>
    <t>Қостанай облысы, Федоров ауданы, Банновка ауылы, Придорожная көшесіндегі орташа жөндеу</t>
  </si>
  <si>
    <t>Қостанай облысы Федоров ауданы Пешковка ауылы А.Байтұрсынов көшесі 1 км, Зеленая көшесі 0,4 км, Полевая көшесі 0,805 км орташа жөндеу жұмыстары</t>
  </si>
  <si>
    <t>Қостанай облысы, Федоров ауданы, Пешковка ауылы, Пушкин көшесіндегі орташа жөндеу</t>
  </si>
  <si>
    <t>Қостанай облысы, Федоровский ауданы, Пешковка ауылы, Байтұрсынов көшесінде орташа жөндеу жұмыстары</t>
  </si>
  <si>
    <t>Қостанай облысы Федоров ауданы Пешковка ауылы Полевая көшесіндегі орташа жөндеу жұмыстары</t>
  </si>
  <si>
    <t>Қостанай облысы Федоров ауданы Пешковка ауылы Зеленая көшесіндегі орташа жөндеу жұмыстары</t>
  </si>
  <si>
    <t>Қостанай облысы, Федоровский ауданы, Федоровка ауылы, К. Либкнехт көшесінің 4,2 км жолын орташа жөндеу</t>
  </si>
  <si>
    <t>Қостанай облысы, Федоров ауданы, Федоровка ауылы, Ч. Уәлиханов көшесінің 2,5 км жолын орташа жөндеу</t>
  </si>
  <si>
    <r>
      <t xml:space="preserve"> 6.1 нәтиже көрсеткіші (ТДМ, декомпозиция). </t>
    </r>
    <r>
      <rPr>
        <sz val="12"/>
        <color theme="1"/>
        <rFont val="Times New Roman"/>
        <family val="1"/>
        <charset val="204"/>
      </rPr>
      <t>Халықтың сумен жабдықтау қызметтеріне қол жеткізуін қамтамасыз ету</t>
    </r>
  </si>
  <si>
    <r>
      <rPr>
        <b/>
        <sz val="12"/>
        <color theme="1"/>
        <rFont val="Times New Roman"/>
        <family val="1"/>
        <charset val="204"/>
      </rPr>
      <t xml:space="preserve">Іс-шара. </t>
    </r>
    <r>
      <rPr>
        <sz val="12"/>
        <color theme="1"/>
        <rFont val="Times New Roman"/>
        <family val="1"/>
        <charset val="204"/>
      </rPr>
      <t>Сумен жабдықтау желілерін салу</t>
    </r>
  </si>
  <si>
    <t>Құрылыс-монтаж жұмыстары. Рудный қаласында Қаратомар жер асты сулары кен орнынан сумен жабдықтау жүйесінің құрылысы.</t>
  </si>
  <si>
    <r>
      <rPr>
        <b/>
        <sz val="12"/>
        <color theme="1"/>
        <rFont val="Times New Roman"/>
        <family val="1"/>
        <charset val="204"/>
      </rPr>
      <t>Іс-шара.</t>
    </r>
    <r>
      <rPr>
        <sz val="12"/>
        <color theme="1"/>
        <rFont val="Times New Roman"/>
        <family val="1"/>
        <charset val="204"/>
      </rPr>
      <t xml:space="preserve"> Сумен жабдықтау желілерін қайта құру(сомалар декомпозиция шеңберінде келтірілген)</t>
    </r>
  </si>
  <si>
    <r>
      <t>Нәтиже көрсеткіші 6.2.</t>
    </r>
    <r>
      <rPr>
        <sz val="12"/>
        <color theme="1"/>
        <rFont val="Times New Roman"/>
        <family val="1"/>
        <charset val="204"/>
      </rPr>
      <t xml:space="preserve"> Электр желілерінің тозуын азайту</t>
    </r>
  </si>
  <si>
    <r>
      <rPr>
        <b/>
        <sz val="12"/>
        <color theme="1"/>
        <rFont val="Times New Roman"/>
        <family val="1"/>
        <charset val="204"/>
      </rPr>
      <t>Іс-шара.</t>
    </r>
    <r>
      <rPr>
        <sz val="12"/>
        <color theme="1"/>
        <rFont val="Times New Roman"/>
        <family val="1"/>
        <charset val="204"/>
      </rPr>
      <t xml:space="preserve"> Электр желілерін салу</t>
    </r>
  </si>
  <si>
    <t>Қостанай қаласының индустриалды аймағының үшінші кезеңінің аумағында 110 кВ қосалқы станциясын салу</t>
  </si>
  <si>
    <r>
      <rPr>
        <b/>
        <sz val="12"/>
        <color theme="1"/>
        <rFont val="Times New Roman"/>
        <family val="1"/>
        <charset val="204"/>
      </rPr>
      <t xml:space="preserve">Іс-шара. </t>
    </r>
    <r>
      <rPr>
        <sz val="12"/>
        <color theme="1"/>
        <rFont val="Times New Roman"/>
        <family val="1"/>
        <charset val="204"/>
      </rPr>
      <t>Электр желілерін қайта құру</t>
    </r>
  </si>
  <si>
    <r>
      <rPr>
        <b/>
        <sz val="12"/>
        <color theme="1"/>
        <rFont val="Times New Roman"/>
        <family val="1"/>
        <charset val="204"/>
      </rPr>
      <t>Нәтиже көрсеткіші 6.4.</t>
    </r>
    <r>
      <rPr>
        <sz val="12"/>
        <color theme="1"/>
        <rFont val="Times New Roman"/>
        <family val="1"/>
        <charset val="204"/>
      </rPr>
      <t xml:space="preserve"> Жылумен жабдықтау инфрақұрылымын дамыту</t>
    </r>
  </si>
  <si>
    <r>
      <rPr>
        <b/>
        <sz val="12"/>
        <color theme="1"/>
        <rFont val="Times New Roman"/>
        <family val="1"/>
        <charset val="204"/>
      </rPr>
      <t>Іс-шара.</t>
    </r>
    <r>
      <rPr>
        <sz val="12"/>
        <color theme="1"/>
        <rFont val="Times New Roman"/>
        <family val="1"/>
        <charset val="204"/>
      </rPr>
      <t xml:space="preserve"> Жылу желілерін жаңғырту</t>
    </r>
  </si>
  <si>
    <r>
      <rPr>
        <b/>
        <sz val="12"/>
        <color theme="1"/>
        <rFont val="Times New Roman"/>
        <family val="1"/>
        <charset val="204"/>
      </rPr>
      <t xml:space="preserve"> Іс-шара. </t>
    </r>
    <r>
      <rPr>
        <sz val="12"/>
        <color theme="1"/>
        <rFont val="Times New Roman"/>
        <family val="1"/>
        <charset val="204"/>
      </rPr>
      <t>Қазандықтардың құрылысы</t>
    </r>
  </si>
  <si>
    <r>
      <rPr>
        <b/>
        <sz val="12"/>
        <color theme="1"/>
        <rFont val="Times New Roman"/>
        <family val="1"/>
        <charset val="204"/>
      </rPr>
      <t xml:space="preserve">Іс-шара. </t>
    </r>
    <r>
      <rPr>
        <sz val="12"/>
        <color theme="1"/>
        <rFont val="Times New Roman"/>
        <family val="1"/>
        <charset val="204"/>
      </rPr>
      <t>Жылу желілерін салу</t>
    </r>
  </si>
  <si>
    <r>
      <rPr>
        <b/>
        <sz val="12"/>
        <color theme="1"/>
        <rFont val="Times New Roman"/>
        <family val="1"/>
        <charset val="204"/>
      </rPr>
      <t xml:space="preserve">Нәтиже көрсеткіші 6.5 (ТДМ, декомпозиция). </t>
    </r>
    <r>
      <rPr>
        <sz val="12"/>
        <color theme="1"/>
        <rFont val="Times New Roman"/>
        <family val="1"/>
        <charset val="204"/>
      </rPr>
      <t>Газбен жабдықтау инфрақұрылымын дамыту</t>
    </r>
  </si>
  <si>
    <r>
      <rPr>
        <b/>
        <sz val="12"/>
        <color theme="1"/>
        <rFont val="Times New Roman"/>
        <family val="1"/>
        <charset val="204"/>
      </rPr>
      <t xml:space="preserve"> Іс-шара.</t>
    </r>
    <r>
      <rPr>
        <sz val="12"/>
        <color theme="1"/>
        <rFont val="Times New Roman"/>
        <family val="1"/>
        <charset val="204"/>
      </rPr>
      <t xml:space="preserve"> Газ желілерін жаңғырту</t>
    </r>
  </si>
  <si>
    <r>
      <rPr>
        <b/>
        <sz val="12"/>
        <color theme="1"/>
        <rFont val="Times New Roman"/>
        <family val="1"/>
        <charset val="204"/>
      </rPr>
      <t xml:space="preserve"> Іс-шара.</t>
    </r>
    <r>
      <rPr>
        <sz val="12"/>
        <color theme="1"/>
        <rFont val="Times New Roman"/>
        <family val="1"/>
        <charset val="204"/>
      </rPr>
      <t xml:space="preserve"> Газ желілерін салу</t>
    </r>
  </si>
  <si>
    <r>
      <rPr>
        <b/>
        <sz val="12"/>
        <color theme="1"/>
        <rFont val="Times New Roman"/>
        <family val="1"/>
        <charset val="204"/>
      </rPr>
      <t xml:space="preserve">Нәтиже көрсеткіші 7.1. </t>
    </r>
    <r>
      <rPr>
        <sz val="12"/>
        <color theme="1"/>
        <rFont val="Times New Roman"/>
        <family val="1"/>
        <charset val="204"/>
      </rPr>
      <t>Полиция бөлімшелерінің санын қазіргі стандарттарға сәйкестендіру</t>
    </r>
  </si>
  <si>
    <r>
      <rPr>
        <b/>
        <sz val="12"/>
        <color theme="1"/>
        <rFont val="Times New Roman"/>
        <family val="1"/>
        <charset val="204"/>
      </rPr>
      <t>Іс-шара.</t>
    </r>
    <r>
      <rPr>
        <sz val="12"/>
        <color theme="1"/>
        <rFont val="Times New Roman"/>
        <family val="1"/>
        <charset val="204"/>
      </rPr>
      <t xml:space="preserve"> Аудандық полиция бөлімінің бейнебақылау жүйесіне қосылған даму әлеуеті бар ауылдарға бейнекамералар орнату</t>
    </r>
  </si>
  <si>
    <r>
      <rPr>
        <b/>
        <sz val="12"/>
        <color theme="1"/>
        <rFont val="Times New Roman"/>
        <family val="1"/>
        <charset val="204"/>
      </rPr>
      <t xml:space="preserve">1-Іс-шара. </t>
    </r>
    <r>
      <rPr>
        <sz val="12"/>
        <color theme="1"/>
        <rFont val="Times New Roman"/>
        <family val="1"/>
        <charset val="204"/>
      </rPr>
      <t>Жаңа өрт сөндіру бекеттерін салу (ережелерді ескере отырып)</t>
    </r>
  </si>
  <si>
    <t>Қостанай қаласында «Қалыпты геологиялық жағдайлары бар IB және SHA климаттық кіші аймақтары үшін 4 P типті көлікке арналған өрт сөндіру бекеті кешенін» салу</t>
  </si>
  <si>
    <r>
      <rPr>
        <b/>
        <sz val="12"/>
        <color theme="1"/>
        <rFont val="Times New Roman"/>
        <family val="1"/>
        <charset val="204"/>
      </rPr>
      <t>2-Іс-шара.</t>
    </r>
    <r>
      <rPr>
        <sz val="12"/>
        <color theme="1"/>
        <rFont val="Times New Roman"/>
        <family val="1"/>
        <charset val="204"/>
      </rPr>
      <t xml:space="preserve"> Өрт сөндіру бекеттерін күрделі жөндеуден өткізу.</t>
    </r>
  </si>
  <si>
    <t>Торғай ауылындағы 27-ші ПК ғимаратына күрделі жөндеу жұмыстары жүргізілді</t>
  </si>
  <si>
    <t>Құшмұрындағы ПП-22 ғимаратын күрделі жөндеу</t>
  </si>
  <si>
    <t>Арқалық қаласындағы №4 арнайы мақсаттағы өрт сөндіру бөлімінің ғимаратын күрделі жөндеу</t>
  </si>
  <si>
    <t>Железнодорожное ауылындағы ПП-25 ғимаратын күрделі жөндеу</t>
  </si>
  <si>
    <r>
      <rPr>
        <b/>
        <sz val="12"/>
        <color theme="1"/>
        <rFont val="Times New Roman"/>
        <family val="1"/>
        <charset val="204"/>
      </rPr>
      <t>3-Іс-шара.</t>
    </r>
    <r>
      <rPr>
        <sz val="12"/>
        <color theme="1"/>
        <rFont val="Times New Roman"/>
        <family val="1"/>
        <charset val="204"/>
      </rPr>
      <t xml:space="preserve"> Өрт сөндіру бекеттерін ағымдағы жөндеуден өткізу</t>
    </r>
  </si>
  <si>
    <t>Қостанай қалалық қауіпсіздік қызметінің ғимаратын күрделі жөндеуден өткізу</t>
  </si>
  <si>
    <t>Ұзынкөл ауылындағы 19-шы ПК ғимаратына күрделі жөндеу жұмыстары жүргізілді</t>
  </si>
  <si>
    <r>
      <rPr>
        <b/>
        <u/>
        <sz val="12"/>
        <color theme="1"/>
        <rFont val="Times New Roman"/>
        <family val="1"/>
        <charset val="204"/>
      </rPr>
      <t>Іс-шара.</t>
    </r>
    <r>
      <rPr>
        <u/>
        <sz val="12"/>
        <color theme="1"/>
        <rFont val="Times New Roman"/>
        <family val="1"/>
        <charset val="204"/>
      </rPr>
      <t xml:space="preserve"> Антенна мачталық құрылымын орнату бойынша құрылыс-монтаж жұмыстары</t>
    </r>
  </si>
  <si>
    <t>Жобалау-сметалық құжаттама. Қостанай облысы, Алтынсарин ауданы, Темір Қазық ауылында биіктігі 24 метрлік байланыс мұнарасының құрылысы (қайта пайдалануға жарамды)</t>
  </si>
  <si>
    <t>Жобалау-сметалық құжаттама. Жітіқара ауданының Құсақан ауылында биіктігі 40 метрлік антенналық діңгек құрылымының құрылысы.</t>
  </si>
  <si>
    <t>Жобалау-сметалық құжаттама. Жітіқара ауданының Хозрет ауылында биіктігі 40 метрлік антенна діңгегінің құрылысы.</t>
  </si>
  <si>
    <t>Құрылыс-монтаж жұмыстары. Қарасу ауданының Ушаково ауылында биіктігі 75 метрлік антенна діңгегінің құрылысы.</t>
  </si>
  <si>
    <t>Жобалау-сметалық құжаттама. Қарабалық ауданының Елшанское ауылында биіктігі 24 метрлік байланыс мұнарасының құрылысы (қайта пайдалануға арналған).</t>
  </si>
  <si>
    <t>Жобалау-сметалық құжаттама. Мендыкарин ауданының Долбушка ауылында 30 метрлік антенналық діңгек құрылымын салу (қайта пайдалану үшін)</t>
  </si>
  <si>
    <t>Жобалау-сметалық құжаттама. Қостанай облысы, Федоров ауданы, Березовка ауылында 24 метрлік байланыс мұнарасының құрылысы (қайта пайдалануға жарамды)</t>
  </si>
  <si>
    <t>Қостанай облысы, Федоров ауданы, Александрополь ауылында 24 метрлік байланыс мұнарасының құрылысына арналған жобалық-сметалық құжаттама (қайта пайдалануға жарамды)</t>
  </si>
  <si>
    <r>
      <rPr>
        <b/>
        <sz val="12"/>
        <color theme="1"/>
        <rFont val="Times New Roman"/>
        <family val="1"/>
        <charset val="204"/>
      </rPr>
      <t>Нәтиже көрсеткіші 1.1.</t>
    </r>
    <r>
      <rPr>
        <sz val="12"/>
        <color theme="1"/>
        <rFont val="Times New Roman"/>
        <family val="1"/>
        <charset val="204"/>
      </rPr>
      <t>Қазақстан Республикасындағы жылу желілерінің тозуын азайту</t>
    </r>
    <r>
      <rPr>
        <sz val="12"/>
        <color rgb="FFFF0000"/>
        <rFont val="Times New Roman"/>
        <family val="1"/>
        <charset val="204"/>
      </rPr>
      <t xml:space="preserve"> (жоспар тек Қазақстан Республикасы үшін қолжетімді)</t>
    </r>
  </si>
  <si>
    <r>
      <rPr>
        <b/>
        <sz val="12"/>
        <color theme="1"/>
        <rFont val="Times New Roman"/>
        <family val="1"/>
        <charset val="204"/>
      </rPr>
      <t xml:space="preserve">Тапсырма. </t>
    </r>
    <r>
      <rPr>
        <sz val="12"/>
        <color theme="1"/>
        <rFont val="Times New Roman"/>
        <family val="1"/>
        <charset val="204"/>
      </rPr>
      <t>Тұтынушыларға жылумен жабдықтау қызметтерінің сенімділігін арттыру</t>
    </r>
  </si>
  <si>
    <r>
      <rPr>
        <b/>
        <sz val="12"/>
        <rFont val="Times New Roman"/>
        <family val="1"/>
        <charset val="204"/>
      </rPr>
      <t xml:space="preserve">Іс-шара. </t>
    </r>
    <r>
      <rPr>
        <sz val="12"/>
        <rFont val="Times New Roman"/>
        <family val="1"/>
        <charset val="204"/>
      </rPr>
      <t>Жылу желілерін қайта құру</t>
    </r>
  </si>
  <si>
    <r>
      <t xml:space="preserve">Тапсырма. </t>
    </r>
    <r>
      <rPr>
        <sz val="12"/>
        <color theme="1"/>
        <rFont val="Times New Roman"/>
        <family val="1"/>
        <charset val="204"/>
      </rPr>
      <t>Тұтынушыларға сумен жабдықтау қызметтерінің сенімділігін арттыру</t>
    </r>
  </si>
  <si>
    <r>
      <t>Іс-шара.</t>
    </r>
    <r>
      <rPr>
        <sz val="12"/>
        <rFont val="Times New Roman"/>
        <family val="1"/>
        <charset val="204"/>
      </rPr>
      <t xml:space="preserve"> Сумен жабдықтау желілерін қайта құру</t>
    </r>
  </si>
  <si>
    <r>
      <t xml:space="preserve">Тапсырма. </t>
    </r>
    <r>
      <rPr>
        <sz val="12"/>
        <color theme="1"/>
        <rFont val="Times New Roman"/>
        <family val="1"/>
        <charset val="204"/>
      </rPr>
      <t>Тұтынушыларға су бұру қызметтерінің сенімділігін арттыру</t>
    </r>
  </si>
  <si>
    <t>Гагарин-В.Интернационалистов көшелерінің шекарасындағы Садовая көшесі бойындағы гравитациялық кәрізді қайта құру</t>
  </si>
  <si>
    <r>
      <t xml:space="preserve">Іс-шара. </t>
    </r>
    <r>
      <rPr>
        <sz val="12"/>
        <rFont val="Times New Roman"/>
        <family val="1"/>
        <charset val="204"/>
      </rPr>
      <t>Нөсерлі кәріз жүйелерін салу</t>
    </r>
  </si>
  <si>
    <r>
      <rPr>
        <b/>
        <sz val="12"/>
        <color theme="1"/>
        <rFont val="Times New Roman"/>
        <family val="1"/>
        <charset val="204"/>
      </rPr>
      <t xml:space="preserve">Тапсырма. </t>
    </r>
    <r>
      <rPr>
        <sz val="12"/>
        <color theme="1"/>
        <rFont val="Times New Roman"/>
        <family val="1"/>
        <charset val="204"/>
      </rPr>
      <t>Азаматтардың тұрғын үйге қолжетімділігін қамтамасыз ету үшін тұрғын үй құрылысының қарқынын арттыру</t>
    </r>
  </si>
  <si>
    <r>
      <rPr>
        <b/>
        <sz val="12"/>
        <color theme="1"/>
        <rFont val="Times New Roman"/>
        <family val="1"/>
        <charset val="204"/>
      </rPr>
      <t xml:space="preserve">Іс-шара. </t>
    </r>
    <r>
      <rPr>
        <sz val="12"/>
        <color theme="1"/>
        <rFont val="Times New Roman"/>
        <family val="1"/>
        <charset val="204"/>
      </rPr>
      <t>Қостанай қаласының Кунай шағын ауданындағы 15-блоктағы №2 бес қабатты тұрғын үйдің құрылысы. Іргетасын түзету.</t>
    </r>
  </si>
  <si>
    <r>
      <rPr>
        <b/>
        <sz val="12"/>
        <color theme="1"/>
        <rFont val="Times New Roman"/>
        <family val="1"/>
        <charset val="204"/>
      </rPr>
      <t>Іс-шара</t>
    </r>
    <r>
      <rPr>
        <sz val="12"/>
        <color theme="1"/>
        <rFont val="Times New Roman"/>
        <family val="1"/>
        <charset val="204"/>
      </rPr>
      <t>. Қостанай қаласындағы Береке шағын ауданында №123 4 секциялы тұрғын үй құрылысы (сыртқы инженерлік желілерсіз және көгалдандырусыз)</t>
    </r>
  </si>
  <si>
    <r>
      <rPr>
        <b/>
        <sz val="12"/>
        <color theme="1"/>
        <rFont val="Times New Roman"/>
        <family val="1"/>
        <charset val="204"/>
      </rPr>
      <t>Іс-шара.</t>
    </r>
    <r>
      <rPr>
        <sz val="12"/>
        <color theme="1"/>
        <rFont val="Times New Roman"/>
        <family val="1"/>
        <charset val="204"/>
      </rPr>
      <t xml:space="preserve"> Қостанай қаласының Береке шағын ауданында 3 кіреберісті, 9 қабатты №159 тұрғын үйдің құрылысы (сыртқы инженерлік желілер мен көгалдандыруды қоспағанда)</t>
    </r>
  </si>
  <si>
    <r>
      <rPr>
        <b/>
        <sz val="12"/>
        <color theme="1"/>
        <rFont val="Times New Roman"/>
        <family val="1"/>
        <charset val="204"/>
      </rPr>
      <t>Іс-шара.</t>
    </r>
    <r>
      <rPr>
        <sz val="12"/>
        <color theme="1"/>
        <rFont val="Times New Roman"/>
        <family val="1"/>
        <charset val="204"/>
      </rPr>
      <t xml:space="preserve"> Қостанай қаласының Береке шағын ауданында 3 кіреберісті, 9 қабатты №126 тұрғын үйдің құрылысы (сыртқы инженерлік желілер мен көгалдандыруды қоспағанда)</t>
    </r>
  </si>
  <si>
    <r>
      <rPr>
        <b/>
        <sz val="12"/>
        <color theme="1"/>
        <rFont val="Times New Roman"/>
        <family val="1"/>
        <charset val="204"/>
      </rPr>
      <t>Іс-шара</t>
    </r>
    <r>
      <rPr>
        <sz val="12"/>
        <color theme="1"/>
        <rFont val="Times New Roman"/>
        <family val="1"/>
        <charset val="204"/>
      </rPr>
      <t>. Қостанай қаласындағы Береке шағын ауданында ПДП бойынша №128 9 қабатты тұрғын үйдің құрылысы</t>
    </r>
  </si>
  <si>
    <r>
      <rPr>
        <b/>
        <sz val="12"/>
        <color theme="1"/>
        <rFont val="Times New Roman"/>
        <family val="1"/>
        <charset val="204"/>
      </rPr>
      <t xml:space="preserve">Іс-шара. </t>
    </r>
    <r>
      <rPr>
        <sz val="12"/>
        <color theme="1"/>
        <rFont val="Times New Roman"/>
        <family val="1"/>
        <charset val="204"/>
      </rPr>
      <t>Қостанай қаласындағы Береке шағын ауданында ПДП бойынша 9 қабатты №130 тұрғын үй құрылысы</t>
    </r>
  </si>
  <si>
    <r>
      <t xml:space="preserve">Іс-шара. </t>
    </r>
    <r>
      <rPr>
        <sz val="12"/>
        <color theme="1"/>
        <rFont val="Times New Roman"/>
        <family val="1"/>
        <charset val="204"/>
      </rPr>
      <t>Қостанай қаласының Береке шағын ауданында ПДП бойынша 9 қабатты №152 тұрғын үй құрылысы</t>
    </r>
  </si>
  <si>
    <r>
      <rPr>
        <b/>
        <sz val="12"/>
        <color theme="1"/>
        <rFont val="Times New Roman"/>
        <family val="1"/>
        <charset val="204"/>
      </rPr>
      <t xml:space="preserve">Іс-шара. </t>
    </r>
    <r>
      <rPr>
        <sz val="12"/>
        <color theme="1"/>
        <rFont val="Times New Roman"/>
        <family val="1"/>
        <charset val="204"/>
      </rPr>
      <t>Қостанай облысы, Қостанай ауданы, Тобыл қаласының Бәйтерек шағын ауданында бес қабатты №11 тұрғын үйдің құрылысы (зәкір) (сыртқы инженерлік желілерсіз және көгалдандырусыз)</t>
    </r>
  </si>
  <si>
    <r>
      <rPr>
        <b/>
        <sz val="12"/>
        <color theme="1"/>
        <rFont val="Times New Roman"/>
        <family val="1"/>
        <charset val="204"/>
      </rPr>
      <t>Іс-шара.</t>
    </r>
    <r>
      <rPr>
        <sz val="12"/>
        <color theme="1"/>
        <rFont val="Times New Roman"/>
        <family val="1"/>
        <charset val="204"/>
      </rPr>
      <t xml:space="preserve"> Қостанай облысы, Қостанай ауданы, Тобыл қаласының Бәйтерек шағын ауданында бес қабатты №12 тұрғын үйдің құрылысы (зәкір) (сыртқы инженерлік желілерсіз және көгалдандырусыз)</t>
    </r>
  </si>
  <si>
    <r>
      <rPr>
        <b/>
        <sz val="12"/>
        <color theme="1"/>
        <rFont val="Times New Roman"/>
        <family val="1"/>
        <charset val="204"/>
      </rPr>
      <t>Іс-шара.</t>
    </r>
    <r>
      <rPr>
        <sz val="12"/>
        <color theme="1"/>
        <rFont val="Times New Roman"/>
        <family val="1"/>
        <charset val="204"/>
      </rPr>
      <t xml:space="preserve"> Қостанай облысы, Қостанай ауданы, Тобыл қаласының Бәйтерек шағын ауданында бес қабатты №13 тұрғын үйдің құрылысы (зәкір) (сыртқы инженерлік желілерсіз және көгалдандырусыз)</t>
    </r>
  </si>
  <si>
    <r>
      <rPr>
        <b/>
        <sz val="12"/>
        <color theme="1"/>
        <rFont val="Times New Roman"/>
        <family val="1"/>
        <charset val="204"/>
      </rPr>
      <t>Іс-шара.</t>
    </r>
    <r>
      <rPr>
        <sz val="12"/>
        <color theme="1"/>
        <rFont val="Times New Roman"/>
        <family val="1"/>
        <charset val="204"/>
      </rPr>
      <t xml:space="preserve"> Қостанай облысы, Қостанай ауданы, Тобыл қаласының Бәйтерек шағын ауданында бес қабатты №14 тұрғын үйдің құрылысы (зәкір) (сыртқы инженерлік желілерсіз және көгалдандырусыз)</t>
    </r>
  </si>
  <si>
    <r>
      <t xml:space="preserve">Іс-шара. </t>
    </r>
    <r>
      <rPr>
        <sz val="12"/>
        <color theme="1"/>
        <rFont val="Times New Roman"/>
        <family val="1"/>
        <charset val="204"/>
      </rPr>
      <t>Қостанай ауданының Астана шағын ауданында №10, 13, 14 үш тоғыз қабатты тұрғын үйдің құрылысы</t>
    </r>
  </si>
  <si>
    <r>
      <t>Іс-шара. Қ</t>
    </r>
    <r>
      <rPr>
        <sz val="12"/>
        <color theme="1"/>
        <rFont val="Times New Roman"/>
        <family val="1"/>
        <charset val="204"/>
      </rPr>
      <t>останай ауданының Астана шағын ауданында №15, 16, 17 үш тоғыз қабатты тұрғын үйдің құрылысы</t>
    </r>
  </si>
  <si>
    <r>
      <t xml:space="preserve">Іс-шара. </t>
    </r>
    <r>
      <rPr>
        <sz val="12"/>
        <color theme="1"/>
        <rFont val="Times New Roman"/>
        <family val="1"/>
        <charset val="204"/>
      </rPr>
      <t>Қостанай ауданының Астана шағын ауданында №18, 19, 20, 21 төрт тоғыз қабатты тұрғын үйдің құрылысы</t>
    </r>
  </si>
  <si>
    <r>
      <t xml:space="preserve">Іс-шара. </t>
    </r>
    <r>
      <rPr>
        <sz val="12"/>
        <color theme="1"/>
        <rFont val="Times New Roman"/>
        <family val="1"/>
        <charset val="204"/>
      </rPr>
      <t>Құрылыс-монтаж жұмыстары. Қостанай облысы, Қостанай ауданы, Тобыл қаласының Астана шағын ауданында 10 тоғыз қабатты тұрғын үй құрылысы» (Сілтеме)</t>
    </r>
  </si>
  <si>
    <r>
      <rPr>
        <b/>
        <sz val="12"/>
        <color theme="1"/>
        <rFont val="Times New Roman"/>
        <family val="1"/>
        <charset val="204"/>
      </rPr>
      <t>Іс-шара.</t>
    </r>
    <r>
      <rPr>
        <sz val="12"/>
        <color theme="1"/>
        <rFont val="Times New Roman"/>
        <family val="1"/>
        <charset val="204"/>
      </rPr>
      <t xml:space="preserve"> Қостанай ауданының Тобыл қаласының Астана және Бәйтерек шағын аудандарында тоғыз қабатты №11 тұрғын үйдің құрылысы</t>
    </r>
  </si>
  <si>
    <r>
      <rPr>
        <b/>
        <sz val="12"/>
        <color theme="1"/>
        <rFont val="Times New Roman"/>
        <family val="1"/>
        <charset val="204"/>
      </rPr>
      <t xml:space="preserve">Іс-шара. </t>
    </r>
    <r>
      <rPr>
        <sz val="12"/>
        <color theme="1"/>
        <rFont val="Times New Roman"/>
        <family val="1"/>
        <charset val="204"/>
      </rPr>
      <t>Қостанай ауданының Тобыл қаласының Астана және Бәйтерек шағын аудандарында тоғыз қабатты №12 тұрғын үйдің құрылысы</t>
    </r>
  </si>
  <si>
    <r>
      <rPr>
        <b/>
        <sz val="12"/>
        <color theme="1"/>
        <rFont val="Times New Roman"/>
        <family val="1"/>
        <charset val="204"/>
      </rPr>
      <t xml:space="preserve">Іс-шара. </t>
    </r>
    <r>
      <rPr>
        <sz val="12"/>
        <color theme="1"/>
        <rFont val="Times New Roman"/>
        <family val="1"/>
        <charset val="204"/>
      </rPr>
      <t>Қостанай ауданының Тобыл қаласының Астана және Бәйтерек шағын аудандарында тоғыз қабатты №13 тұрғын үйдің құрылысы</t>
    </r>
  </si>
  <si>
    <r>
      <rPr>
        <b/>
        <sz val="12"/>
        <color theme="1"/>
        <rFont val="Times New Roman"/>
        <family val="1"/>
        <charset val="204"/>
      </rPr>
      <t>Іс-шара.</t>
    </r>
    <r>
      <rPr>
        <sz val="12"/>
        <color theme="1"/>
        <rFont val="Times New Roman"/>
        <family val="1"/>
        <charset val="204"/>
      </rPr>
      <t xml:space="preserve"> Қостанай ауданының Тобыл қаласының Астана және Бәйтерек шағын аудандарында тоғыз қабатты №14 тұрғын үйдің құрылысы</t>
    </r>
  </si>
  <si>
    <r>
      <rPr>
        <b/>
        <sz val="12"/>
        <color theme="1"/>
        <rFont val="Times New Roman"/>
        <family val="1"/>
        <charset val="204"/>
      </rPr>
      <t xml:space="preserve">Іс-шара. </t>
    </r>
    <r>
      <rPr>
        <sz val="12"/>
        <color theme="1"/>
        <rFont val="Times New Roman"/>
        <family val="1"/>
        <charset val="204"/>
      </rPr>
      <t>Қостанай ауданы, Тобыл қаласы, Астана шағын ауданында ПДП бойынша №34 тоғыз қабатты панельді тұрғын үй құрылысы</t>
    </r>
  </si>
  <si>
    <r>
      <rPr>
        <b/>
        <sz val="12"/>
        <color theme="1"/>
        <rFont val="Times New Roman"/>
        <family val="1"/>
        <charset val="204"/>
      </rPr>
      <t xml:space="preserve">Іс-шара. </t>
    </r>
    <r>
      <rPr>
        <sz val="12"/>
        <color theme="1"/>
        <rFont val="Times New Roman"/>
        <family val="1"/>
        <charset val="204"/>
      </rPr>
      <t>Қостанай ауданы, Тобыл қаласы, Астана шағын ауданында ПДП бойынша №35 тоғыз қабатты панельді тұрғын үй құрылысы.</t>
    </r>
  </si>
  <si>
    <r>
      <rPr>
        <b/>
        <sz val="12"/>
        <color theme="1"/>
        <rFont val="Times New Roman"/>
        <family val="1"/>
        <charset val="204"/>
      </rPr>
      <t xml:space="preserve">Іс-шара. </t>
    </r>
    <r>
      <rPr>
        <sz val="12"/>
        <color theme="1"/>
        <rFont val="Times New Roman"/>
        <family val="1"/>
        <charset val="204"/>
      </rPr>
      <t>Қостанай ауданы, Тобыл қаласы, Астана шағын ауданында №36 он жеті қабатты тұрғын үйдің (зәкір) құрылысы.</t>
    </r>
  </si>
  <si>
    <r>
      <rPr>
        <b/>
        <sz val="12"/>
        <color theme="1"/>
        <rFont val="Times New Roman"/>
        <family val="1"/>
        <charset val="204"/>
      </rPr>
      <t xml:space="preserve">Іс-шара. </t>
    </r>
    <r>
      <rPr>
        <sz val="12"/>
        <color theme="1"/>
        <rFont val="Times New Roman"/>
        <family val="1"/>
        <charset val="204"/>
      </rPr>
      <t>Қостанай ауданы, Тобыл қаласы, Астана шағын ауданында №37 он жеті қабатты тұрғын үйдің (зәкір) құрылысы.</t>
    </r>
  </si>
  <si>
    <r>
      <rPr>
        <b/>
        <sz val="12"/>
        <color theme="1"/>
        <rFont val="Times New Roman"/>
        <family val="1"/>
        <charset val="204"/>
      </rPr>
      <t xml:space="preserve">Іс-шара. </t>
    </r>
    <r>
      <rPr>
        <sz val="12"/>
        <color theme="1"/>
        <rFont val="Times New Roman"/>
        <family val="1"/>
        <charset val="204"/>
      </rPr>
      <t>Қостанай ауданы, Тобыл қаласы, Астана шағын ауданында №38 он жеті қабатты тұрғын үйдің (зәкір) құрылысы.</t>
    </r>
  </si>
  <si>
    <r>
      <rPr>
        <b/>
        <sz val="12"/>
        <color theme="1"/>
        <rFont val="Times New Roman"/>
        <family val="1"/>
        <charset val="204"/>
      </rPr>
      <t xml:space="preserve">Іс-шара. </t>
    </r>
    <r>
      <rPr>
        <sz val="12"/>
        <color theme="1"/>
        <rFont val="Times New Roman"/>
        <family val="1"/>
        <charset val="204"/>
      </rPr>
      <t>Қостанай ауданы, Тобыл қаласы, Астана шағын ауданында №39 он жеті қабатты тұрғын үйдің (зәкір) құрылысы.</t>
    </r>
  </si>
  <si>
    <r>
      <rPr>
        <b/>
        <sz val="12"/>
        <color theme="1"/>
        <rFont val="Times New Roman"/>
        <family val="1"/>
        <charset val="204"/>
      </rPr>
      <t xml:space="preserve">Іс-шара. </t>
    </r>
    <r>
      <rPr>
        <sz val="12"/>
        <color theme="1"/>
        <rFont val="Times New Roman"/>
        <family val="1"/>
        <charset val="204"/>
      </rPr>
      <t>Қостанай қаласының Береке шағын ауданындағы №108, 109, 110 4 қабатты тұрғын үйлерді абаттандыру</t>
    </r>
  </si>
  <si>
    <r>
      <rPr>
        <b/>
        <sz val="12"/>
        <color theme="1"/>
        <rFont val="Times New Roman"/>
        <family val="1"/>
        <charset val="204"/>
      </rPr>
      <t xml:space="preserve">Іс-шара. </t>
    </r>
    <r>
      <rPr>
        <sz val="12"/>
        <color theme="1"/>
        <rFont val="Times New Roman"/>
        <family val="1"/>
        <charset val="204"/>
      </rPr>
      <t>Қостанай қаласының Береке шағын ауданындағы №111, 112, 113 4 қабатты тұрғын үйлерді абаттандыру.</t>
    </r>
  </si>
  <si>
    <r>
      <rPr>
        <b/>
        <sz val="12"/>
        <color theme="1"/>
        <rFont val="Times New Roman"/>
        <family val="1"/>
        <charset val="204"/>
      </rPr>
      <t>Іс-шара.</t>
    </r>
    <r>
      <rPr>
        <sz val="12"/>
        <color theme="1"/>
        <rFont val="Times New Roman"/>
        <family val="1"/>
        <charset val="204"/>
      </rPr>
      <t xml:space="preserve"> Қостанай қаласының Береке шағын ауданындағы №114, 115, 116 4 қабатты тұрғын үйлерді абаттандыру</t>
    </r>
  </si>
  <si>
    <r>
      <rPr>
        <b/>
        <sz val="12"/>
        <color theme="1"/>
        <rFont val="Times New Roman"/>
        <family val="1"/>
        <charset val="204"/>
      </rPr>
      <t xml:space="preserve">Іс-шара. </t>
    </r>
    <r>
      <rPr>
        <sz val="12"/>
        <color theme="1"/>
        <rFont val="Times New Roman"/>
        <family val="1"/>
        <charset val="204"/>
      </rPr>
      <t>Қостанай қаласының Береке шағын ауданындағы №117, 118, 119 4 қабатты тұрғын үйлерді абаттандыру</t>
    </r>
  </si>
  <si>
    <r>
      <rPr>
        <b/>
        <sz val="12"/>
        <color theme="1"/>
        <rFont val="Times New Roman"/>
        <family val="1"/>
        <charset val="204"/>
      </rPr>
      <t xml:space="preserve">Іс-шара. </t>
    </r>
    <r>
      <rPr>
        <sz val="12"/>
        <color theme="1"/>
        <rFont val="Times New Roman"/>
        <family val="1"/>
        <charset val="204"/>
      </rPr>
      <t>Қостанай қаласының Береке шағын ауданындағы №120, 121, 122 4 қабатты тұрғын үйлерді абаттандыру</t>
    </r>
  </si>
  <si>
    <r>
      <rPr>
        <b/>
        <sz val="12"/>
        <color theme="1"/>
        <rFont val="Times New Roman"/>
        <family val="1"/>
        <charset val="204"/>
      </rPr>
      <t xml:space="preserve">Іс-шара. </t>
    </r>
    <r>
      <rPr>
        <sz val="12"/>
        <color theme="1"/>
        <rFont val="Times New Roman"/>
        <family val="1"/>
        <charset val="204"/>
      </rPr>
      <t>Қостанай қаласы, Береке шағын ауданында дауыл кәрізі жүйесі бар кірме жолдардың құрылысы (кірме жолдар). Сметалық құжаттаманы түзету.</t>
    </r>
  </si>
  <si>
    <r>
      <rPr>
        <b/>
        <sz val="12"/>
        <color theme="1"/>
        <rFont val="Times New Roman"/>
        <family val="1"/>
        <charset val="204"/>
      </rPr>
      <t xml:space="preserve">Іс-шара. </t>
    </r>
    <r>
      <rPr>
        <sz val="12"/>
        <color theme="1"/>
        <rFont val="Times New Roman"/>
        <family val="1"/>
        <charset val="204"/>
      </rPr>
      <t>Қостанай қаласының Береке шағын ауданында нөсер кәрізі орнатылған кіреберіс жолдардың құрылысы (көшелерді абаттандыру)</t>
    </r>
  </si>
  <si>
    <r>
      <rPr>
        <b/>
        <sz val="12"/>
        <color theme="1"/>
        <rFont val="Times New Roman"/>
        <family val="1"/>
        <charset val="204"/>
      </rPr>
      <t xml:space="preserve">Іс-шара. </t>
    </r>
    <r>
      <rPr>
        <sz val="12"/>
        <color theme="1"/>
        <rFont val="Times New Roman"/>
        <family val="1"/>
        <charset val="204"/>
      </rPr>
      <t>Қостанай қаласының Береке шағын ауданында нөсер су ағызу жүйесі бар кіреберіс жолдардың құрылысы (сыртқы электрлік жарықтандыру)</t>
    </r>
  </si>
  <si>
    <r>
      <rPr>
        <b/>
        <sz val="12"/>
        <color theme="1"/>
        <rFont val="Times New Roman"/>
        <family val="1"/>
        <charset val="204"/>
      </rPr>
      <t xml:space="preserve">Іс-шара. </t>
    </r>
    <r>
      <rPr>
        <sz val="12"/>
        <color theme="1"/>
        <rFont val="Times New Roman"/>
        <family val="1"/>
        <charset val="204"/>
      </rPr>
      <t>Қостанай қаласындағы Береке шағын ауданындағы ПДП бойынша №123 9 қабатты тұрғын үйді жақсарту</t>
    </r>
  </si>
  <si>
    <r>
      <t xml:space="preserve"> Іс-шара. </t>
    </r>
    <r>
      <rPr>
        <sz val="12"/>
        <color theme="1"/>
        <rFont val="Times New Roman"/>
        <family val="1"/>
        <charset val="204"/>
      </rPr>
      <t>Құрылыс-монтаж жұмыстары. Қостанай қаласындағы Береке шағын ауданындағы ЖҚҚ бойынша №157 тұрғын үйді жақсарту.</t>
    </r>
  </si>
  <si>
    <r>
      <t xml:space="preserve">Іс-шара. </t>
    </r>
    <r>
      <rPr>
        <sz val="12"/>
        <color theme="1"/>
        <rFont val="Times New Roman"/>
        <family val="1"/>
        <charset val="204"/>
      </rPr>
      <t>Құрылыс-монтаж жұмыстары. Қостанай қаласындағы Береке шағын ауданындағы ЖҚҚ бойынша №158 тұрғын үйді жақсарту.</t>
    </r>
  </si>
  <si>
    <r>
      <rPr>
        <b/>
        <sz val="12"/>
        <color theme="1"/>
        <rFont val="Times New Roman"/>
        <family val="1"/>
        <charset val="204"/>
      </rPr>
      <t xml:space="preserve">Іс-шара. </t>
    </r>
    <r>
      <rPr>
        <sz val="12"/>
        <color theme="1"/>
        <rFont val="Times New Roman"/>
        <family val="1"/>
        <charset val="204"/>
      </rPr>
      <t>Қостанай қаласындағы Береке шағын ауданындағы ЖҚБ бойынша №159 тұрғын үйді жақсарту жұмыстары</t>
    </r>
  </si>
  <si>
    <r>
      <rPr>
        <b/>
        <sz val="12"/>
        <color theme="1"/>
        <rFont val="Times New Roman"/>
        <family val="1"/>
        <charset val="204"/>
      </rPr>
      <t xml:space="preserve">Іс-шара. </t>
    </r>
    <r>
      <rPr>
        <sz val="12"/>
        <color theme="1"/>
        <rFont val="Times New Roman"/>
        <family val="1"/>
        <charset val="204"/>
      </rPr>
      <t>Қостанай қаласының Береке шағын ауданындағы №126 тұрғын үйдің 1-ші кіреберісін жақсарту.</t>
    </r>
  </si>
  <si>
    <r>
      <t xml:space="preserve">Іс-шара. </t>
    </r>
    <r>
      <rPr>
        <sz val="12"/>
        <color theme="1"/>
        <rFont val="Times New Roman"/>
        <family val="1"/>
        <charset val="204"/>
      </rPr>
      <t>Құрылыс-монтаж жұмыстары. Қостанай ауданы, Тобыл қаласы, Бәйтерек шағын ауданындағы бес қабатты №1 тұрғын үйді жақсарту.</t>
    </r>
  </si>
  <si>
    <r>
      <t>Іс-шара.</t>
    </r>
    <r>
      <rPr>
        <sz val="12"/>
        <color theme="1"/>
        <rFont val="Times New Roman"/>
        <family val="1"/>
        <charset val="204"/>
      </rPr>
      <t xml:space="preserve"> Құрылыс-монтаж жұмыстары. Қостанай ауданы, Тобыл қаласы, Бәйтерек шағын ауданындағы бес қабатты №2 тұрғын үйді жақсарту.</t>
    </r>
  </si>
  <si>
    <r>
      <t xml:space="preserve">Іс-шара. </t>
    </r>
    <r>
      <rPr>
        <sz val="12"/>
        <color theme="1"/>
        <rFont val="Times New Roman"/>
        <family val="1"/>
        <charset val="204"/>
      </rPr>
      <t>Құрылыс-монтаж жұмыстары. Қостанай ауданы, Тобыл қаласы, Бәйтерек шағын ауданындағы бес қабатты №3 тұрғын үйді жақсарту.</t>
    </r>
  </si>
  <si>
    <r>
      <t xml:space="preserve">Іс-шара. </t>
    </r>
    <r>
      <rPr>
        <sz val="12"/>
        <color theme="1"/>
        <rFont val="Times New Roman"/>
        <family val="1"/>
        <charset val="204"/>
      </rPr>
      <t>Жобалау-сметалық құжаттама. Қостанай қаласы, Гоголя көшесі, 183 мекенжайында орналасқан әкімшілік ғимараттың бір бөлігін қайта құру (DSP)</t>
    </r>
  </si>
  <si>
    <r>
      <rPr>
        <b/>
        <sz val="12"/>
        <color theme="1"/>
        <rFont val="Times New Roman"/>
        <family val="1"/>
        <charset val="204"/>
      </rPr>
      <t xml:space="preserve">Іс-шара. </t>
    </r>
    <r>
      <rPr>
        <sz val="12"/>
        <color theme="1"/>
        <rFont val="Times New Roman"/>
        <family val="1"/>
        <charset val="204"/>
      </rPr>
      <t>Қостанай қаласының Юбилейный шағын ауданындағы №20 тұрғын үйге арналған дренаж жүйесінің құрылысы</t>
    </r>
  </si>
  <si>
    <r>
      <rPr>
        <b/>
        <sz val="12"/>
        <color theme="1"/>
        <rFont val="Times New Roman"/>
        <family val="1"/>
        <charset val="204"/>
      </rPr>
      <t>Іс-шара.</t>
    </r>
    <r>
      <rPr>
        <sz val="12"/>
        <color theme="1"/>
        <rFont val="Times New Roman"/>
        <family val="1"/>
        <charset val="204"/>
      </rPr>
      <t xml:space="preserve"> Құрылыс-монтаж жұмыстары. «Рудный қаласы, 19-шы шағын аудан мекенжайында сыртқы жылу желілерін салу».</t>
    </r>
  </si>
  <si>
    <r>
      <rPr>
        <b/>
        <sz val="12"/>
        <rFont val="Times New Roman"/>
        <family val="1"/>
        <charset val="204"/>
      </rPr>
      <t xml:space="preserve">Іс-шара. </t>
    </r>
    <r>
      <rPr>
        <sz val="12"/>
        <rFont val="Times New Roman"/>
        <family val="1"/>
        <charset val="204"/>
      </rPr>
      <t>Тобыл қаласы, Астана шағын ауданы және Қостанай ауданы, Мичурин ауылы, Бәйтерек шағын ауданының жергілікті жылу желілері</t>
    </r>
  </si>
  <si>
    <r>
      <rPr>
        <b/>
        <sz val="12"/>
        <rFont val="Times New Roman"/>
        <family val="1"/>
        <charset val="204"/>
      </rPr>
      <t xml:space="preserve">Іс-шара. </t>
    </r>
    <r>
      <rPr>
        <sz val="12"/>
        <rFont val="Times New Roman"/>
        <family val="1"/>
        <charset val="204"/>
      </rPr>
      <t>Тобыл қаласының Астана шағын ауданында және Қостанай ауданының Мичурин ауылының Бәйтерек шағын ауданында нөсер кәрізінің құрылысы.</t>
    </r>
  </si>
  <si>
    <r>
      <rPr>
        <b/>
        <sz val="12"/>
        <rFont val="Times New Roman"/>
        <family val="1"/>
        <charset val="204"/>
      </rPr>
      <t xml:space="preserve">Іс-шара. </t>
    </r>
    <r>
      <rPr>
        <sz val="12"/>
        <rFont val="Times New Roman"/>
        <family val="1"/>
        <charset val="204"/>
      </rPr>
      <t>Қостанай ауданының Мичурин ауылындағы «Бәйтерек» шағын ауданына кіреберіс жолдардың құрылысы</t>
    </r>
  </si>
  <si>
    <r>
      <rPr>
        <b/>
        <sz val="12"/>
        <rFont val="Times New Roman"/>
        <family val="1"/>
        <charset val="204"/>
      </rPr>
      <t>Іс-шара.</t>
    </r>
    <r>
      <rPr>
        <sz val="12"/>
        <rFont val="Times New Roman"/>
        <family val="1"/>
        <charset val="204"/>
      </rPr>
      <t xml:space="preserve"> Қостанай ауданының Тобыл қаласының Астана шағын ауданында кіреберіс жолдардың құрылысы</t>
    </r>
  </si>
  <si>
    <r>
      <rPr>
        <b/>
        <sz val="12"/>
        <rFont val="Times New Roman"/>
        <family val="1"/>
        <charset val="204"/>
      </rPr>
      <t>Іс-шара.</t>
    </r>
    <r>
      <rPr>
        <sz val="12"/>
        <rFont val="Times New Roman"/>
        <family val="1"/>
        <charset val="204"/>
      </rPr>
      <t xml:space="preserve"> Қостанай облысының Мичурин ауылдық округіндегі Алтынсарино ауылын дамыту үшін сумен жабдықтау жүйесінің құрылысы</t>
    </r>
  </si>
  <si>
    <r>
      <rPr>
        <b/>
        <sz val="12"/>
        <rFont val="Times New Roman"/>
        <family val="1"/>
        <charset val="204"/>
      </rPr>
      <t xml:space="preserve">Іс-шара. </t>
    </r>
    <r>
      <rPr>
        <sz val="12"/>
        <rFont val="Times New Roman"/>
        <family val="1"/>
        <charset val="204"/>
      </rPr>
      <t>Қостанай ауданы, Мичурин ауылдық округінде орналасқан жоспарланған қонақ үй-мейрамхана кешенінің құрылыс аймағынан 110 кВ «Орталық-Южная 1.2» әуе электр желісінің учаскелерін алып тастау.</t>
    </r>
  </si>
  <si>
    <r>
      <rPr>
        <b/>
        <sz val="12"/>
        <rFont val="Times New Roman"/>
        <family val="1"/>
        <charset val="204"/>
      </rPr>
      <t xml:space="preserve">Іс-шара. </t>
    </r>
    <r>
      <rPr>
        <sz val="12"/>
        <rFont val="Times New Roman"/>
        <family val="1"/>
        <charset val="204"/>
      </rPr>
      <t>Қостанай қаласындағы Береке шағын ауданындағы ПДП бойынша 9 қабатты №123 тұрғын үйге инженерлік желілер салу</t>
    </r>
  </si>
  <si>
    <r>
      <rPr>
        <b/>
        <sz val="12"/>
        <rFont val="Times New Roman"/>
        <family val="1"/>
        <charset val="204"/>
      </rPr>
      <t xml:space="preserve">Іс-шара. </t>
    </r>
    <r>
      <rPr>
        <sz val="12"/>
        <rFont val="Times New Roman"/>
        <family val="1"/>
        <charset val="204"/>
      </rPr>
      <t>Қостанай қаласындағы Береке шағын ауданындағы ЖҚҚ бойынша №126 9 қабатты тұрғын үйге инженерлік желілер салу</t>
    </r>
  </si>
  <si>
    <r>
      <rPr>
        <b/>
        <sz val="12"/>
        <rFont val="Times New Roman"/>
        <family val="1"/>
        <charset val="204"/>
      </rPr>
      <t xml:space="preserve">Іс-шара. </t>
    </r>
    <r>
      <rPr>
        <sz val="12"/>
        <rFont val="Times New Roman"/>
        <family val="1"/>
        <charset val="204"/>
      </rPr>
      <t>Қостанай қаласындағы Н. Назарбаев даңғылы бойымен Жастар сарайынан Рабочая көшесіне дейінгі нөсер кәріз жүйесін қайта құру (құрылыстың 1-кезеңі)</t>
    </r>
  </si>
  <si>
    <r>
      <rPr>
        <b/>
        <sz val="12"/>
        <rFont val="Times New Roman"/>
        <family val="1"/>
        <charset val="204"/>
      </rPr>
      <t xml:space="preserve">Іс-шара. </t>
    </r>
    <r>
      <rPr>
        <sz val="12"/>
        <rFont val="Times New Roman"/>
        <family val="1"/>
        <charset val="204"/>
      </rPr>
      <t>Қостанай ауданындағы Мичуринское ауылындағы «Бәйтерек», Затобольск ауылындағы «Астана» және «Нұр Әлем» жаңа шағын аудандары үшін алаңнан тыс кәріз желілері мен сорғы станциялары</t>
    </r>
  </si>
  <si>
    <r>
      <rPr>
        <b/>
        <sz val="12"/>
        <rFont val="Times New Roman"/>
        <family val="1"/>
        <charset val="204"/>
      </rPr>
      <t xml:space="preserve">Іс-шара. </t>
    </r>
    <r>
      <rPr>
        <sz val="12"/>
        <rFont val="Times New Roman"/>
        <family val="1"/>
        <charset val="204"/>
      </rPr>
      <t>Қостанай облысының Қостанай ауданындағы Мичуринское ауылындағы «Бәйтерек» шағын ауданына және Затобольск ауылындағы «Астана» шағын ауданына сумен жабдықтау. Сметалық құжаттаманы түзету.</t>
    </r>
  </si>
  <si>
    <r>
      <rPr>
        <b/>
        <sz val="12"/>
        <color theme="1"/>
        <rFont val="Times New Roman"/>
        <family val="1"/>
        <charset val="204"/>
      </rPr>
      <t xml:space="preserve">Іс-шара. </t>
    </r>
    <r>
      <rPr>
        <sz val="12"/>
        <color theme="1"/>
        <rFont val="Times New Roman"/>
        <family val="1"/>
        <charset val="204"/>
      </rPr>
      <t>Құрылыс-монтаж жұмыстары. Қостанай қаласы, Н. Назарбаев даңғылы, мектеп жасындағы балаларға арналған Smart Center үшін инженерлік желілердің құрылысы және абаттандыру.</t>
    </r>
  </si>
  <si>
    <r>
      <rPr>
        <b/>
        <sz val="12"/>
        <rFont val="Times New Roman"/>
        <family val="1"/>
        <charset val="204"/>
      </rPr>
      <t xml:space="preserve">2.1-мақсат. </t>
    </r>
    <r>
      <rPr>
        <sz val="12"/>
        <rFont val="Times New Roman"/>
        <family val="1"/>
        <charset val="204"/>
      </rPr>
      <t>Ауылдық жерлерге жұмыс істеу және тұру үшін келген әлеуметтік және агроөнеркәсіптік сала мамандарын ынталандыру</t>
    </r>
  </si>
  <si>
    <r>
      <rPr>
        <b/>
        <sz val="12"/>
        <color theme="1"/>
        <rFont val="Times New Roman"/>
        <family val="1"/>
        <charset val="204"/>
      </rPr>
      <t xml:space="preserve">Іс-шара. </t>
    </r>
    <r>
      <rPr>
        <sz val="12"/>
        <color theme="1"/>
        <rFont val="Times New Roman"/>
        <family val="1"/>
        <charset val="204"/>
      </rPr>
      <t>Үй сатып алу</t>
    </r>
  </si>
  <si>
    <r>
      <rPr>
        <b/>
        <sz val="12"/>
        <color theme="1"/>
        <rFont val="Times New Roman"/>
        <family val="1"/>
        <charset val="204"/>
      </rPr>
      <t>Іс-шара.</t>
    </r>
    <r>
      <rPr>
        <sz val="12"/>
        <color theme="1"/>
        <rFont val="Times New Roman"/>
        <family val="1"/>
        <charset val="204"/>
      </rPr>
      <t xml:space="preserve"> Салауатты өмір салтын дамыту мәселелері бойынша іс-шаралар өткізу және салауатты өмір салтын насихаттау бойынша мемлекеттік әлеуметтік тапсырыстарды орналастыру</t>
    </r>
  </si>
  <si>
    <r>
      <rPr>
        <b/>
        <sz val="12"/>
        <color theme="1"/>
        <rFont val="Times New Roman"/>
        <family val="1"/>
        <charset val="204"/>
      </rPr>
      <t>Іс-шара.</t>
    </r>
    <r>
      <rPr>
        <sz val="12"/>
        <color theme="1"/>
        <rFont val="Times New Roman"/>
        <family val="1"/>
        <charset val="204"/>
      </rPr>
      <t xml:space="preserve"> сотталғандарға медициналық қызметтерге ақы төлеу.</t>
    </r>
  </si>
  <si>
    <r>
      <rPr>
        <b/>
        <sz val="12"/>
        <rFont val="Times New Roman"/>
        <family val="1"/>
        <charset val="204"/>
      </rPr>
      <t xml:space="preserve">Іс-шара. </t>
    </r>
    <r>
      <rPr>
        <sz val="12"/>
        <rFont val="Times New Roman"/>
        <family val="1"/>
        <charset val="204"/>
      </rPr>
      <t>Скринингтік зерттеулермен халықты қамту</t>
    </r>
  </si>
  <si>
    <r>
      <rPr>
        <b/>
        <sz val="12"/>
        <rFont val="Times New Roman"/>
        <family val="1"/>
        <charset val="204"/>
      </rPr>
      <t xml:space="preserve">Іс-шара. </t>
    </r>
    <r>
      <rPr>
        <sz val="12"/>
        <rFont val="Times New Roman"/>
        <family val="1"/>
        <charset val="204"/>
      </rPr>
      <t>Ауылдық елді мекендерді жылжымалы медициналық кешендер мен медициналық пойыздардың қызметтерімен қамту</t>
    </r>
  </si>
  <si>
    <r>
      <rPr>
        <b/>
        <sz val="12"/>
        <color theme="1"/>
        <rFont val="Times New Roman"/>
        <family val="1"/>
        <charset val="204"/>
      </rPr>
      <t xml:space="preserve">Іс-шара. </t>
    </r>
    <r>
      <rPr>
        <sz val="12"/>
        <color theme="1"/>
        <rFont val="Times New Roman"/>
        <family val="1"/>
        <charset val="204"/>
      </rPr>
      <t>ҚР Денсаулық сақтау министрлігінің Ұлттық қоғамдық денсаулық сақтау орталығының «Әрбір азаматқа арналған жоғары сапалы және қолжетімді медициналық көмек «Дені сау ұлт» ұлттық жобасын іске асыру жоспары аясында әлеуметтік зерттеу жүргізу</t>
    </r>
  </si>
  <si>
    <r>
      <t xml:space="preserve">Тапсырма. </t>
    </r>
    <r>
      <rPr>
        <sz val="12"/>
        <color theme="1"/>
        <rFont val="Times New Roman"/>
        <family val="1"/>
        <charset val="204"/>
      </rPr>
      <t>Жұқпалы емес созылмалы аурулардың алдын алу үшін мінез-құлықтық қауіп факторларын азайту арқылы қоғамдық денсаулықты нығайту</t>
    </r>
  </si>
  <si>
    <r>
      <rPr>
        <b/>
        <sz val="12"/>
        <rFont val="Times New Roman"/>
        <family val="1"/>
        <charset val="204"/>
      </rPr>
      <t>Нәтиже көрсеткіші 1.2.</t>
    </r>
    <r>
      <rPr>
        <sz val="12"/>
        <rFont val="Times New Roman"/>
        <family val="1"/>
        <charset val="204"/>
      </rPr>
      <t xml:space="preserve"> Балалар арасында семіздіктің таралуын азайту (0-14 жас, 100 000 тұрғынға шаққанда)</t>
    </r>
  </si>
  <si>
    <r>
      <rPr>
        <b/>
        <sz val="12"/>
        <rFont val="Times New Roman"/>
        <family val="1"/>
        <charset val="204"/>
      </rPr>
      <t>Іс-шара.</t>
    </r>
    <r>
      <rPr>
        <sz val="12"/>
        <rFont val="Times New Roman"/>
        <family val="1"/>
        <charset val="204"/>
      </rPr>
      <t xml:space="preserve"> Денсаулық сақтау дағдыларын нығайту мақсатында, соның ішінде балалар арасында салауатты және ұтымды тамақтану (тұзға, қантқа, майларға, транс майларға бай тағамдар) бойынша ақпараттық-ағарту жұмыстарын жүргізу</t>
    </r>
  </si>
  <si>
    <r>
      <rPr>
        <b/>
        <sz val="12"/>
        <rFont val="Times New Roman"/>
        <family val="1"/>
        <charset val="204"/>
      </rPr>
      <t xml:space="preserve">Іс-шара. </t>
    </r>
    <r>
      <rPr>
        <sz val="12"/>
        <rFont val="Times New Roman"/>
        <family val="1"/>
        <charset val="204"/>
      </rPr>
      <t>Балалар мен жасөспірімдердің денсаулығы мәселелері (тамақтанудың бұзылуы, мінез-құлықтық қауіп факторлары және психологиялық әл-ауқат) бойынша бастапқы медициналық-санитарлық көмек қызметкерлеріне, қоғамдық денсаулық сақтау мамандарына, әлеуметтік қызметкерлерге және мектеп психологтарына арналған онлайн оқыту семинарларын өткізу.</t>
    </r>
  </si>
  <si>
    <r>
      <rPr>
        <b/>
        <sz val="12"/>
        <color theme="1"/>
        <rFont val="Times New Roman"/>
        <family val="1"/>
        <charset val="204"/>
      </rPr>
      <t>Нәтиже көрсеткіші 1.3(ТДМ, декомпозиция).</t>
    </r>
    <r>
      <rPr>
        <sz val="12"/>
        <color theme="1"/>
        <rFont val="Times New Roman"/>
        <family val="1"/>
        <charset val="204"/>
      </rPr>
      <t xml:space="preserve"> Психоактивті заттарды қолданудан туындаған психикалық және мінез-құлық бұзылыстарының жиілігін азайту</t>
    </r>
  </si>
  <si>
    <r>
      <rPr>
        <b/>
        <sz val="12"/>
        <color theme="1"/>
        <rFont val="Times New Roman"/>
        <family val="1"/>
        <charset val="204"/>
      </rPr>
      <t xml:space="preserve">Іс-шара. </t>
    </r>
    <r>
      <rPr>
        <sz val="12"/>
        <color theme="1"/>
        <rFont val="Times New Roman"/>
        <family val="1"/>
        <charset val="204"/>
      </rPr>
      <t>Психологиялық және психотерапиялық көмек көрсету үшін қалалардағы психикалық денсаулық орталықтары мен ауылдық жерлердегі психикалық денсаулық сақтау кабинеттерін дамыту желісін кеңейту</t>
    </r>
  </si>
  <si>
    <r>
      <rPr>
        <b/>
        <sz val="12"/>
        <color theme="1"/>
        <rFont val="Times New Roman"/>
        <family val="1"/>
        <charset val="204"/>
      </rPr>
      <t xml:space="preserve">Іс-шара. </t>
    </r>
    <r>
      <rPr>
        <sz val="12"/>
        <color theme="1"/>
        <rFont val="Times New Roman"/>
        <family val="1"/>
        <charset val="204"/>
      </rPr>
      <t>Өңірлерде Жастар денсаулық орталықтарының біркелкі таралуын және қолжетімділігін қамтамасыз ету шараларын қабылдау (10 жастан 29 жасқа дейінгі 40 000 адамға кемінде 1 Жастар денсаулық орталығы) және мамандардың (урологтар, гинекологтар, заңгерлер, психологтар) тұрақты негізде қатысуымен Жастар денсаулық орталықтарының қызметін стандарттау.</t>
    </r>
  </si>
  <si>
    <r>
      <rPr>
        <b/>
        <sz val="12"/>
        <color theme="1"/>
        <rFont val="Times New Roman"/>
        <family val="1"/>
        <charset val="204"/>
      </rPr>
      <t>Нәтиже көрсеткіші 1.5 (ТДМ, декомпозиция)</t>
    </r>
    <r>
      <rPr>
        <sz val="12"/>
        <color theme="1"/>
        <rFont val="Times New Roman"/>
        <family val="1"/>
        <charset val="204"/>
      </rPr>
      <t>. Байқаусызда уланудан болатын өлім-жітімді азайту</t>
    </r>
  </si>
  <si>
    <r>
      <rPr>
        <b/>
        <sz val="12"/>
        <color theme="1"/>
        <rFont val="Times New Roman"/>
        <family val="1"/>
        <charset val="204"/>
      </rPr>
      <t>Іс-шара.</t>
    </r>
    <r>
      <rPr>
        <sz val="12"/>
        <color theme="1"/>
        <rFont val="Times New Roman"/>
        <family val="1"/>
        <charset val="204"/>
      </rPr>
      <t xml:space="preserve"> Уланулардың алдын алу бойынша БАҚ-та, ресми интернет-порталдарда және әлеуметтік желілерде түсіндірме жұмыстарын жүргізу (кәсіпкерлік субъектілерімен және халықпен)</t>
    </r>
  </si>
  <si>
    <r>
      <rPr>
        <b/>
        <sz val="12"/>
        <color theme="1"/>
        <rFont val="Times New Roman"/>
        <family val="1"/>
        <charset val="204"/>
      </rPr>
      <t xml:space="preserve">Нәтиже көрсеткіші 1.6. </t>
    </r>
    <r>
      <rPr>
        <sz val="12"/>
        <color theme="1"/>
        <rFont val="Times New Roman"/>
        <family val="1"/>
        <charset val="204"/>
      </rPr>
      <t>Суицидтен болатын өлім-жітім</t>
    </r>
  </si>
  <si>
    <r>
      <t xml:space="preserve">Іс-шара. </t>
    </r>
    <r>
      <rPr>
        <sz val="12"/>
        <color theme="1"/>
        <rFont val="Times New Roman"/>
        <family val="1"/>
        <charset val="204"/>
      </rPr>
      <t>Жасөспірімдер денсаулық сақтау орталықтары, мұғалімдер, жастармен жұмыс істейтіндер және суицидтің алдын алу психологтары, бастапқы медициналық-санитарлық көмектің жалпы тәжірибе дәрігерлері және мейірбикелер үшін психикалық денсаулық сақтау мамандарын даярлау</t>
    </r>
  </si>
  <si>
    <r>
      <t xml:space="preserve">Тапсырма. </t>
    </r>
    <r>
      <rPr>
        <sz val="12"/>
        <color theme="1"/>
        <rFont val="Times New Roman"/>
        <family val="1"/>
        <charset val="204"/>
      </rPr>
      <t>Жұқпалы аурулардың алдын алу үшін мінез-құлықтық қауіп факторларын азайту</t>
    </r>
  </si>
  <si>
    <r>
      <rPr>
        <b/>
        <sz val="12"/>
        <color theme="1"/>
        <rFont val="Times New Roman"/>
        <family val="1"/>
        <charset val="204"/>
      </rPr>
      <t>Нәтиже көрсеткіші 2.1 (ТДМ, декомпозиция).</t>
    </r>
    <r>
      <rPr>
        <sz val="12"/>
        <color theme="1"/>
        <rFont val="Times New Roman"/>
        <family val="1"/>
        <charset val="204"/>
      </rPr>
      <t xml:space="preserve"> Жұқтырылмаған 1000 тұрғынға шаққандағы жаңа АИТВ инфекцияларын анықтау көрсеткіші</t>
    </r>
  </si>
  <si>
    <r>
      <rPr>
        <b/>
        <sz val="12"/>
        <color theme="1"/>
        <rFont val="Times New Roman"/>
        <family val="1"/>
        <charset val="204"/>
      </rPr>
      <t xml:space="preserve">Іс-шара. </t>
    </r>
    <r>
      <rPr>
        <sz val="12"/>
        <color theme="1"/>
        <rFont val="Times New Roman"/>
        <family val="1"/>
        <charset val="204"/>
      </rPr>
      <t>АИТВ-ға тестілеуді қамту</t>
    </r>
  </si>
  <si>
    <r>
      <rPr>
        <b/>
        <sz val="12"/>
        <color theme="1"/>
        <rFont val="Times New Roman"/>
        <family val="1"/>
        <charset val="204"/>
      </rPr>
      <t xml:space="preserve">Іс-шара. </t>
    </r>
    <r>
      <rPr>
        <sz val="12"/>
        <color theme="1"/>
        <rFont val="Times New Roman"/>
        <family val="1"/>
        <charset val="204"/>
      </rPr>
      <t>Халықтың негізгі топтары (АИТ, БҚ, ЕЖЕ) арасында алдын алу бағдарламаларын енгізу</t>
    </r>
  </si>
  <si>
    <r>
      <rPr>
        <b/>
        <sz val="12"/>
        <color theme="1"/>
        <rFont val="Times New Roman"/>
        <family val="1"/>
        <charset val="204"/>
      </rPr>
      <t xml:space="preserve">Іс-шара. </t>
    </r>
    <r>
      <rPr>
        <sz val="12"/>
        <color theme="1"/>
        <rFont val="Times New Roman"/>
        <family val="1"/>
        <charset val="204"/>
      </rPr>
      <t>1 жасқа дейінгі балаларды В вирустық гепатитіне қарсы вакцинациямен қамту</t>
    </r>
  </si>
  <si>
    <r>
      <t>2.3-мақсат.</t>
    </r>
    <r>
      <rPr>
        <sz val="12"/>
        <color theme="1"/>
        <rFont val="Times New Roman"/>
        <family val="1"/>
        <charset val="204"/>
      </rPr>
      <t xml:space="preserve"> Көрсетілетін медициналық қызметтердің қолжетімділігі мен сапасын жақсарту</t>
    </r>
  </si>
  <si>
    <r>
      <rPr>
        <b/>
        <sz val="12"/>
        <color theme="1"/>
        <rFont val="Times New Roman"/>
        <family val="1"/>
        <charset val="204"/>
      </rPr>
      <t>Іс-шара</t>
    </r>
    <r>
      <rPr>
        <sz val="12"/>
        <color theme="1"/>
        <rFont val="Times New Roman"/>
        <family val="1"/>
        <charset val="204"/>
      </rPr>
      <t>. Онкологиялық аурулардың алдын алу және емдеу мәселелері бойынша қоғамның хабардарлығын арттыру бойынша іс-шаралардың (онжылдықтар, айлар, семинарлар, дәрістер, дөңгелек үстелдер, БАҚ және әлеуметтік желілерде сөз сөйлеу) жүзеге асырылуын қамтамасыз ету</t>
    </r>
  </si>
  <si>
    <r>
      <t xml:space="preserve">Тапсырма. </t>
    </r>
    <r>
      <rPr>
        <sz val="12"/>
        <color theme="1"/>
        <rFont val="Times New Roman"/>
        <family val="1"/>
        <charset val="204"/>
      </rPr>
      <t>Өлімнің негізгі түрлерінің себептерін азайту</t>
    </r>
  </si>
  <si>
    <r>
      <t>Нәтиже көрсеткіші 1.1.</t>
    </r>
    <r>
      <rPr>
        <sz val="12"/>
        <color theme="1"/>
        <rFont val="Times New Roman"/>
        <family val="1"/>
        <charset val="204"/>
      </rPr>
      <t xml:space="preserve"> Қан айналымы жүйесі ауруларынан болатын стандартталған өлім-жітім деңгейін төмендету</t>
    </r>
  </si>
  <si>
    <r>
      <rPr>
        <b/>
        <sz val="12"/>
        <color theme="1"/>
        <rFont val="Times New Roman"/>
        <family val="1"/>
        <charset val="204"/>
      </rPr>
      <t>Нәтиже көрсеткіші 1.2.</t>
    </r>
    <r>
      <rPr>
        <sz val="12"/>
        <color theme="1"/>
        <rFont val="Times New Roman"/>
        <family val="1"/>
        <charset val="204"/>
      </rPr>
      <t xml:space="preserve"> Қатерлі аурулардан болатын стандартталған өлім-жітім деңгейін төмендету</t>
    </r>
  </si>
  <si>
    <r>
      <rPr>
        <b/>
        <sz val="12"/>
        <color theme="1"/>
        <rFont val="Times New Roman"/>
        <family val="1"/>
        <charset val="204"/>
      </rPr>
      <t>Нәтиже көрсеткіші 1.3.</t>
    </r>
    <r>
      <rPr>
        <sz val="12"/>
        <color theme="1"/>
        <rFont val="Times New Roman"/>
        <family val="1"/>
        <charset val="204"/>
      </rPr>
      <t>0-I сатыларында (ерте диагностика деңгейі) анықталған бастапқы қатерлі ісіктер үлесінің артуы</t>
    </r>
  </si>
  <si>
    <r>
      <rPr>
        <b/>
        <sz val="12"/>
        <color theme="1"/>
        <rFont val="Times New Roman"/>
        <family val="1"/>
        <charset val="204"/>
      </rPr>
      <t xml:space="preserve">Іс-шара. </t>
    </r>
    <r>
      <rPr>
        <sz val="12"/>
        <color theme="1"/>
        <rFont val="Times New Roman"/>
        <family val="1"/>
        <charset val="204"/>
      </rPr>
      <t>Жеке скринингтік тексерулер кезінде мақсатты топтардың қамтылуын қамтамасыз ету (жатыр мойны обыры, сүт безі обыры, тоқ ішек обыры)</t>
    </r>
  </si>
  <si>
    <r>
      <rPr>
        <b/>
        <sz val="12"/>
        <color theme="1"/>
        <rFont val="Times New Roman"/>
        <family val="1"/>
        <charset val="204"/>
      </rPr>
      <t>Нәтиже көрсеткіші 1.4 (ТДМ, декомпозиция).</t>
    </r>
    <r>
      <rPr>
        <sz val="12"/>
        <color theme="1"/>
        <rFont val="Times New Roman"/>
        <family val="1"/>
        <charset val="204"/>
      </rPr>
      <t xml:space="preserve"> Жол-көлік Іс-шараларынан болатын өлім-жітім көрсеткіші 100 мың тұрғынға шаққанда</t>
    </r>
  </si>
  <si>
    <r>
      <rPr>
        <b/>
        <sz val="12"/>
        <color theme="1"/>
        <rFont val="Times New Roman"/>
        <family val="1"/>
        <charset val="204"/>
      </rPr>
      <t>Іс-шара.</t>
    </r>
    <r>
      <rPr>
        <sz val="12"/>
        <color theme="1"/>
        <rFont val="Times New Roman"/>
        <family val="1"/>
        <charset val="204"/>
      </rPr>
      <t xml:space="preserve"> Жол-көлік Іс-шараларынан болатын өлімді қоса алғанда, жол-көлік жарақаттарының деңгейін төмендету бағдарламаларын іске асыру</t>
    </r>
  </si>
  <si>
    <r>
      <rPr>
        <b/>
        <sz val="12"/>
        <color theme="1"/>
        <rFont val="Times New Roman"/>
        <family val="1"/>
        <charset val="204"/>
      </rPr>
      <t xml:space="preserve">Іс-шара. </t>
    </r>
    <r>
      <rPr>
        <sz val="12"/>
        <color theme="1"/>
        <rFont val="Times New Roman"/>
        <family val="1"/>
        <charset val="204"/>
      </rPr>
      <t>«Алтын сағат» ішінде апат болған жағдайда уақтылы келуді қамтамасыз ету</t>
    </r>
  </si>
  <si>
    <r>
      <rPr>
        <b/>
        <sz val="12"/>
        <color theme="1"/>
        <rFont val="Times New Roman"/>
        <family val="1"/>
        <charset val="204"/>
      </rPr>
      <t>Нәтиже көрсеткіші 1.5 (ТДМ және декомпозиция).</t>
    </r>
    <r>
      <rPr>
        <sz val="12"/>
        <color theme="1"/>
        <rFont val="Times New Roman"/>
        <family val="1"/>
        <charset val="204"/>
      </rPr>
      <t xml:space="preserve"> Туберкулез ауруының таралуын азайту</t>
    </r>
  </si>
  <si>
    <r>
      <rPr>
        <b/>
        <sz val="12"/>
        <color theme="1"/>
        <rFont val="Times New Roman"/>
        <family val="1"/>
        <charset val="204"/>
      </rPr>
      <t xml:space="preserve">Іс-шара. </t>
    </r>
    <r>
      <rPr>
        <sz val="12"/>
        <color theme="1"/>
        <rFont val="Times New Roman"/>
        <family val="1"/>
        <charset val="204"/>
      </rPr>
      <t>Туберкулез инфекциясы және алдын алу емдеу мәселелері бойынша алғашқы медициналық-санитарлық көмек дәрігерлері мен фтизиатрларды оқыту</t>
    </r>
  </si>
  <si>
    <r>
      <rPr>
        <b/>
        <sz val="12"/>
        <color theme="1"/>
        <rFont val="Times New Roman"/>
        <family val="1"/>
        <charset val="204"/>
      </rPr>
      <t>Іс-шара.</t>
    </r>
    <r>
      <rPr>
        <sz val="12"/>
        <color theme="1"/>
        <rFont val="Times New Roman"/>
        <family val="1"/>
        <charset val="204"/>
      </rPr>
      <t xml:space="preserve"> Жаңа туған нәрестелерді БЦЖ вакцинасымен кемінде 95%-ға қамтуды қамтамасыз ету</t>
    </r>
  </si>
  <si>
    <r>
      <t xml:space="preserve">Тапсырма. </t>
    </r>
    <r>
      <rPr>
        <sz val="12"/>
        <color theme="1"/>
        <rFont val="Times New Roman"/>
        <family val="1"/>
        <charset val="204"/>
      </rPr>
      <t>Ана мен бала денсаулығын қорғауды қамтамасыз ету</t>
    </r>
  </si>
  <si>
    <r>
      <t xml:space="preserve">Нәтиже көрсеткіші 2.1. </t>
    </r>
    <r>
      <rPr>
        <sz val="12"/>
        <color theme="1"/>
        <rFont val="Times New Roman"/>
        <family val="1"/>
        <charset val="204"/>
      </rPr>
      <t>Нәресте өлімін азайту</t>
    </r>
  </si>
  <si>
    <r>
      <rPr>
        <b/>
        <sz val="12"/>
        <color theme="1"/>
        <rFont val="Times New Roman"/>
        <family val="1"/>
        <charset val="204"/>
      </rPr>
      <t>Өнімділік көрсеткіші 2.2 (ТДМ, декомпозиция).</t>
    </r>
    <r>
      <rPr>
        <sz val="12"/>
        <color theme="1"/>
        <rFont val="Times New Roman"/>
        <family val="1"/>
        <charset val="204"/>
      </rPr>
      <t xml:space="preserve"> Жаңа туған нәрестелер өлімін азайту</t>
    </r>
  </si>
  <si>
    <r>
      <rPr>
        <b/>
        <sz val="12"/>
        <rFont val="Times New Roman"/>
        <family val="1"/>
        <charset val="204"/>
      </rPr>
      <t>Іс-шара.</t>
    </r>
    <r>
      <rPr>
        <sz val="12"/>
        <rFont val="Times New Roman"/>
        <family val="1"/>
        <charset val="204"/>
      </rPr>
      <t xml:space="preserve"> Жедел медициналық көмек көрсету кезінде балаларды тасымалдау жағдайларын жақсарту үшін аймақтық санитарлық авиация бөлімшелерін көлік инкубаторларымен, көліктік желдеткіштермен, кардиомониторлармен, пульсоксиметрлермен, инфузиялық сорғылармен және педиатриялық дефибрилляторлармен жабдықтау.</t>
    </r>
  </si>
  <si>
    <r>
      <rPr>
        <b/>
        <sz val="12"/>
        <rFont val="Times New Roman"/>
        <family val="1"/>
        <charset val="204"/>
      </rPr>
      <t xml:space="preserve">Іс-шара. </t>
    </r>
    <r>
      <rPr>
        <sz val="12"/>
        <rFont val="Times New Roman"/>
        <family val="1"/>
        <charset val="204"/>
      </rPr>
      <t>Ана мен бала денсаулығы саласындағы ұйымдардың қызметін қолдау</t>
    </r>
  </si>
  <si>
    <r>
      <rPr>
        <b/>
        <sz val="12"/>
        <rFont val="Times New Roman"/>
        <family val="1"/>
        <charset val="204"/>
      </rPr>
      <t>Іс-шара.</t>
    </r>
    <r>
      <rPr>
        <sz val="12"/>
        <rFont val="Times New Roman"/>
        <family val="1"/>
        <charset val="204"/>
      </rPr>
      <t xml:space="preserve"> Аумақтық бастапқы медициналық-санитарлық көмек ұйымдарының штаттық құрамын шақырылған медбикелермен қамтамасыз етуді арттыру</t>
    </r>
  </si>
  <si>
    <r>
      <rPr>
        <b/>
        <sz val="12"/>
        <rFont val="Times New Roman"/>
        <family val="1"/>
        <charset val="204"/>
      </rPr>
      <t>Нәтиже көрсеткіші 2.4 (ТДМ, декомпозиция).</t>
    </r>
    <r>
      <rPr>
        <sz val="12"/>
        <rFont val="Times New Roman"/>
        <family val="1"/>
        <charset val="204"/>
      </rPr>
      <t xml:space="preserve"> Бес жасқа дейінгі балалардың өлім-жітім деңгейі</t>
    </r>
  </si>
  <si>
    <r>
      <rPr>
        <b/>
        <sz val="12"/>
        <rFont val="Times New Roman"/>
        <family val="1"/>
        <charset val="204"/>
      </rPr>
      <t xml:space="preserve">Іс-шара. </t>
    </r>
    <r>
      <rPr>
        <sz val="12"/>
        <rFont val="Times New Roman"/>
        <family val="1"/>
        <charset val="204"/>
      </rPr>
      <t>Педиатрия және балалар хирургиясының өзекті мәселелері бойынша шетелдегі балалар ұйымдарының мамандарын (анестезиолог-реаниматологтар, балалар және неонаталдық хирургтар, балалар кардиохирургтары, тамыр және кеуде хирургтары, педиатрлар) біліктілікті арттыру</t>
    </r>
  </si>
  <si>
    <r>
      <rPr>
        <b/>
        <sz val="12"/>
        <rFont val="Times New Roman"/>
        <family val="1"/>
        <charset val="204"/>
      </rPr>
      <t xml:space="preserve">Іс-шара. </t>
    </r>
    <r>
      <rPr>
        <sz val="12"/>
        <rFont val="Times New Roman"/>
        <family val="1"/>
        <charset val="204"/>
      </rPr>
      <t>Жетім балаларға арналған дәрі-дәрмектермен қамтамасыз ету</t>
    </r>
  </si>
  <si>
    <r>
      <rPr>
        <b/>
        <sz val="12"/>
        <rFont val="Times New Roman"/>
        <family val="1"/>
        <charset val="204"/>
      </rPr>
      <t>Нәтиже көрсеткіші 2.5 (ТДМ, декомпозиция)</t>
    </r>
    <r>
      <rPr>
        <sz val="12"/>
        <rFont val="Times New Roman"/>
        <family val="1"/>
        <charset val="204"/>
      </rPr>
      <t>. Ана өлімін азайту</t>
    </r>
  </si>
  <si>
    <r>
      <rPr>
        <b/>
        <sz val="12"/>
        <rFont val="Times New Roman"/>
        <family val="1"/>
        <charset val="204"/>
      </rPr>
      <t xml:space="preserve">Іс-шара. </t>
    </r>
    <r>
      <rPr>
        <sz val="12"/>
        <rFont val="Times New Roman"/>
        <family val="1"/>
        <charset val="204"/>
      </rPr>
      <t>Жүкті әйелдерді уақтылы диагностикалау, ЭГЗ емдеу және жеке босануға дейінгі күтім жоспарын әзірлеу үшін 10 аптаға дейін тіркеуді қамтуды арттыру</t>
    </r>
  </si>
  <si>
    <r>
      <rPr>
        <b/>
        <sz val="12"/>
        <rFont val="Times New Roman"/>
        <family val="1"/>
        <charset val="204"/>
      </rPr>
      <t>Нәтиже көрсеткіші 2.7.</t>
    </r>
    <r>
      <rPr>
        <sz val="12"/>
        <rFont val="Times New Roman"/>
        <family val="1"/>
        <charset val="204"/>
      </rPr>
      <t xml:space="preserve"> Бала туу жасындағы (15-49 жас) әйелдерді заманауи контрацепциямен қамту</t>
    </r>
  </si>
  <si>
    <r>
      <rPr>
        <b/>
        <sz val="12"/>
        <rFont val="Times New Roman"/>
        <family val="1"/>
        <charset val="204"/>
      </rPr>
      <t xml:space="preserve">Іс-шара. </t>
    </r>
    <r>
      <rPr>
        <sz val="12"/>
        <rFont val="Times New Roman"/>
        <family val="1"/>
        <charset val="204"/>
      </rPr>
      <t>Мақсатты халық топтары (жастар, әлеуметтік жағынан осал отбасылар) үшін контрацепция құралдарына қолжетімділікті қамтамасыз ету</t>
    </r>
  </si>
  <si>
    <r>
      <rPr>
        <b/>
        <sz val="12"/>
        <rFont val="Times New Roman"/>
        <family val="1"/>
        <charset val="204"/>
      </rPr>
      <t>Нәтиже көрсеткіші 2.8.</t>
    </r>
    <r>
      <rPr>
        <sz val="12"/>
        <rFont val="Times New Roman"/>
        <family val="1"/>
        <charset val="204"/>
      </rPr>
      <t xml:space="preserve"> 15-17 жастағы 1000 қыз балаға шаққандағы жасөспірімдер арасындағы туу деңгейінің төмендеуі</t>
    </r>
  </si>
  <si>
    <r>
      <rPr>
        <b/>
        <sz val="12"/>
        <rFont val="Times New Roman"/>
        <family val="1"/>
        <charset val="204"/>
      </rPr>
      <t>Нәтиже көрсеткіші 2.9 (ТДМ, декомпозиция).</t>
    </r>
    <r>
      <rPr>
        <sz val="12"/>
        <rFont val="Times New Roman"/>
        <family val="1"/>
        <charset val="204"/>
      </rPr>
      <t xml:space="preserve"> 15-49 жас аралығындағы жүкті әйелдер арасында анемияның пайда болу жиілігін төмендету</t>
    </r>
  </si>
  <si>
    <r>
      <rPr>
        <b/>
        <sz val="12"/>
        <rFont val="Times New Roman"/>
        <family val="1"/>
        <charset val="204"/>
      </rPr>
      <t>Іс-шара.</t>
    </r>
    <r>
      <rPr>
        <sz val="12"/>
        <rFont val="Times New Roman"/>
        <family val="1"/>
        <charset val="204"/>
      </rPr>
      <t xml:space="preserve"> Экстрагенитальды аурулары бар жүкті әйелдерді емдеу, сондай-ақ жүкті әйелдердегі анемияның уақтылы алдын алу және емдеу бойынша амбулаториялық қызмет мамандарын үздіксіз оқыту және біліктілігін арттыру</t>
    </r>
  </si>
  <si>
    <r>
      <rPr>
        <b/>
        <sz val="12"/>
        <rFont val="Times New Roman"/>
        <family val="1"/>
        <charset val="204"/>
      </rPr>
      <t>Іс-шара.</t>
    </r>
    <r>
      <rPr>
        <sz val="12"/>
        <rFont val="Times New Roman"/>
        <family val="1"/>
        <charset val="204"/>
      </rPr>
      <t xml:space="preserve"> Тиісті жастағы 1000 қыз балаға шаққанда жасөспірімдер (15-17 жас) арасында түсік жасатуды азайту бойынша шаралар қабылдау</t>
    </r>
  </si>
  <si>
    <r>
      <t xml:space="preserve">Тапсырма. </t>
    </r>
    <r>
      <rPr>
        <sz val="12"/>
        <rFont val="Times New Roman"/>
        <family val="1"/>
        <charset val="204"/>
      </rPr>
      <t>Халықтың санитарлық-эпидемиологиялық әл-ауқатын қамтамасыз ету</t>
    </r>
  </si>
  <si>
    <r>
      <rPr>
        <b/>
        <sz val="12"/>
        <rFont val="Times New Roman"/>
        <family val="1"/>
        <charset val="204"/>
      </rPr>
      <t>Нәтиже көрсеткіші 3.1 (ТДМ, декомпозиция).</t>
    </r>
    <r>
      <rPr>
        <sz val="12"/>
        <rFont val="Times New Roman"/>
        <family val="1"/>
        <charset val="204"/>
      </rPr>
      <t xml:space="preserve"> Ұлттық бағдарламаларға енгізілген барлық вакциналармен иммундаумен қамтылған мақсатты популяцияның үлесі кемінде 95% құрайды.</t>
    </r>
  </si>
  <si>
    <r>
      <rPr>
        <b/>
        <sz val="12"/>
        <rFont val="Times New Roman"/>
        <family val="1"/>
        <charset val="204"/>
      </rPr>
      <t xml:space="preserve">Іс-шара. </t>
    </r>
    <r>
      <rPr>
        <sz val="12"/>
        <rFont val="Times New Roman"/>
        <family val="1"/>
        <charset val="204"/>
      </rPr>
      <t>Вакцинамен алдын алуға болатын ауруларға қарсы вакцинация бойынша медицина қызметкерлеріне арналған тренингтер өткізу</t>
    </r>
  </si>
  <si>
    <r>
      <t xml:space="preserve">Іс-шара. </t>
    </r>
    <r>
      <rPr>
        <sz val="12"/>
        <rFont val="Times New Roman"/>
        <family val="1"/>
        <charset val="204"/>
      </rPr>
      <t>Халықты иммундау үшін вакциналар мен басқа да медициналық иммунобиологиялық препараттарды сатып алу</t>
    </r>
  </si>
  <si>
    <r>
      <rPr>
        <b/>
        <sz val="12"/>
        <rFont val="Times New Roman"/>
        <family val="1"/>
        <charset val="204"/>
      </rPr>
      <t>Іс-шара.</t>
    </r>
    <r>
      <rPr>
        <sz val="12"/>
        <rFont val="Times New Roman"/>
        <family val="1"/>
        <charset val="204"/>
      </rPr>
      <t xml:space="preserve"> Бастапқы медициналық-санитарлық көмек ұйымдары мен ауруханалардың қызметкерлеріне төтенше жағдайларға дайындық және оларға ден қою бойынша тренингтер өткізу (медициналық сұрыптау, шұғыл медициналық және психологиялық көмек көрсету)</t>
    </r>
  </si>
  <si>
    <r>
      <rPr>
        <b/>
        <sz val="12"/>
        <rFont val="Times New Roman"/>
        <family val="1"/>
        <charset val="204"/>
      </rPr>
      <t xml:space="preserve">Іс-шара. </t>
    </r>
    <r>
      <rPr>
        <sz val="12"/>
        <rFont val="Times New Roman"/>
        <family val="1"/>
        <charset val="204"/>
      </rPr>
      <t>Ескерту жүйесінің дайындығы</t>
    </r>
  </si>
  <si>
    <r>
      <t xml:space="preserve">Тапсырма. </t>
    </r>
    <r>
      <rPr>
        <sz val="12"/>
        <color theme="1"/>
        <rFont val="Times New Roman"/>
        <family val="1"/>
        <charset val="204"/>
      </rPr>
      <t>Медициналық кадрларды даярлау сапасын арттыру және медициналық ғылымды дамыту</t>
    </r>
  </si>
  <si>
    <r>
      <rPr>
        <b/>
        <sz val="12"/>
        <color theme="1"/>
        <rFont val="Times New Roman"/>
        <family val="1"/>
        <charset val="204"/>
      </rPr>
      <t xml:space="preserve">Іс-шара. </t>
    </r>
    <r>
      <rPr>
        <sz val="12"/>
        <color theme="1"/>
        <rFont val="Times New Roman"/>
        <family val="1"/>
        <charset val="204"/>
      </rPr>
      <t>Резидентура мамандарын даярлауға мемлекеттік білім беру тапсырысын орналастыру</t>
    </r>
  </si>
  <si>
    <r>
      <rPr>
        <b/>
        <sz val="12"/>
        <color theme="1"/>
        <rFont val="Times New Roman"/>
        <family val="1"/>
        <charset val="204"/>
      </rPr>
      <t>Іс-шара.</t>
    </r>
    <r>
      <rPr>
        <sz val="12"/>
        <color theme="1"/>
        <rFont val="Times New Roman"/>
        <family val="1"/>
        <charset val="204"/>
      </rPr>
      <t xml:space="preserve"> Ауылдық жерлер мен қалаларға жұмыс істеуге жіберілген жас және тәжірибелі мамандарды тарту.</t>
    </r>
  </si>
  <si>
    <r>
      <rPr>
        <b/>
        <sz val="12"/>
        <color theme="1"/>
        <rFont val="Times New Roman"/>
        <family val="1"/>
        <charset val="204"/>
      </rPr>
      <t>Іс-шара.</t>
    </r>
    <r>
      <rPr>
        <sz val="12"/>
        <color theme="1"/>
        <rFont val="Times New Roman"/>
        <family val="1"/>
        <charset val="204"/>
      </rPr>
      <t xml:space="preserve"> Медицина қызметкерлерінің біліктілігін арттыру және қайта даярлау</t>
    </r>
  </si>
  <si>
    <r>
      <rPr>
        <b/>
        <sz val="12"/>
        <color theme="1"/>
        <rFont val="Times New Roman"/>
        <family val="1"/>
        <charset val="204"/>
      </rPr>
      <t>Нәтиже көрсеткіші 4.2.</t>
    </r>
    <r>
      <rPr>
        <sz val="12"/>
        <color theme="1"/>
        <rFont val="Times New Roman"/>
        <family val="1"/>
        <charset val="204"/>
      </rPr>
      <t xml:space="preserve"> Білім мен дағдыларды тәуелсіз бағалаудан сәтті өткен техникалық және кәсіптік, жоғары білімнен кейінгі білім беру бағдарламаларын бітірушілердің үлесі</t>
    </r>
  </si>
  <si>
    <r>
      <rPr>
        <b/>
        <sz val="12"/>
        <color theme="1"/>
        <rFont val="Times New Roman"/>
        <family val="1"/>
        <charset val="204"/>
      </rPr>
      <t xml:space="preserve">Іс-шара. </t>
    </r>
    <r>
      <rPr>
        <sz val="12"/>
        <color theme="1"/>
        <rFont val="Times New Roman"/>
        <family val="1"/>
        <charset val="204"/>
      </rPr>
      <t>Колледждерге түсудің орташа жылдық деңгейі</t>
    </r>
  </si>
  <si>
    <r>
      <t xml:space="preserve">2.4-мақсат. </t>
    </r>
    <r>
      <rPr>
        <sz val="12"/>
        <color theme="1"/>
        <rFont val="Times New Roman"/>
        <family val="1"/>
        <charset val="204"/>
      </rPr>
      <t>Халықты медициналық көмекпен жаппай қамтуды қамтамасыз ету</t>
    </r>
  </si>
  <si>
    <r>
      <t xml:space="preserve">Тапсырма. </t>
    </r>
    <r>
      <rPr>
        <sz val="12"/>
        <color theme="1"/>
        <rFont val="Times New Roman"/>
        <family val="1"/>
        <charset val="204"/>
      </rPr>
      <t>Медициналық қызметтердің көлемін жоспарлауды және баға саясатын жетілдіру</t>
    </r>
  </si>
  <si>
    <r>
      <t xml:space="preserve">Нәтиже көрсеткіші 1.1. </t>
    </r>
    <r>
      <rPr>
        <sz val="12"/>
        <color theme="1"/>
        <rFont val="Times New Roman"/>
        <family val="1"/>
        <charset val="204"/>
      </rPr>
      <t>Міндетті медициналық сақтандыру жүйесіндегі халықты қамту деңгейі</t>
    </r>
  </si>
  <si>
    <r>
      <t xml:space="preserve">Іс-шара. </t>
    </r>
    <r>
      <rPr>
        <sz val="12"/>
        <color theme="1"/>
        <rFont val="Times New Roman"/>
        <family val="1"/>
        <charset val="204"/>
      </rPr>
      <t>Міндетті медициналық сақтандыру жүйесінде халықты қамтуды арттыру бойынша ақпараттық-түсіндіру жұмыстары</t>
    </r>
  </si>
  <si>
    <r>
      <t>Іс-шара. К</t>
    </r>
    <r>
      <rPr>
        <sz val="12"/>
        <color theme="1"/>
        <rFont val="Times New Roman"/>
        <family val="1"/>
        <charset val="204"/>
      </rPr>
      <t>өрсетілетін медициналық қызметтердің сапасын жақсарту үшін медициналық ұйымдарды стандарттарға негізделген аккредиттеу (бөлшектенген)</t>
    </r>
  </si>
  <si>
    <r>
      <t xml:space="preserve">Нәтиже көрсеткіші 2.5. </t>
    </r>
    <r>
      <rPr>
        <sz val="12"/>
        <color theme="1"/>
        <rFont val="Times New Roman"/>
        <family val="1"/>
        <charset val="204"/>
      </rPr>
      <t>Медициналық ұйымдардың амортизация деңгейін төмендету</t>
    </r>
  </si>
  <si>
    <r>
      <t xml:space="preserve">Іс-шара. </t>
    </r>
    <r>
      <rPr>
        <sz val="12"/>
        <color theme="1"/>
        <rFont val="Times New Roman"/>
        <family val="1"/>
        <charset val="204"/>
      </rPr>
      <t>Қостанай облысындағы медициналық ұйымдарға ағымдағы жөндеу жұмыстарын жүргізу</t>
    </r>
  </si>
  <si>
    <r>
      <t xml:space="preserve">Іс-шара. </t>
    </r>
    <r>
      <rPr>
        <sz val="12"/>
        <color theme="1"/>
        <rFont val="Times New Roman"/>
        <family val="1"/>
        <charset val="204"/>
      </rPr>
      <t>Қаржылық лизинг шарттары бойынша жедел жәрдем көліктерін сатып алу</t>
    </r>
  </si>
  <si>
    <r>
      <t xml:space="preserve">Іс-шара. </t>
    </r>
    <r>
      <rPr>
        <sz val="12"/>
        <color theme="1"/>
        <rFont val="Times New Roman"/>
        <family val="1"/>
        <charset val="204"/>
      </rPr>
      <t>Негізгі құралдарды сатып алу</t>
    </r>
  </si>
  <si>
    <r>
      <t xml:space="preserve">Нәтиже көрсеткіші 1.2. </t>
    </r>
    <r>
      <rPr>
        <sz val="12"/>
        <color theme="1"/>
        <rFont val="Times New Roman"/>
        <family val="1"/>
        <charset val="204"/>
      </rPr>
      <t>Денсаулық сақтау саласындағы негізгі капиталға инвестициялар</t>
    </r>
  </si>
  <si>
    <r>
      <t xml:space="preserve">НҰИ-7. </t>
    </r>
    <r>
      <rPr>
        <sz val="12"/>
        <color theme="1"/>
        <rFont val="Times New Roman"/>
        <family val="1"/>
        <charset val="204"/>
      </rPr>
      <t>Оқу сауаттылығы</t>
    </r>
  </si>
  <si>
    <r>
      <t xml:space="preserve">НҰИ-8. </t>
    </r>
    <r>
      <rPr>
        <sz val="12"/>
        <color theme="1"/>
        <rFont val="Times New Roman"/>
        <family val="1"/>
        <charset val="204"/>
      </rPr>
      <t>Математикалық сауаттылық</t>
    </r>
  </si>
  <si>
    <r>
      <t xml:space="preserve">2.5-мақсат. </t>
    </r>
    <r>
      <rPr>
        <sz val="12"/>
        <color theme="1"/>
        <rFont val="Times New Roman"/>
        <family val="1"/>
        <charset val="204"/>
      </rPr>
      <t>Мектепке дейінгі жастағы балалардың дағдылары мен қабілеттерінің даму деңгейін арттыру</t>
    </r>
  </si>
  <si>
    <r>
      <rPr>
        <b/>
        <sz val="12"/>
        <color theme="1"/>
        <rFont val="Times New Roman"/>
        <family val="1"/>
        <charset val="204"/>
      </rPr>
      <t>Нәтиже көрсеткіші.</t>
    </r>
    <r>
      <rPr>
        <sz val="12"/>
        <color theme="1"/>
        <rFont val="Times New Roman"/>
        <family val="1"/>
        <charset val="204"/>
      </rPr>
      <t xml:space="preserve"> 2 жастан 6 жасқа дейінгі балаларды сапалы мектепке дейінгі білім берумен және оқытумен қамту</t>
    </r>
  </si>
  <si>
    <r>
      <rPr>
        <b/>
        <sz val="12"/>
        <color theme="1"/>
        <rFont val="Times New Roman"/>
        <family val="1"/>
        <charset val="204"/>
      </rPr>
      <t>Іс-шара.</t>
    </r>
    <r>
      <rPr>
        <sz val="12"/>
        <color theme="1"/>
        <rFont val="Times New Roman"/>
        <family val="1"/>
        <charset val="204"/>
      </rPr>
      <t xml:space="preserve"> Мектепке дейінгі білім беру ұйымдарында мемлекеттік білім беру тапсырысын іске асыру</t>
    </r>
  </si>
  <si>
    <r>
      <rPr>
        <b/>
        <sz val="12"/>
        <rFont val="Times New Roman"/>
        <family val="1"/>
        <charset val="204"/>
      </rPr>
      <t xml:space="preserve">Іс-шара. </t>
    </r>
    <r>
      <rPr>
        <sz val="12"/>
        <rFont val="Times New Roman"/>
        <family val="1"/>
        <charset val="204"/>
      </rPr>
      <t>Арнайы білім беру қажеттіліктері бар балалар мен оқушылар үшін тең жағдайлар мен кедергісіз қолжетімділік жасау (пандустар, лифттер, оқушылардың жұмыс орындары, кітапханалар, бағдарламалар, оқытушылар құрамы)</t>
    </r>
  </si>
  <si>
    <r>
      <rPr>
        <b/>
        <sz val="12"/>
        <rFont val="Times New Roman"/>
        <family val="1"/>
        <charset val="204"/>
      </rPr>
      <t xml:space="preserve">Іс-шара. </t>
    </r>
    <r>
      <rPr>
        <sz val="12"/>
        <rFont val="Times New Roman"/>
        <family val="1"/>
        <charset val="204"/>
      </rPr>
      <t>Мектептер мен балабақшаларда инклюзивті қолдау кеңселерінің ашылуы</t>
    </r>
  </si>
  <si>
    <r>
      <rPr>
        <b/>
        <sz val="12"/>
        <color theme="1"/>
        <rFont val="Times New Roman"/>
        <family val="1"/>
        <charset val="204"/>
      </rPr>
      <t>Іс-шара.</t>
    </r>
    <r>
      <rPr>
        <sz val="12"/>
        <color theme="1"/>
        <rFont val="Times New Roman"/>
        <family val="1"/>
        <charset val="204"/>
      </rPr>
      <t xml:space="preserve"> Арнайы білім беру бағдарламалары бойынша жалпы білім беруді оқыту</t>
    </r>
  </si>
  <si>
    <r>
      <rPr>
        <b/>
        <sz val="12"/>
        <color theme="1"/>
        <rFont val="Times New Roman"/>
        <family val="1"/>
        <charset val="204"/>
      </rPr>
      <t xml:space="preserve">Іс-шара. </t>
    </r>
    <r>
      <rPr>
        <sz val="12"/>
        <color theme="1"/>
        <rFont val="Times New Roman"/>
        <family val="1"/>
        <charset val="204"/>
      </rPr>
      <t>Балалар мен жасөспірімдердің психикалық денсаулығын тексеру және халыққа психологиялық, медициналық және педагогикалық консультациялық көмек көрсету</t>
    </r>
  </si>
  <si>
    <r>
      <rPr>
        <b/>
        <sz val="12"/>
        <color theme="1"/>
        <rFont val="Times New Roman"/>
        <family val="1"/>
        <charset val="204"/>
      </rPr>
      <t xml:space="preserve">Іс-шара. </t>
    </r>
    <r>
      <rPr>
        <sz val="12"/>
        <color theme="1"/>
        <rFont val="Times New Roman"/>
        <family val="1"/>
        <charset val="204"/>
      </rPr>
      <t>Жетім баланы (жетімдерді) және ата-анасының қамқорлығынсыз қалған баланы (балаларды) күтіп-бағуға қамқоршыларға (қамқоршыларға) ай сайынғы қаражат төлемдері</t>
    </r>
  </si>
  <si>
    <r>
      <rPr>
        <b/>
        <sz val="12"/>
        <color theme="1"/>
        <rFont val="Times New Roman"/>
        <family val="1"/>
        <charset val="204"/>
      </rPr>
      <t xml:space="preserve">Іс-шара. </t>
    </r>
    <r>
      <rPr>
        <sz val="12"/>
        <color theme="1"/>
        <rFont val="Times New Roman"/>
        <family val="1"/>
        <charset val="204"/>
      </rPr>
      <t>Жетім балалар мен ата-анасының қамқорлығынсыз қалған балаларға арналған әлеуметтік қамсыздандыру (Қиын өмірлік жағдайдағы балаларға арналған балалар үйлері мен қолдау орталықтары)</t>
    </r>
  </si>
  <si>
    <r>
      <rPr>
        <b/>
        <sz val="12"/>
        <color theme="1"/>
        <rFont val="Times New Roman"/>
        <family val="1"/>
        <charset val="204"/>
      </rPr>
      <t>Іс-шара.</t>
    </r>
    <r>
      <rPr>
        <sz val="12"/>
        <color theme="1"/>
        <rFont val="Times New Roman"/>
        <family val="1"/>
        <charset val="204"/>
      </rPr>
      <t xml:space="preserve"> Жетім балалар мен ата-анасының қамқорлығынсыз қалған балаларды әлеуметтік қамсыздандыру (Отбасылық үлгідегі балалар үйлерінде және тәрбиеленуші отбасыларда жетім балалар мен ата-анасының қамқорлығынсыз қалған балаларды күтіп-бағуға мемлекеттік қолдау)</t>
    </r>
  </si>
  <si>
    <r>
      <rPr>
        <b/>
        <sz val="12"/>
        <color theme="1"/>
        <rFont val="Times New Roman"/>
        <family val="1"/>
        <charset val="204"/>
      </rPr>
      <t>Іс-шара.</t>
    </r>
    <r>
      <rPr>
        <sz val="12"/>
        <color theme="1"/>
        <rFont val="Times New Roman"/>
        <family val="1"/>
        <charset val="204"/>
      </rPr>
      <t xml:space="preserve"> Жетім балалар мен ата-анасының қамқорлығынсыз қалған балаларды әлеуметтік қамсыздандыру (Отбасылық типтегі балалар ауылдары)</t>
    </r>
  </si>
  <si>
    <r>
      <rPr>
        <b/>
        <sz val="12"/>
        <color theme="1"/>
        <rFont val="Times New Roman"/>
        <family val="1"/>
        <charset val="204"/>
      </rPr>
      <t>Іс-шара.</t>
    </r>
    <r>
      <rPr>
        <sz val="12"/>
        <color theme="1"/>
        <rFont val="Times New Roman"/>
        <family val="1"/>
        <charset val="204"/>
      </rPr>
      <t xml:space="preserve"> Жетім балалар мен ата-анасының қамқорлығынсыз қалған балаларға арналған әлеуметтік қамсыздандыру</t>
    </r>
  </si>
  <si>
    <r>
      <rPr>
        <b/>
        <sz val="12"/>
        <color theme="1"/>
        <rFont val="Times New Roman"/>
        <family val="1"/>
        <charset val="204"/>
      </rPr>
      <t>Іс-шара.</t>
    </r>
    <r>
      <rPr>
        <sz val="12"/>
        <color theme="1"/>
        <rFont val="Times New Roman"/>
        <family val="1"/>
        <charset val="204"/>
      </rPr>
      <t xml:space="preserve"> Әлеуметтік оңалту</t>
    </r>
  </si>
  <si>
    <r>
      <rPr>
        <b/>
        <sz val="12"/>
        <color theme="1"/>
        <rFont val="Times New Roman"/>
        <family val="1"/>
        <charset val="204"/>
      </rPr>
      <t>Іс-шара.</t>
    </r>
    <r>
      <rPr>
        <sz val="12"/>
        <color theme="1"/>
        <rFont val="Times New Roman"/>
        <family val="1"/>
        <charset val="204"/>
      </rPr>
      <t xml:space="preserve"> Патронаттық тәрбиеге берілген баланы (балаларды) асырап-бағу</t>
    </r>
  </si>
  <si>
    <r>
      <t xml:space="preserve">Тапсырма. </t>
    </r>
    <r>
      <rPr>
        <sz val="12"/>
        <color theme="1"/>
        <rFont val="Times New Roman"/>
        <family val="1"/>
        <charset val="204"/>
      </rPr>
      <t>Оқушылардың дағдылары мен қабілеттерінің даму деңгейін арттыру</t>
    </r>
  </si>
  <si>
    <r>
      <rPr>
        <b/>
        <sz val="12"/>
        <color theme="1"/>
        <rFont val="Times New Roman"/>
        <family val="1"/>
        <charset val="204"/>
      </rPr>
      <t xml:space="preserve">Іс-шара. </t>
    </r>
    <r>
      <rPr>
        <sz val="12"/>
        <color theme="1"/>
        <rFont val="Times New Roman"/>
        <family val="1"/>
        <charset val="204"/>
      </rPr>
      <t>мектептегі білім беру және оқыту</t>
    </r>
  </si>
  <si>
    <r>
      <t xml:space="preserve">Тапсырма. </t>
    </r>
    <r>
      <rPr>
        <sz val="12"/>
        <color theme="1"/>
        <rFont val="Times New Roman"/>
        <family val="1"/>
        <charset val="204"/>
      </rPr>
      <t>Мектепке дейінгі білім беру жүйесінің кадрлық әлеуетін оларды оқыту және біліктілігін арттыру жүйесін жетілдіру арқылы нығайту</t>
    </r>
  </si>
  <si>
    <r>
      <rPr>
        <b/>
        <sz val="12"/>
        <color theme="1"/>
        <rFont val="Times New Roman"/>
        <family val="1"/>
        <charset val="204"/>
      </rPr>
      <t>Нәтиже көрсеткіші 1.1.</t>
    </r>
    <r>
      <rPr>
        <sz val="12"/>
        <color theme="1"/>
        <rFont val="Times New Roman"/>
        <family val="1"/>
        <charset val="204"/>
      </rPr>
      <t xml:space="preserve"> Мектепке дейінгі ұйымдар директорларының, әдіскерлерінің және тәрбиешілерінің жалпы санынан арнайы білімі бар мұғалімдердің үлесі</t>
    </r>
  </si>
  <si>
    <r>
      <rPr>
        <b/>
        <sz val="12"/>
        <color theme="1"/>
        <rFont val="Times New Roman"/>
        <family val="1"/>
        <charset val="204"/>
      </rPr>
      <t xml:space="preserve">Нәтиже көрсеткіші 1.2. </t>
    </r>
    <r>
      <rPr>
        <sz val="12"/>
        <color theme="1"/>
        <rFont val="Times New Roman"/>
        <family val="1"/>
        <charset val="204"/>
      </rPr>
      <t>Біліктілікті арттыру курстарынан өткен мектепке дейінгі тәрбиешілердің үлесі</t>
    </r>
  </si>
  <si>
    <r>
      <rPr>
        <b/>
        <sz val="12"/>
        <color theme="1"/>
        <rFont val="Times New Roman"/>
        <family val="1"/>
        <charset val="204"/>
      </rPr>
      <t>Іс-шара.</t>
    </r>
    <r>
      <rPr>
        <sz val="12"/>
        <color theme="1"/>
        <rFont val="Times New Roman"/>
        <family val="1"/>
        <charset val="204"/>
      </rPr>
      <t xml:space="preserve"> Мектепке дейінгі тәрбиешілерді біліктілікті арттыру курстарына жіберу</t>
    </r>
  </si>
  <si>
    <r>
      <t xml:space="preserve">2.6-мақсат. </t>
    </r>
    <r>
      <rPr>
        <sz val="12"/>
        <color theme="1"/>
        <rFont val="Times New Roman"/>
        <family val="1"/>
        <charset val="204"/>
      </rPr>
      <t>Мектеп жасындағы балалардың функционалдық сауаттылық деңгейін арттыру, сонымен бірге сапалы орта білімге тең қол жеткізуді қамтамасыз ету</t>
    </r>
  </si>
  <si>
    <r>
      <t xml:space="preserve">Тапсырма. </t>
    </r>
    <r>
      <rPr>
        <sz val="12"/>
        <color theme="1"/>
        <rFont val="Times New Roman"/>
        <family val="1"/>
        <charset val="204"/>
      </rPr>
      <t>Оқушылардың интеллектуалдық дамуын және оқытушылар құрамының біліктілігін арттыруды қамтамасыз ету</t>
    </r>
  </si>
  <si>
    <r>
      <rPr>
        <b/>
        <sz val="12"/>
        <color theme="1"/>
        <rFont val="Times New Roman"/>
        <family val="1"/>
        <charset val="204"/>
      </rPr>
      <t xml:space="preserve">Іс-шара. </t>
    </r>
    <r>
      <rPr>
        <sz val="12"/>
        <color theme="1"/>
        <rFont val="Times New Roman"/>
        <family val="1"/>
        <charset val="204"/>
      </rPr>
      <t>Мамандандырылған білім беру ұйымдарында дарынды балаларды жалпы оқыту</t>
    </r>
  </si>
  <si>
    <r>
      <rPr>
        <b/>
        <sz val="12"/>
        <color theme="1"/>
        <rFont val="Times New Roman"/>
        <family val="1"/>
        <charset val="204"/>
      </rPr>
      <t xml:space="preserve">Іс-шара. </t>
    </r>
    <r>
      <rPr>
        <sz val="12"/>
        <color theme="1"/>
        <rFont val="Times New Roman"/>
        <family val="1"/>
        <charset val="204"/>
      </rPr>
      <t>Мемлекеттік бастауыш, негізгі және жалпы орта білім беру мекемелеріндегі жалпы білім беру</t>
    </r>
  </si>
  <si>
    <r>
      <rPr>
        <b/>
        <sz val="12"/>
        <color theme="1"/>
        <rFont val="Times New Roman"/>
        <family val="1"/>
        <charset val="204"/>
      </rPr>
      <t xml:space="preserve">Іс-шара. </t>
    </r>
    <r>
      <rPr>
        <sz val="12"/>
        <color theme="1"/>
        <rFont val="Times New Roman"/>
        <family val="1"/>
        <charset val="204"/>
      </rPr>
      <t>Жоғары және жоғары оқу орнынан кейінгі білімі бар мамандарды даярлау және студенттерге әлеуметтік қолдау көрсету</t>
    </r>
  </si>
  <si>
    <r>
      <rPr>
        <b/>
        <sz val="12"/>
        <color theme="1"/>
        <rFont val="Times New Roman"/>
        <family val="1"/>
        <charset val="204"/>
      </rPr>
      <t xml:space="preserve">Іс-шара. </t>
    </r>
    <r>
      <rPr>
        <sz val="12"/>
        <color theme="1"/>
        <rFont val="Times New Roman"/>
        <family val="1"/>
        <charset val="204"/>
      </rPr>
      <t>Техникалық және кәсіптік білім беру ұйымдарында мамандарды даярлау</t>
    </r>
  </si>
  <si>
    <r>
      <t>Іс-шара.</t>
    </r>
    <r>
      <rPr>
        <sz val="12"/>
        <color theme="1"/>
        <rFont val="Times New Roman"/>
        <family val="1"/>
        <charset val="204"/>
      </rPr>
      <t xml:space="preserve"> Өнімді жұмыспен қамтуды және жаппай кәсіпкерлікті дамытудың 2017–2021 жылдарға арналған «Еңбек» мемлекеттік бағдарламасы аясында кадрлардың біліктілігін арттыру, оқыту және қайта даярлау</t>
    </r>
  </si>
  <si>
    <r>
      <rPr>
        <b/>
        <sz val="12"/>
        <color theme="1"/>
        <rFont val="Times New Roman"/>
        <family val="1"/>
        <charset val="204"/>
      </rPr>
      <t>Іс-шара.</t>
    </r>
    <r>
      <rPr>
        <sz val="12"/>
        <color theme="1"/>
        <rFont val="Times New Roman"/>
        <family val="1"/>
        <charset val="204"/>
      </rPr>
      <t xml:space="preserve"> Мемлекеттік орта білім беру мекемелерінде жан басына шаққандағы қаржыландыруды енгізу</t>
    </r>
  </si>
  <si>
    <r>
      <rPr>
        <b/>
        <sz val="12"/>
        <color theme="1"/>
        <rFont val="Times New Roman"/>
        <family val="1"/>
        <charset val="204"/>
      </rPr>
      <t>Іс-шара.</t>
    </r>
    <r>
      <rPr>
        <sz val="12"/>
        <color theme="1"/>
        <rFont val="Times New Roman"/>
        <family val="1"/>
        <charset val="204"/>
      </rPr>
      <t xml:space="preserve"> Балалар мен жасөспірімдерге арналған қосымша білім беру</t>
    </r>
  </si>
  <si>
    <r>
      <rPr>
        <b/>
        <sz val="12"/>
        <color theme="1"/>
        <rFont val="Times New Roman"/>
        <family val="1"/>
        <charset val="204"/>
      </rPr>
      <t xml:space="preserve">Іс-шара. </t>
    </r>
    <r>
      <rPr>
        <sz val="12"/>
        <color theme="1"/>
        <rFont val="Times New Roman"/>
        <family val="1"/>
        <charset val="204"/>
      </rPr>
      <t>Облыстық, аудандық (қалалық) деңгейде мектеп олимпиадаларын, сыныптан тыс іс-шаралар мен байқаулар өткізу</t>
    </r>
  </si>
  <si>
    <r>
      <t xml:space="preserve">2.7-мақсат. </t>
    </r>
    <r>
      <rPr>
        <sz val="12"/>
        <color theme="1"/>
        <rFont val="Times New Roman"/>
        <family val="1"/>
        <charset val="204"/>
      </rPr>
      <t>Заманауи материалдық-техникалық құралдармен эргономикалық және қауіпсіз орта құру</t>
    </r>
  </si>
  <si>
    <r>
      <rPr>
        <b/>
        <sz val="12"/>
        <color theme="1"/>
        <rFont val="Times New Roman"/>
        <family val="1"/>
        <charset val="204"/>
      </rPr>
      <t>Іс-шара.</t>
    </r>
    <r>
      <rPr>
        <sz val="12"/>
        <color theme="1"/>
        <rFont val="Times New Roman"/>
        <family val="1"/>
        <charset val="204"/>
      </rPr>
      <t xml:space="preserve"> STEM зертханалары мен робототехника бөлмелерін сатып алу</t>
    </r>
  </si>
  <si>
    <r>
      <rPr>
        <b/>
        <sz val="12"/>
        <color theme="1"/>
        <rFont val="Times New Roman"/>
        <family val="1"/>
        <charset val="204"/>
      </rPr>
      <t xml:space="preserve">Іс-шара. </t>
    </r>
    <r>
      <rPr>
        <sz val="12"/>
        <color theme="1"/>
        <rFont val="Times New Roman"/>
        <family val="1"/>
        <charset val="204"/>
      </rPr>
      <t>Ауылдық жерлердегі ең жақын мектепке оқушыларды тегін тасымалдауды ұйымдастыру</t>
    </r>
  </si>
  <si>
    <r>
      <rPr>
        <b/>
        <sz val="12"/>
        <color theme="1"/>
        <rFont val="Times New Roman"/>
        <family val="1"/>
        <charset val="204"/>
      </rPr>
      <t xml:space="preserve">Іс-шара. </t>
    </r>
    <r>
      <rPr>
        <sz val="12"/>
        <color theme="1"/>
        <rFont val="Times New Roman"/>
        <family val="1"/>
        <charset val="204"/>
      </rPr>
      <t>Мемлекеттік білім беру мекемелеріне оқулықтарды, оқу-әдістемелік құралдарды сатып алу және жеткізу</t>
    </r>
  </si>
  <si>
    <r>
      <rPr>
        <b/>
        <sz val="12"/>
        <color theme="1"/>
        <rFont val="Times New Roman"/>
        <family val="1"/>
        <charset val="204"/>
      </rPr>
      <t>Іс-шара.</t>
    </r>
    <r>
      <rPr>
        <sz val="12"/>
        <color theme="1"/>
        <rFont val="Times New Roman"/>
        <family val="1"/>
        <charset val="204"/>
      </rPr>
      <t xml:space="preserve"> Ведомстволық бағынысты мемлекеттік органдар мен ұйымдардың МТБ-ға, оқу жабдықтарына және жобалау-сметалық құжаттаманы әзірлеуге жұмсайтын шығындары</t>
    </r>
  </si>
  <si>
    <r>
      <rPr>
        <b/>
        <sz val="12"/>
        <color theme="1"/>
        <rFont val="Times New Roman"/>
        <family val="1"/>
        <charset val="204"/>
      </rPr>
      <t xml:space="preserve">Іс-шара. </t>
    </r>
    <r>
      <rPr>
        <sz val="12"/>
        <color theme="1"/>
        <rFont val="Times New Roman"/>
        <family val="1"/>
        <charset val="204"/>
      </rPr>
      <t>Техникалық және кәсіптік білім беру ұйымдарын күрделі жөндеу</t>
    </r>
  </si>
  <si>
    <r>
      <t>Нәтиже көрсеткіші 1.3.</t>
    </r>
    <r>
      <rPr>
        <sz val="12"/>
        <color theme="1"/>
        <rFont val="Times New Roman"/>
        <family val="1"/>
        <charset val="204"/>
      </rPr>
      <t>Жоғары жылдамдықты интернетпен қамтылған мектептердің проценті</t>
    </r>
  </si>
  <si>
    <r>
      <rPr>
        <b/>
        <sz val="12"/>
        <color theme="1"/>
        <rFont val="Times New Roman"/>
        <family val="1"/>
        <charset val="204"/>
      </rPr>
      <t xml:space="preserve">Іс-шара. </t>
    </r>
    <r>
      <rPr>
        <sz val="12"/>
        <color theme="1"/>
        <rFont val="Times New Roman"/>
        <family val="1"/>
        <charset val="204"/>
      </rPr>
      <t>Мемлекеттік білім беру ұйымдарындағы білім беру жүйесін компьютерлендіру</t>
    </r>
  </si>
  <si>
    <r>
      <t xml:space="preserve">2.8-мақсат. </t>
    </r>
    <r>
      <rPr>
        <sz val="12"/>
        <color theme="1"/>
        <rFont val="Times New Roman"/>
        <family val="1"/>
        <charset val="204"/>
      </rPr>
      <t>Мемлекеттік тілді дамыту</t>
    </r>
  </si>
  <si>
    <r>
      <rPr>
        <b/>
        <sz val="12"/>
        <rFont val="Times New Roman"/>
        <family val="1"/>
        <charset val="204"/>
      </rPr>
      <t>Іс-шара.</t>
    </r>
    <r>
      <rPr>
        <sz val="12"/>
        <rFont val="Times New Roman"/>
        <family val="1"/>
        <charset val="204"/>
      </rPr>
      <t xml:space="preserve"> «Тілдарын» аймақтық тілдерді оқыту орталығының балында тіл саясаты бойынша тренингтер мен іс-шараларды ұйымдастыру</t>
    </r>
  </si>
  <si>
    <r>
      <rPr>
        <b/>
        <sz val="12"/>
        <color theme="1"/>
        <rFont val="Times New Roman"/>
        <family val="1"/>
        <charset val="204"/>
      </rPr>
      <t>Іс-шара.</t>
    </r>
    <r>
      <rPr>
        <sz val="12"/>
        <color theme="1"/>
        <rFont val="Times New Roman"/>
        <family val="1"/>
        <charset val="204"/>
      </rPr>
      <t xml:space="preserve"> Қоршаған ортаны қорғау науқандарын өткізу</t>
    </r>
  </si>
  <si>
    <r>
      <rPr>
        <b/>
        <sz val="12"/>
        <color theme="1"/>
        <rFont val="Times New Roman"/>
        <family val="1"/>
        <charset val="204"/>
      </rPr>
      <t xml:space="preserve">Іс-шара. </t>
    </r>
    <r>
      <rPr>
        <sz val="12"/>
        <color theme="1"/>
        <rFont val="Times New Roman"/>
        <family val="1"/>
        <charset val="204"/>
      </rPr>
      <t>Қоршаған ортаны қорғау саласында қабылданып жатқан шаралар туралы халықты хабардар ету</t>
    </r>
  </si>
  <si>
    <r>
      <t xml:space="preserve">2.9-мақсат. </t>
    </r>
    <r>
      <rPr>
        <sz val="12"/>
        <color theme="1"/>
        <rFont val="Times New Roman"/>
        <family val="1"/>
        <charset val="204"/>
      </rPr>
      <t>Орман ресурстарын, жануарлар дүниесі ресурстарын және табиғи-қорық қорының объектілерін қорғау, ұтымды пайдалану және молықтыру</t>
    </r>
  </si>
  <si>
    <r>
      <t xml:space="preserve">Тапсырма. </t>
    </r>
    <r>
      <rPr>
        <sz val="12"/>
        <color theme="1"/>
        <rFont val="Times New Roman"/>
        <family val="1"/>
        <charset val="204"/>
      </rPr>
      <t>Орман жамылғысының тұрақты дамуы және үздіксіз өсуі</t>
    </r>
  </si>
  <si>
    <t>Қостанай облысы. Орманды жердің ауданы (КЖИИДБ есептелген жоспарлар)</t>
  </si>
  <si>
    <r>
      <rPr>
        <b/>
        <sz val="12"/>
        <rFont val="Times New Roman"/>
        <family val="1"/>
        <charset val="204"/>
      </rPr>
      <t>2-ші Іс-шара.</t>
    </r>
    <r>
      <rPr>
        <sz val="12"/>
        <rFont val="Times New Roman"/>
        <family val="1"/>
        <charset val="204"/>
      </rPr>
      <t xml:space="preserve"> Өрт бақылау мұнарасының жобалау-сметалық құжаттамасын әзірлеу және салу</t>
    </r>
  </si>
  <si>
    <r>
      <t xml:space="preserve">Мақсатты индикатор. </t>
    </r>
    <r>
      <rPr>
        <sz val="12"/>
        <color theme="1"/>
        <rFont val="Times New Roman"/>
        <family val="1"/>
        <charset val="204"/>
      </rPr>
      <t>Қоршаған ортаны қорғау туралы ақпараттық ресурстарға қоғамның қол жеткізуін қамтамасыз ету</t>
    </r>
  </si>
  <si>
    <r>
      <t xml:space="preserve">Мақсатты индикатор. </t>
    </r>
    <r>
      <rPr>
        <sz val="12"/>
        <color theme="1"/>
        <rFont val="Times New Roman"/>
        <family val="1"/>
        <charset val="204"/>
      </rPr>
      <t>Қоршаған ортаға теріс әсерді бейтараптандыруға арналған нысандар саны</t>
    </r>
  </si>
  <si>
    <r>
      <t xml:space="preserve">Мақсатты индикатор. </t>
    </r>
    <r>
      <rPr>
        <sz val="12"/>
        <rFont val="Times New Roman"/>
        <family val="1"/>
        <charset val="204"/>
      </rPr>
      <t>Су айдындарын қалпына келтіру бойынша іс-шаралар саны</t>
    </r>
  </si>
  <si>
    <r>
      <t xml:space="preserve">5-ші Іс-шара. </t>
    </r>
    <r>
      <rPr>
        <sz val="12"/>
        <rFont val="Times New Roman"/>
        <family val="1"/>
        <charset val="204"/>
      </rPr>
      <t>Торғай өзенінің арнасын тазалау (Қостанай облысы, Амангелді ауданы, Үрпек ауылының шекарасында)</t>
    </r>
  </si>
  <si>
    <r>
      <t xml:space="preserve">6-шы Іс-шара. </t>
    </r>
    <r>
      <rPr>
        <sz val="12"/>
        <rFont val="Times New Roman"/>
        <family val="1"/>
        <charset val="204"/>
      </rPr>
      <t>Қостанай облысы, Қостанай қаласының Притобольск саябағының солтүстік бөлігі (сол жағалау) және орталық жағажайы (оң жағалау) шекарасындағы Тобыл өзенінің арнасын тазалау</t>
    </r>
  </si>
  <si>
    <r>
      <rPr>
        <b/>
        <sz val="12"/>
        <color theme="1"/>
        <rFont val="Times New Roman"/>
        <family val="1"/>
        <charset val="204"/>
      </rPr>
      <t xml:space="preserve">Мақсатты индикатор. </t>
    </r>
    <r>
      <rPr>
        <sz val="12"/>
        <color theme="1"/>
        <rFont val="Times New Roman"/>
        <family val="1"/>
        <charset val="204"/>
      </rPr>
      <t>Суды басқару жүйелерінің тұрақтылығын қамтамасыз ету</t>
    </r>
  </si>
  <si>
    <r>
      <t xml:space="preserve">Мақсатты индикатор. </t>
    </r>
    <r>
      <rPr>
        <sz val="12"/>
        <color theme="1"/>
        <rFont val="Times New Roman"/>
        <family val="1"/>
        <charset val="204"/>
      </rPr>
      <t>Аудандар мен қалалардың коммуналдық меншігі болып табылатын гидротехникалық құрылыстардағы жөндеу және қалпына келтіру жұмыстары.</t>
    </r>
  </si>
  <si>
    <r>
      <rPr>
        <b/>
        <sz val="12"/>
        <color theme="1"/>
        <rFont val="Times New Roman"/>
        <family val="1"/>
        <charset val="204"/>
      </rPr>
      <t xml:space="preserve">Мақсатты индикатор. </t>
    </r>
    <r>
      <rPr>
        <sz val="12"/>
        <color theme="1"/>
        <rFont val="Times New Roman"/>
        <family val="1"/>
        <charset val="204"/>
      </rPr>
      <t>Гидравликалық құрылыстарды салу және қайта құру</t>
    </r>
  </si>
  <si>
    <r>
      <t xml:space="preserve">Мақсатты индикатор. </t>
    </r>
    <r>
      <rPr>
        <sz val="12"/>
        <rFont val="Times New Roman"/>
        <family val="1"/>
        <charset val="204"/>
      </rPr>
      <t>Гидравликалық құрылыстарды күтіп ұстауға арналған материалдық-техникалық базаны нығайту</t>
    </r>
  </si>
  <si>
    <r>
      <t xml:space="preserve">1-ші Іс-шара. </t>
    </r>
    <r>
      <rPr>
        <sz val="12"/>
        <rFont val="Times New Roman"/>
        <family val="1"/>
        <charset val="204"/>
      </rPr>
      <t>Гидравликалық құрылымдарды зерттеуге арналған құралдарды сатып алу</t>
    </r>
  </si>
  <si>
    <r>
      <rPr>
        <b/>
        <sz val="12"/>
        <color theme="1"/>
        <rFont val="Times New Roman"/>
        <family val="1"/>
        <charset val="204"/>
      </rPr>
      <t>Мақсатты индикатор.</t>
    </r>
    <r>
      <rPr>
        <sz val="12"/>
        <color theme="1"/>
        <rFont val="Times New Roman"/>
        <family val="1"/>
        <charset val="204"/>
      </rPr>
      <t xml:space="preserve"> Биоәртүрлілікті сақтауды және қорғауды қамтамасыз ету</t>
    </r>
    <r>
      <rPr>
        <sz val="12"/>
        <rFont val="Times New Roman"/>
        <family val="1"/>
        <charset val="204"/>
      </rPr>
      <t xml:space="preserve"> мемлекеттік орман қорының аумағында</t>
    </r>
  </si>
  <si>
    <r>
      <t xml:space="preserve">3-ші Іс-шара. </t>
    </r>
    <r>
      <rPr>
        <sz val="12"/>
        <rFont val="Times New Roman"/>
        <family val="1"/>
        <charset val="204"/>
      </rPr>
      <t>Балық өңдеуге арналған субсидиялар</t>
    </r>
  </si>
  <si>
    <r>
      <t xml:space="preserve">Мақсатты индикатор. </t>
    </r>
    <r>
      <rPr>
        <sz val="12"/>
        <rFont val="Times New Roman"/>
        <family val="1"/>
        <charset val="204"/>
      </rPr>
      <t>Субсидиялар арқылы аквамәдениетті дамытуға мемлекеттік қолдау</t>
    </r>
  </si>
  <si>
    <r>
      <t xml:space="preserve">1-ші Іс-шара. </t>
    </r>
    <r>
      <rPr>
        <sz val="12"/>
        <rFont val="Times New Roman"/>
        <family val="1"/>
        <charset val="204"/>
      </rPr>
      <t>Аквамәдениеттің (балық өсірудің) өнімділігі мен сапасын арттыруға, сондай-ақ асыл тұқымды балық өсіруге арналған субсидиялар</t>
    </r>
  </si>
  <si>
    <r>
      <t xml:space="preserve">Мақсатты индикатор. </t>
    </r>
    <r>
      <rPr>
        <sz val="12"/>
        <rFont val="Times New Roman"/>
        <family val="1"/>
        <charset val="204"/>
      </rPr>
      <t>Негізгі орман питомниктерін дамыту</t>
    </r>
  </si>
  <si>
    <r>
      <t xml:space="preserve">1-ші Іс-шара. </t>
    </r>
    <r>
      <rPr>
        <sz val="12"/>
        <rFont val="Times New Roman"/>
        <family val="1"/>
        <charset val="204"/>
      </rPr>
      <t>Басама орман шаруашылығы мекемесінің орман питомниктеріне арналған суару жүйесінің құрылысы</t>
    </r>
  </si>
  <si>
    <r>
      <t xml:space="preserve">2-ші Іс-шара. </t>
    </r>
    <r>
      <rPr>
        <sz val="12"/>
        <rFont val="Times New Roman"/>
        <family val="1"/>
        <charset val="204"/>
      </rPr>
      <t>Қостанай облысы Қостанай ауданының Қала маңындағы орман шаруашылығы мекемесінің орман питомниктеріне арналған суару жүйесінің құрылысы</t>
    </r>
  </si>
  <si>
    <r>
      <t xml:space="preserve">3-ші Іс-шара. </t>
    </r>
    <r>
      <rPr>
        <sz val="12"/>
        <rFont val="Times New Roman"/>
        <family val="1"/>
        <charset val="204"/>
      </rPr>
      <t>Жабық тамырлы орман питомнигін салуға арналған қаржылық лизинг қызметтері</t>
    </r>
  </si>
  <si>
    <r>
      <t xml:space="preserve">Мақсатты индикатор. </t>
    </r>
    <r>
      <rPr>
        <sz val="12"/>
        <rFont val="Times New Roman"/>
        <family val="1"/>
        <charset val="204"/>
      </rPr>
      <t>Орман шаруашылығының материалдық-техникалық базасын нығайту</t>
    </r>
  </si>
  <si>
    <r>
      <t xml:space="preserve">1-ші Іс-шара. </t>
    </r>
    <r>
      <rPr>
        <sz val="12"/>
        <rFont val="Times New Roman"/>
        <family val="1"/>
        <charset val="204"/>
      </rPr>
      <t>Өрт сөндіру жабдықтарын сатып алу үшін қаржылық лизинг шарты бойынша жылдық төлемді төлеу</t>
    </r>
  </si>
  <si>
    <r>
      <rPr>
        <b/>
        <sz val="12"/>
        <color theme="1"/>
        <rFont val="Times New Roman"/>
        <family val="1"/>
        <charset val="204"/>
      </rPr>
      <t xml:space="preserve">Мақсатты индикатор. </t>
    </r>
    <r>
      <rPr>
        <sz val="12"/>
        <color theme="1"/>
        <rFont val="Times New Roman"/>
        <family val="1"/>
        <charset val="204"/>
      </rPr>
      <t xml:space="preserve"> Халықты қалдықтарды жинау және шығару қызметтерімен қамтамасыз ету (%) (ТДМ, декомпозиция)</t>
    </r>
  </si>
  <si>
    <r>
      <rPr>
        <b/>
        <sz val="12"/>
        <color theme="1"/>
        <rFont val="Times New Roman"/>
        <family val="1"/>
        <charset val="204"/>
      </rPr>
      <t xml:space="preserve">Іс-шара. </t>
    </r>
    <r>
      <rPr>
        <sz val="12"/>
        <color theme="1"/>
        <rFont val="Times New Roman"/>
        <family val="1"/>
        <charset val="204"/>
      </rPr>
      <t>Қатты қалдықтарды жинауға арналған контейнер алаңдарын орнату</t>
    </r>
  </si>
  <si>
    <r>
      <rPr>
        <b/>
        <sz val="12"/>
        <color theme="1"/>
        <rFont val="Times New Roman"/>
        <family val="1"/>
        <charset val="204"/>
      </rPr>
      <t>Мақсатты индикатор (ТДМ).</t>
    </r>
    <r>
      <rPr>
        <sz val="12"/>
        <color theme="1"/>
        <rFont val="Times New Roman"/>
        <family val="1"/>
        <charset val="204"/>
      </rPr>
      <t xml:space="preserve"> Ағынды суларды тазарту қамтуы</t>
    </r>
  </si>
  <si>
    <r>
      <rPr>
        <b/>
        <sz val="12"/>
        <rFont val="Times New Roman"/>
        <family val="1"/>
        <charset val="204"/>
      </rPr>
      <t>Іс-шара.</t>
    </r>
    <r>
      <rPr>
        <sz val="12"/>
        <rFont val="Times New Roman"/>
        <family val="1"/>
        <charset val="204"/>
      </rPr>
      <t xml:space="preserve"> Ағынды суларды тазарту құрылыстарын қайта құру</t>
    </r>
  </si>
  <si>
    <t>Қостанай облысы, Бейімбет Майлин ауданы, Майское ауылындағы ағынды суларды бұру жүйесін қайта құру</t>
  </si>
  <si>
    <r>
      <rPr>
        <b/>
        <sz val="12"/>
        <color theme="1"/>
        <rFont val="Times New Roman"/>
        <family val="1"/>
        <charset val="204"/>
      </rPr>
      <t xml:space="preserve">Тапсырма. </t>
    </r>
    <r>
      <rPr>
        <sz val="12"/>
        <color theme="1"/>
        <rFont val="Times New Roman"/>
        <family val="1"/>
        <charset val="204"/>
      </rPr>
      <t>Елдің қажеттіліктерін үздіксіз электр энергиясымен қамтамасыз ету</t>
    </r>
  </si>
  <si>
    <r>
      <rPr>
        <b/>
        <sz val="12"/>
        <color theme="1"/>
        <rFont val="Times New Roman"/>
        <family val="1"/>
        <charset val="204"/>
      </rPr>
      <t>Іс-шара.</t>
    </r>
    <r>
      <rPr>
        <sz val="12"/>
        <color theme="1"/>
        <rFont val="Times New Roman"/>
        <family val="1"/>
        <charset val="204"/>
      </rPr>
      <t xml:space="preserve"> «Jupiter Wind» ЖШС, жел электр станциясы</t>
    </r>
  </si>
  <si>
    <r>
      <rPr>
        <b/>
        <sz val="12"/>
        <color theme="1"/>
        <rFont val="Times New Roman"/>
        <family val="1"/>
        <charset val="204"/>
      </rPr>
      <t xml:space="preserve">Іс-шара. </t>
    </r>
    <r>
      <rPr>
        <sz val="12"/>
        <color theme="1"/>
        <rFont val="Times New Roman"/>
        <family val="1"/>
        <charset val="204"/>
      </rPr>
      <t>Mars Wind ЖШС, жел электр станциясы</t>
    </r>
  </si>
  <si>
    <r>
      <rPr>
        <b/>
        <sz val="12"/>
        <color theme="1"/>
        <rFont val="Times New Roman"/>
        <family val="1"/>
        <charset val="204"/>
      </rPr>
      <t xml:space="preserve">Іс-шара. </t>
    </r>
    <r>
      <rPr>
        <sz val="12"/>
        <color theme="1"/>
        <rFont val="Times New Roman"/>
        <family val="1"/>
        <charset val="204"/>
      </rPr>
      <t>«Аспан Энерго» ЖШС, жел электр станциясы</t>
    </r>
  </si>
  <si>
    <r>
      <rPr>
        <b/>
        <sz val="12"/>
        <color theme="1"/>
        <rFont val="Times New Roman"/>
        <family val="1"/>
        <charset val="204"/>
      </rPr>
      <t>Іс-шара.</t>
    </r>
    <r>
      <rPr>
        <sz val="12"/>
        <color theme="1"/>
        <rFont val="Times New Roman"/>
        <family val="1"/>
        <charset val="204"/>
      </rPr>
      <t xml:space="preserve"> «Қайнды Энергия» ЖШС, жел электр станциясы</t>
    </r>
  </si>
  <si>
    <r>
      <rPr>
        <b/>
        <sz val="12"/>
        <color theme="1"/>
        <rFont val="Times New Roman"/>
        <family val="1"/>
        <charset val="204"/>
      </rPr>
      <t>Мақсатты индикатор.</t>
    </r>
    <r>
      <rPr>
        <sz val="12"/>
        <color theme="1"/>
        <rFont val="Times New Roman"/>
        <family val="1"/>
        <charset val="204"/>
      </rPr>
      <t xml:space="preserve"> Қалалық қалдықтарды қайта өңдеу және жою үлесі</t>
    </r>
  </si>
  <si>
    <r>
      <rPr>
        <b/>
        <sz val="12"/>
        <rFont val="Times New Roman"/>
        <family val="1"/>
        <charset val="204"/>
      </rPr>
      <t>Іс-шара.</t>
    </r>
    <r>
      <rPr>
        <sz val="12"/>
        <rFont val="Times New Roman"/>
        <family val="1"/>
        <charset val="204"/>
      </rPr>
      <t xml:space="preserve"> Қалалық қалдықтарды, соның ішінде қайта өңдеуді және қайта пайдалануды қамтамасыз ету</t>
    </r>
  </si>
  <si>
    <r>
      <t xml:space="preserve">Нәтиже көрсеткіші. </t>
    </r>
    <r>
      <rPr>
        <sz val="12"/>
        <rFont val="Times New Roman"/>
        <family val="1"/>
        <charset val="204"/>
      </rPr>
      <t>Азаматтық қорғаныс нысандары мен мүлкімен қамтамасыз етілу деңгейі</t>
    </r>
  </si>
  <si>
    <r>
      <rPr>
        <b/>
        <sz val="12"/>
        <color theme="1"/>
        <rFont val="Times New Roman"/>
        <family val="1"/>
        <charset val="204"/>
      </rPr>
      <t xml:space="preserve">Іс-шара. </t>
    </r>
    <r>
      <rPr>
        <sz val="12"/>
        <color theme="1"/>
        <rFont val="Times New Roman"/>
        <family val="1"/>
        <charset val="204"/>
      </rPr>
      <t>Жекелеген жағдайларда зорлық-зомбылық жағдайларына ерте араласу және ден қою шеңберінде белгіленген, қауіп тобындағы әйелдер мен балаларға көмек көрсету үшін өңірлердегі жергілікті атқарушы органдардың қамқорлығымен ведомствоаралық ынтымақтастықтың тұрақты тетіктерін енгізу.</t>
    </r>
  </si>
  <si>
    <r>
      <t>Нәтиже көрсеткіші.</t>
    </r>
    <r>
      <rPr>
        <sz val="12"/>
        <rFont val="Times New Roman"/>
        <family val="1"/>
        <charset val="204"/>
      </rPr>
      <t xml:space="preserve"> Өрт сөндіру бекеттерінің шалғай және ауылдық елді мекендер халқын қорғау деңгейі</t>
    </r>
  </si>
  <si>
    <r>
      <rPr>
        <b/>
        <sz val="12"/>
        <rFont val="Times New Roman"/>
        <family val="1"/>
        <charset val="204"/>
      </rPr>
      <t xml:space="preserve">Іс-шара. </t>
    </r>
    <r>
      <rPr>
        <sz val="12"/>
        <rFont val="Times New Roman"/>
        <family val="1"/>
        <charset val="204"/>
      </rPr>
      <t>Өрт сөндіру бекеттерінің ашылуы</t>
    </r>
  </si>
  <si>
    <r>
      <t xml:space="preserve">Тұрақты даму мақсаттарының мақсатты индикаторы. </t>
    </r>
    <r>
      <rPr>
        <sz val="12"/>
        <color theme="1"/>
        <rFont val="Times New Roman"/>
        <family val="1"/>
        <charset val="204"/>
      </rPr>
      <t>Отбасылық және тұрмыстық салада әйелдер мен кәмелетке толмағандарға қатысты жасалған құқық бұзушылықтар саны, істер</t>
    </r>
  </si>
  <si>
    <r>
      <t>Тапсырма.</t>
    </r>
    <r>
      <rPr>
        <sz val="12"/>
        <color theme="1"/>
        <rFont val="Times New Roman"/>
        <family val="1"/>
        <charset val="204"/>
      </rPr>
      <t xml:space="preserve"> Әйелдер мен балалардың өмір сүру қауіпсіздігі деңгейін жақсарту</t>
    </r>
  </si>
  <si>
    <r>
      <rPr>
        <b/>
        <sz val="12"/>
        <rFont val="Times New Roman"/>
        <family val="1"/>
        <charset val="204"/>
      </rPr>
      <t xml:space="preserve">Іс-шара. </t>
    </r>
    <r>
      <rPr>
        <sz val="12"/>
        <rFont val="Times New Roman"/>
        <family val="1"/>
        <charset val="204"/>
      </rPr>
      <t>Өрт сөндіру бекеттерін материалдық-техникалық қамтамасыз ету үшін жабдықтар сатып алу</t>
    </r>
  </si>
  <si>
    <r>
      <rPr>
        <b/>
        <sz val="12"/>
        <rFont val="Times New Roman"/>
        <family val="1"/>
        <charset val="204"/>
      </rPr>
      <t>Іс-шара.</t>
    </r>
    <r>
      <rPr>
        <sz val="12"/>
        <rFont val="Times New Roman"/>
        <family val="1"/>
        <charset val="204"/>
      </rPr>
      <t xml:space="preserve"> Өрт сөндіру бекеттерін материалдық-техникалық қамтамасыз ету үшін жабдықтар мен керек-жарақтарды сатып алу</t>
    </r>
  </si>
  <si>
    <r>
      <t xml:space="preserve">Нәтиже көрсеткіші. </t>
    </r>
    <r>
      <rPr>
        <sz val="12"/>
        <color theme="1"/>
        <rFont val="Times New Roman"/>
        <family val="1"/>
        <charset val="204"/>
      </rPr>
      <t>Азаматтық қорғаныс органдарының авариялық-құтқару және кезек күттірмейтін жұмыстарды жүргізу үшін басым материалдық-техникалық ресурстармен жабдықталу деңгейі</t>
    </r>
  </si>
  <si>
    <r>
      <t xml:space="preserve">Іс-шара. </t>
    </r>
    <r>
      <rPr>
        <sz val="12"/>
        <color theme="1"/>
        <rFont val="Times New Roman"/>
        <family val="1"/>
        <charset val="204"/>
      </rPr>
      <t>Жабдық сатып алу</t>
    </r>
  </si>
  <si>
    <r>
      <t xml:space="preserve">Іс-шара. </t>
    </r>
    <r>
      <rPr>
        <sz val="12"/>
        <color theme="1"/>
        <rFont val="Times New Roman"/>
        <family val="1"/>
        <charset val="204"/>
      </rPr>
      <t>Жабдықтар мен құрал-жабдықтарды сатып алу</t>
    </r>
  </si>
  <si>
    <r>
      <rPr>
        <b/>
        <sz val="12"/>
        <color theme="1"/>
        <rFont val="Times New Roman"/>
        <family val="1"/>
        <charset val="204"/>
      </rPr>
      <t>Іс-шара.</t>
    </r>
    <r>
      <rPr>
        <sz val="12"/>
        <color theme="1"/>
        <rFont val="Times New Roman"/>
        <family val="1"/>
        <charset val="204"/>
      </rPr>
      <t xml:space="preserve"> Қостанай ауданында модульдік, әмбебап, дайын өрт сөндіру бекетінің құрылысын сатып алу және орнату</t>
    </r>
  </si>
  <si>
    <r>
      <t>Нәтиже көрсеткіші.</t>
    </r>
    <r>
      <rPr>
        <sz val="12"/>
        <rFont val="Times New Roman"/>
        <family val="1"/>
        <charset val="204"/>
      </rPr>
      <t xml:space="preserve"> Халықты су тасқынынан, еріген қардан және жаңбыр суларынан қорғау деңгейі</t>
    </r>
  </si>
  <si>
    <r>
      <rPr>
        <b/>
        <sz val="12"/>
        <rFont val="Times New Roman"/>
        <family val="1"/>
        <charset val="204"/>
      </rPr>
      <t xml:space="preserve">Іс-шара. </t>
    </r>
    <r>
      <rPr>
        <sz val="12"/>
        <rFont val="Times New Roman"/>
        <family val="1"/>
        <charset val="204"/>
      </rPr>
      <t>Елді мекендерді су тасқынынан, еріген судан және жаңбыр суынан қорғау үшін қабылданған шаралар саны</t>
    </r>
  </si>
  <si>
    <t>Камыстин ауданының Пушкино ауылындағы топырақ қорғанды нығайту</t>
  </si>
  <si>
    <r>
      <rPr>
        <b/>
        <sz val="12"/>
        <color theme="1"/>
        <rFont val="Times New Roman"/>
        <family val="1"/>
        <charset val="204"/>
      </rPr>
      <t xml:space="preserve">Іс-шара. </t>
    </r>
    <r>
      <rPr>
        <sz val="12"/>
        <color theme="1"/>
        <rFont val="Times New Roman"/>
        <family val="1"/>
        <charset val="204"/>
      </rPr>
      <t>Қостанай облысының үстінен ұшу</t>
    </r>
  </si>
  <si>
    <r>
      <rPr>
        <b/>
        <sz val="12"/>
        <color theme="1"/>
        <rFont val="Times New Roman"/>
        <family val="1"/>
        <charset val="204"/>
      </rPr>
      <t>Іс-шара.</t>
    </r>
    <r>
      <rPr>
        <sz val="12"/>
        <color theme="1"/>
        <rFont val="Times New Roman"/>
        <family val="1"/>
        <charset val="204"/>
      </rPr>
      <t xml:space="preserve"> Көпірлер мен бөгеттердің жанындағы мұзды босату және аймақ өзендеріндегі мұз кептелістерін жою үшін жарылыс жұмыстарын жүргізу</t>
    </r>
  </si>
  <si>
    <r>
      <t>Нәтиже көрсеткіші.</t>
    </r>
    <r>
      <rPr>
        <sz val="12"/>
        <rFont val="Times New Roman"/>
        <family val="1"/>
        <charset val="204"/>
      </rPr>
      <t xml:space="preserve"> Төтенше жағдай кезіндегі халыққа хабарлау деңгейі</t>
    </r>
  </si>
  <si>
    <r>
      <rPr>
        <b/>
        <sz val="12"/>
        <rFont val="Times New Roman"/>
        <family val="1"/>
        <charset val="204"/>
      </rPr>
      <t xml:space="preserve">Іс-шара. </t>
    </r>
    <r>
      <rPr>
        <sz val="12"/>
        <rFont val="Times New Roman"/>
        <family val="1"/>
        <charset val="204"/>
      </rPr>
      <t>Сирена-дауыс құрылғыларын және дабыл жүйесіне арналған басқару панельдерін сатып алу</t>
    </r>
  </si>
  <si>
    <r>
      <t xml:space="preserve">Мақсатты индикатор. </t>
    </r>
    <r>
      <rPr>
        <sz val="12"/>
        <color theme="1"/>
        <rFont val="Times New Roman"/>
        <family val="1"/>
        <charset val="204"/>
      </rPr>
      <t>Жақсы және қанағаттанарлық жағдайдағы облыстық және аудандық жолдардың үлесі</t>
    </r>
  </si>
  <si>
    <r>
      <rPr>
        <b/>
        <sz val="12"/>
        <color theme="1"/>
        <rFont val="Times New Roman"/>
        <family val="1"/>
        <charset val="204"/>
      </rPr>
      <t xml:space="preserve">Іс-шара. </t>
    </r>
    <r>
      <rPr>
        <sz val="12"/>
        <color theme="1"/>
        <rFont val="Times New Roman"/>
        <family val="1"/>
        <charset val="204"/>
      </rPr>
      <t>Аудандық жолдарды орта мерзімді жөндеу</t>
    </r>
  </si>
  <si>
    <r>
      <rPr>
        <b/>
        <sz val="12"/>
        <color theme="1"/>
        <rFont val="Times New Roman"/>
        <family val="1"/>
        <charset val="204"/>
      </rPr>
      <t xml:space="preserve">Іс-шара. </t>
    </r>
    <r>
      <rPr>
        <sz val="12"/>
        <color theme="1"/>
        <rFont val="Times New Roman"/>
        <family val="1"/>
        <charset val="204"/>
      </rPr>
      <t>Аудандық жолдар мен көшелерді орташа және ағымдағы жөндеу</t>
    </r>
  </si>
  <si>
    <r>
      <rPr>
        <b/>
        <sz val="12"/>
        <color theme="1"/>
        <rFont val="Times New Roman"/>
        <family val="1"/>
        <charset val="204"/>
      </rPr>
      <t>Іс-шара.</t>
    </r>
    <r>
      <rPr>
        <sz val="12"/>
        <color theme="1"/>
        <rFont val="Times New Roman"/>
        <family val="1"/>
        <charset val="204"/>
      </rPr>
      <t xml:space="preserve"> Құрылыс-монтаж жұмыстары. «Ұзынкөл-Сарыкөл» аймақтық жолын қайта жаңарту 2,6-12,6 км</t>
    </r>
  </si>
  <si>
    <r>
      <rPr>
        <b/>
        <sz val="12"/>
        <color theme="1"/>
        <rFont val="Times New Roman"/>
        <family val="1"/>
        <charset val="204"/>
      </rPr>
      <t>Іс-шара</t>
    </r>
    <r>
      <rPr>
        <sz val="12"/>
        <color theme="1"/>
        <rFont val="Times New Roman"/>
        <family val="1"/>
        <charset val="204"/>
      </rPr>
      <t>. Мемлекеттік жоба. «Ұзынкөл-Сарыкөл» аймақтық автомобиль жолының 20,3-35,3 км учаскесін қайта жаңарту. Аяқталмаған құрылыс.</t>
    </r>
  </si>
  <si>
    <r>
      <t xml:space="preserve">Мақсатты индикатор. </t>
    </r>
    <r>
      <rPr>
        <sz val="12"/>
        <color theme="1"/>
        <rFont val="Times New Roman"/>
        <family val="1"/>
        <charset val="204"/>
      </rPr>
      <t>Әуежай жұмысын қайта бастау (Арқалық)</t>
    </r>
  </si>
  <si>
    <r>
      <rPr>
        <b/>
        <sz val="12"/>
        <color theme="1"/>
        <rFont val="Times New Roman"/>
        <family val="1"/>
        <charset val="204"/>
      </rPr>
      <t>Мақсатты индикатор.</t>
    </r>
    <r>
      <rPr>
        <sz val="12"/>
        <color theme="1"/>
        <rFont val="Times New Roman"/>
        <family val="1"/>
        <charset val="204"/>
      </rPr>
      <t xml:space="preserve"> Жол және көлік салаларындағы жарғылық капиталдың өсуі.</t>
    </r>
  </si>
  <si>
    <r>
      <rPr>
        <b/>
        <sz val="12"/>
        <color theme="1"/>
        <rFont val="Times New Roman"/>
        <family val="1"/>
        <charset val="204"/>
      </rPr>
      <t>Іс-шара.</t>
    </r>
    <r>
      <rPr>
        <sz val="12"/>
        <color theme="1"/>
        <rFont val="Times New Roman"/>
        <family val="1"/>
        <charset val="204"/>
      </rPr>
      <t xml:space="preserve"> «Жабдықтар мен мамандандырылған техниканы сатып алу» жобасын іске асыру үшін Ахмет Байтұрсынұлы атындағы «Қостанай халықаралық әуежайы» АҚ жарғылық капиталын ұлғайту</t>
    </r>
  </si>
  <si>
    <r>
      <rPr>
        <b/>
        <sz val="12"/>
        <color theme="1"/>
        <rFont val="Times New Roman"/>
        <family val="1"/>
        <charset val="204"/>
      </rPr>
      <t>Іс-шара.</t>
    </r>
    <r>
      <rPr>
        <sz val="12"/>
        <color theme="1"/>
        <rFont val="Times New Roman"/>
        <family val="1"/>
        <charset val="204"/>
      </rPr>
      <t xml:space="preserve"> «Мамандандырылған жабдықты сатып алу» жобасын іске асыру үшін «Ахмет Байтұрсынұлы атындағы халықаралық әуежай» АҚ жарғылық капиталын ұлғайту.</t>
    </r>
  </si>
  <si>
    <r>
      <rPr>
        <b/>
        <sz val="12"/>
        <color theme="1"/>
        <rFont val="Times New Roman"/>
        <family val="1"/>
        <charset val="204"/>
      </rPr>
      <t xml:space="preserve">Іс-шара. </t>
    </r>
    <r>
      <rPr>
        <sz val="12"/>
        <color theme="1"/>
        <rFont val="Times New Roman"/>
        <family val="1"/>
        <charset val="204"/>
      </rPr>
      <t>«Ахмет Байтұрсынұлы атындағы Қостанай халықаралық әуежайы» АҚ жарғылық капиталын «Мамандандырылған жабдықты сатып алу» жобасын іске асыру үшін ұлғайту. Түзету</t>
    </r>
  </si>
  <si>
    <r>
      <rPr>
        <b/>
        <sz val="12"/>
        <color theme="1"/>
        <rFont val="Times New Roman"/>
        <family val="1"/>
        <charset val="204"/>
      </rPr>
      <t xml:space="preserve">Іс-шара. </t>
    </r>
    <r>
      <rPr>
        <sz val="12"/>
        <color theme="1"/>
        <rFont val="Times New Roman"/>
        <family val="1"/>
        <charset val="204"/>
      </rPr>
      <t>«Ахмет Байтұрсынұлы атындағы Қостанай халықаралық әуежайы» АҚ-ның келу залын қайта жаңарту» жобасын іске асыру үшін «Ахмет Байтұрсынұлы атындағы Қостанай халықаралық әуежайы» АҚ-ның жарғылық капиталын ұлғайту</t>
    </r>
  </si>
  <si>
    <r>
      <rPr>
        <b/>
        <sz val="12"/>
        <color theme="1"/>
        <rFont val="Times New Roman"/>
        <family val="1"/>
        <charset val="204"/>
      </rPr>
      <t>Іс-шара.</t>
    </r>
    <r>
      <rPr>
        <sz val="12"/>
        <color theme="1"/>
        <rFont val="Times New Roman"/>
        <family val="1"/>
        <charset val="204"/>
      </rPr>
      <t xml:space="preserve"> «Бортта тамақтандыру шеберханасы үшін ғимараттың бір бөлігін қайта құру» жобасын іске асыру үшін «Ахмет Байтұрсынұлы атындағы Қостанай халықаралық әуежайы» АҚ жарғылық капиталын ұлғайту</t>
    </r>
  </si>
  <si>
    <r>
      <rPr>
        <b/>
        <sz val="12"/>
        <color theme="1"/>
        <rFont val="Times New Roman"/>
        <family val="1"/>
        <charset val="204"/>
      </rPr>
      <t>Іс-шара.</t>
    </r>
    <r>
      <rPr>
        <sz val="12"/>
        <color theme="1"/>
        <rFont val="Times New Roman"/>
        <family val="1"/>
        <charset val="204"/>
      </rPr>
      <t xml:space="preserve"> «Мамандандырылған техниканы сатып алу» жобасын іске асыру үшін «Қостанай ауданаралық жол жөндеу кәсіпорны» мемлекеттік кәсіпорнының жарғылық капиталын ұлғайту (аралас жол машинасы - 1 бірлік).</t>
    </r>
  </si>
  <si>
    <r>
      <t xml:space="preserve">Мақсатты индикатор. </t>
    </r>
    <r>
      <rPr>
        <sz val="12"/>
        <color theme="1"/>
        <rFont val="Times New Roman"/>
        <family val="1"/>
        <charset val="204"/>
      </rPr>
      <t>Балалар мен жасөспірімдер спорт мектептеріндегі сабақтармен балаларды қамту</t>
    </r>
  </si>
  <si>
    <r>
      <t>Іс-шара.</t>
    </r>
    <r>
      <rPr>
        <sz val="12"/>
        <rFont val="Times New Roman"/>
        <family val="1"/>
        <charset val="204"/>
      </rPr>
      <t xml:space="preserve"> Спортпен айналысатын балаларға қосымша білім беруге қаржыландыру</t>
    </r>
  </si>
  <si>
    <r>
      <t xml:space="preserve">Мақсатты индикатор. </t>
    </r>
    <r>
      <rPr>
        <sz val="12"/>
        <color theme="1"/>
        <rFont val="Times New Roman"/>
        <family val="1"/>
        <charset val="204"/>
      </rPr>
      <t>Саны IT экожүйесін дамытуға бағытталған іс-шаралар</t>
    </r>
  </si>
  <si>
    <r>
      <t xml:space="preserve">Іс-шара. </t>
    </r>
    <r>
      <rPr>
        <sz val="12"/>
        <color theme="1"/>
        <rFont val="Times New Roman"/>
        <family val="1"/>
        <charset val="204"/>
      </rPr>
      <t>IT экожүйесін дамытуға бағытталған іс-шаралар өткізу (2025 жылдан бастап)</t>
    </r>
  </si>
  <si>
    <r>
      <t xml:space="preserve">Мақсатты индикатор. </t>
    </r>
    <r>
      <rPr>
        <sz val="12"/>
        <color theme="1"/>
        <rFont val="Times New Roman"/>
        <family val="1"/>
        <charset val="204"/>
      </rPr>
      <t>Білікті IT мамандарының санын көбейту</t>
    </r>
  </si>
  <si>
    <r>
      <t xml:space="preserve">Іс-шара. </t>
    </r>
    <r>
      <rPr>
        <sz val="12"/>
        <color theme="1"/>
        <rFont val="Times New Roman"/>
        <family val="1"/>
        <charset val="204"/>
      </rPr>
      <t>Жасанды интеллект саласындағы IT мамандарын даярлау басталды (2026 жылдан бастап екі жылдық оқыту)</t>
    </r>
  </si>
  <si>
    <r>
      <rPr>
        <b/>
        <sz val="12"/>
        <color theme="1"/>
        <rFont val="Times New Roman"/>
        <family val="1"/>
        <charset val="204"/>
      </rPr>
      <t xml:space="preserve">Нәтиже көрсеткіші. </t>
    </r>
    <r>
      <rPr>
        <sz val="12"/>
        <color theme="1"/>
        <rFont val="Times New Roman"/>
        <family val="1"/>
        <charset val="204"/>
      </rPr>
      <t>Қызмет алушылар саны</t>
    </r>
  </si>
  <si>
    <r>
      <rPr>
        <b/>
        <sz val="12"/>
        <color theme="1"/>
        <rFont val="Times New Roman"/>
        <family val="1"/>
        <charset val="204"/>
      </rPr>
      <t xml:space="preserve">Іс-шара. </t>
    </r>
    <r>
      <rPr>
        <sz val="12"/>
        <color theme="1"/>
        <rFont val="Times New Roman"/>
        <family val="1"/>
        <charset val="204"/>
      </rPr>
      <t>Қарт адамдарға, мүгедектерге, мүгедек балаларға, оңалту орталықтарындағыларға және адам саудасының құрбандарына арнайы әлеуметтік қызметтер көрсету.</t>
    </r>
  </si>
  <si>
    <r>
      <rPr>
        <b/>
        <sz val="12"/>
        <color theme="1"/>
        <rFont val="Times New Roman"/>
        <family val="1"/>
        <charset val="204"/>
      </rPr>
      <t xml:space="preserve">Іс-шара. </t>
    </r>
    <r>
      <rPr>
        <sz val="12"/>
        <color theme="1"/>
        <rFont val="Times New Roman"/>
        <family val="1"/>
        <charset val="204"/>
      </rPr>
      <t>Мүгедектерге әлеуметтік қолдау көрсету</t>
    </r>
  </si>
  <si>
    <r>
      <rPr>
        <b/>
        <sz val="12"/>
        <color theme="1"/>
        <rFont val="Times New Roman"/>
        <family val="1"/>
        <charset val="204"/>
      </rPr>
      <t xml:space="preserve">Нәтиже көрсеткіші. </t>
    </r>
    <r>
      <rPr>
        <sz val="12"/>
        <color theme="1"/>
        <rFont val="Times New Roman"/>
        <family val="1"/>
        <charset val="204"/>
      </rPr>
      <t>Мүгедектерді оңалтудың және бейімдеудің жеке бағдарламасын іске асыру</t>
    </r>
  </si>
  <si>
    <r>
      <rPr>
        <b/>
        <sz val="12"/>
        <color theme="1"/>
        <rFont val="Times New Roman"/>
        <family val="1"/>
        <charset val="204"/>
      </rPr>
      <t xml:space="preserve">Іс-шара. </t>
    </r>
    <r>
      <rPr>
        <sz val="12"/>
        <color theme="1"/>
        <rFont val="Times New Roman"/>
        <family val="1"/>
        <charset val="204"/>
      </rPr>
      <t>Халықтың (кандидаттардың және мигранттардың) көші-қонын ескере отырып, Жұмыспен қамту бағдарламасын іске асыру үшін</t>
    </r>
  </si>
  <si>
    <r>
      <rPr>
        <b/>
        <sz val="12"/>
        <color theme="1"/>
        <rFont val="Times New Roman"/>
        <family val="1"/>
        <charset val="204"/>
      </rPr>
      <t xml:space="preserve">Іс-шара. </t>
    </r>
    <r>
      <rPr>
        <sz val="12"/>
        <color theme="1"/>
        <rFont val="Times New Roman"/>
        <family val="1"/>
        <charset val="204"/>
      </rPr>
      <t>Мемлекеттік ақпараттық тапсырысты орындау</t>
    </r>
  </si>
  <si>
    <r>
      <rPr>
        <b/>
        <sz val="12"/>
        <color theme="1"/>
        <rFont val="Times New Roman"/>
        <family val="1"/>
        <charset val="204"/>
      </rPr>
      <t xml:space="preserve">Іс-шара. </t>
    </r>
    <r>
      <rPr>
        <sz val="12"/>
        <color theme="1"/>
        <rFont val="Times New Roman"/>
        <family val="1"/>
        <charset val="204"/>
      </rPr>
      <t>Мемлекеттік әлеуметтік тапсырысты жүргізу («Тәуелсіздік ұрпақтары: жастар бастамаларын іске асыру платформасы», Қостанай облысындағы мемлекеттік органдар мен БАҚ арасындағы өзара іс-қимыл сапасын жақсартуға бағытталған іс-шаралар, әділ мемлекет, біртұтас ұлт және патриотизм құндылықтарын қалыптастыру және нығайту бойынша іс-шаралар, отбасылық-демографиялық және гендерлік саясатты қолдауға бағытталған іс-шаралар өткізу, үкіметтік емес ұйымдарға арналған аймақтық ресурстық орталықтың қызметін ұйымдастыру)</t>
    </r>
  </si>
  <si>
    <r>
      <rPr>
        <b/>
        <sz val="12"/>
        <color theme="1"/>
        <rFont val="Times New Roman"/>
        <family val="1"/>
        <charset val="204"/>
      </rPr>
      <t>Іс-шара.</t>
    </r>
    <r>
      <rPr>
        <sz val="12"/>
        <color theme="1"/>
        <rFont val="Times New Roman"/>
        <family val="1"/>
        <charset val="204"/>
      </rPr>
      <t xml:space="preserve"> «Жастар ресурстық орталығы» КМУ өткізген іс-шаралар («Қостанай облысында еріктілікті қолдау және насихаттау», «Қостанай облысында КВН қозғалысын, «Достар» КВН лигасын дамыту және қолдау», «Жастарға арналған бірқатар іс-шаралар өткізу», «Жастар саясаты мектебін ұйымдастыру және өткізу», «Мемлекеттік рәміздер күніне және «Үздік шебер» сыйлығына арналған форум өткізу, «Қостанай облысы студенттеріне арналған бос жұмыс орындары жәрмеңкесі»)</t>
    </r>
  </si>
  <si>
    <r>
      <rPr>
        <b/>
        <sz val="12"/>
        <color theme="1"/>
        <rFont val="Times New Roman"/>
        <family val="1"/>
        <charset val="204"/>
      </rPr>
      <t>Іс-шара.</t>
    </r>
    <r>
      <rPr>
        <sz val="12"/>
        <color theme="1"/>
        <rFont val="Times New Roman"/>
        <family val="1"/>
        <charset val="204"/>
      </rPr>
      <t xml:space="preserve"> «Қоғамдық келісім» КММ өткізген іс-шара (Салауатты сана, Бейбітшілік пен келісімге бағытталған 30 Әрекет, Мәдениетті ана – Мәдениетті ұлт, Журналистер клубының және Қостанай облысы ҚХА этномедиация кеңесінің ETHNOspeaker жобасы)</t>
    </r>
  </si>
  <si>
    <r>
      <rPr>
        <b/>
        <sz val="12"/>
        <color theme="1"/>
        <rFont val="Times New Roman"/>
        <family val="1"/>
        <charset val="204"/>
      </rPr>
      <t xml:space="preserve">Іс-шара. </t>
    </r>
    <r>
      <rPr>
        <sz val="12"/>
        <color theme="1"/>
        <rFont val="Times New Roman"/>
        <family val="1"/>
        <charset val="204"/>
      </rPr>
      <t>Жергілікті өзін-өзі басқарудың әлеуметтік саясаты және «Қостанай жастары» бағдарламасы аясында мамандандырылған мекемеден бюджеттік несиелер. Бұл несиелер Қостанай облысындағы жастарды тұрғын үймен қамтамасыз етуге бағытталған.</t>
    </r>
  </si>
  <si>
    <r>
      <rPr>
        <b/>
        <sz val="12"/>
        <color theme="1"/>
        <rFont val="Times New Roman"/>
        <family val="1"/>
        <charset val="204"/>
      </rPr>
      <t xml:space="preserve">Мақсатты индикатор. </t>
    </r>
    <r>
      <rPr>
        <sz val="12"/>
        <color theme="1"/>
        <rFont val="Times New Roman"/>
        <family val="1"/>
        <charset val="204"/>
      </rPr>
      <t>Азаматтарға медициналық көмек алу үшін өз елді мекендерінен тыс жерлерге тегін немесе жеңілдікпен баруға мүмкіндік беру</t>
    </r>
  </si>
  <si>
    <r>
      <rPr>
        <b/>
        <sz val="12"/>
        <color theme="1"/>
        <rFont val="Times New Roman"/>
        <family val="1"/>
        <charset val="204"/>
      </rPr>
      <t>Іс-шара.</t>
    </r>
    <r>
      <rPr>
        <sz val="12"/>
        <color theme="1"/>
        <rFont val="Times New Roman"/>
        <family val="1"/>
        <charset val="204"/>
      </rPr>
      <t xml:space="preserve"> Қостанай облысында тұратын Қазақстан Республикасы азаматтарының жоғары технологиялық медициналық қызметтер алу үшін тұрақты тұратын жерінен тыс жерлерге тегін жүруі</t>
    </r>
  </si>
  <si>
    <r>
      <rPr>
        <b/>
        <sz val="12"/>
        <color theme="1"/>
        <rFont val="Times New Roman"/>
        <family val="1"/>
        <charset val="204"/>
      </rPr>
      <t xml:space="preserve">Мақсатты индикатор. </t>
    </r>
    <r>
      <rPr>
        <sz val="12"/>
        <color theme="1"/>
        <rFont val="Times New Roman"/>
        <family val="1"/>
        <charset val="204"/>
      </rPr>
      <t>Денсаулық сақтау саласында ақпараттық-талдамалық деректермен қамтамасыз ету және кеңес беру</t>
    </r>
  </si>
  <si>
    <r>
      <rPr>
        <b/>
        <sz val="12"/>
        <color theme="1"/>
        <rFont val="Times New Roman"/>
        <family val="1"/>
        <charset val="204"/>
      </rPr>
      <t xml:space="preserve">Іс-шара. </t>
    </r>
    <r>
      <rPr>
        <sz val="12"/>
        <color theme="1"/>
        <rFont val="Times New Roman"/>
        <family val="1"/>
        <charset val="204"/>
      </rPr>
      <t>Ақпаратты жинау, сақтау және талдаудың бірыңғай жүйесін ұйымдастыруды, схемаларды оңтайландыруды және ақпаратты беру уақытын қысқартуды, сондай-ақ құрылған ақпараттық-талдау орталықтарының қызметін қолдауды қамтамасыз ететін денсаулық сақтау ақпараттық жүйелерін дамыту.</t>
    </r>
  </si>
  <si>
    <r>
      <rPr>
        <b/>
        <sz val="12"/>
        <color theme="1"/>
        <rFont val="Times New Roman"/>
        <family val="1"/>
        <charset val="204"/>
      </rPr>
      <t xml:space="preserve">Мақсатты индикатор. </t>
    </r>
    <r>
      <rPr>
        <sz val="12"/>
        <color theme="1"/>
        <rFont val="Times New Roman"/>
        <family val="1"/>
        <charset val="204"/>
      </rPr>
      <t>Жыныстық артықшылықтың бұзылуынан зардап шегетін адамдарда декомпенсацияның алдын алу үшін химиялық кастрацияға арналған дәрі-дәрмектермен қамтамасыз ету</t>
    </r>
  </si>
  <si>
    <r>
      <rPr>
        <b/>
        <sz val="12"/>
        <color theme="1"/>
        <rFont val="Times New Roman"/>
        <family val="1"/>
        <charset val="204"/>
      </rPr>
      <t>Іс-шара</t>
    </r>
    <r>
      <rPr>
        <sz val="12"/>
        <color theme="1"/>
        <rFont val="Times New Roman"/>
        <family val="1"/>
        <charset val="204"/>
      </rPr>
      <t>. Кәмелетке толмағандардың жыныстық тұтастығына қарсы қылмыс жасаған және жыныстық қалаудың бұзылуынан зардап шегетін адамдарға химиялық кастрацияны қамтамасыз ету және енгізу.</t>
    </r>
  </si>
  <si>
    <r>
      <rPr>
        <b/>
        <sz val="12"/>
        <color theme="1"/>
        <rFont val="Times New Roman"/>
        <family val="1"/>
        <charset val="204"/>
      </rPr>
      <t>Іс-шара.</t>
    </r>
    <r>
      <rPr>
        <sz val="12"/>
        <color theme="1"/>
        <rFont val="Times New Roman"/>
        <family val="1"/>
        <charset val="204"/>
      </rPr>
      <t xml:space="preserve"> Торғай және Жалдама өзендерінің арналарын тазалау</t>
    </r>
  </si>
  <si>
    <r>
      <rPr>
        <b/>
        <sz val="12"/>
        <color theme="1"/>
        <rFont val="Times New Roman"/>
        <family val="1"/>
        <charset val="204"/>
      </rPr>
      <t xml:space="preserve">Іс-шара. </t>
    </r>
    <r>
      <rPr>
        <sz val="12"/>
        <color theme="1"/>
        <rFont val="Times New Roman"/>
        <family val="1"/>
        <charset val="204"/>
      </rPr>
      <t>«Жітіқара ауданы әкімдігінің мәдениет және тілдерді дамыту бөлімі» мемлекеттік мекемесінің «Аудандық мәдениет сарайы» мемлекеттік коммуналдық кәсіпорны ғимаратын күрделі жөндеу</t>
    </r>
  </si>
  <si>
    <r>
      <rPr>
        <b/>
        <sz val="12"/>
        <color theme="1"/>
        <rFont val="Times New Roman"/>
        <family val="1"/>
        <charset val="204"/>
      </rPr>
      <t xml:space="preserve">Іс-шара. </t>
    </r>
    <r>
      <rPr>
        <sz val="12"/>
        <color theme="1"/>
        <rFont val="Times New Roman"/>
        <family val="1"/>
        <charset val="204"/>
      </rPr>
      <t>Орталық қалалық қазандықтың қажеттіліктерін жабу үшін газ тұтынатын электр станциясын салу</t>
    </r>
  </si>
  <si>
    <r>
      <rPr>
        <b/>
        <sz val="12"/>
        <color theme="1"/>
        <rFont val="Times New Roman"/>
        <family val="1"/>
        <charset val="204"/>
      </rPr>
      <t>Іс-шара.</t>
    </r>
    <r>
      <rPr>
        <sz val="12"/>
        <color theme="1"/>
        <rFont val="Times New Roman"/>
        <family val="1"/>
        <charset val="204"/>
      </rPr>
      <t xml:space="preserve"> «Жітіқаракоммунэнерго» мемлекеттік кәсіпорнының Орталық қалалық қазандығының №6 PTVM-30 ыстық су қазандығын күрделі жөндеу</t>
    </r>
  </si>
  <si>
    <r>
      <rPr>
        <b/>
        <sz val="12"/>
        <color theme="1"/>
        <rFont val="Times New Roman"/>
        <family val="1"/>
        <charset val="204"/>
      </rPr>
      <t>Іс-шара.</t>
    </r>
    <r>
      <rPr>
        <sz val="12"/>
        <color theme="1"/>
        <rFont val="Times New Roman"/>
        <family val="1"/>
        <charset val="204"/>
      </rPr>
      <t xml:space="preserve"> Жітіқара қаласындағы ағынды суларды тазарту қондырғысын қайта құру</t>
    </r>
  </si>
  <si>
    <r>
      <rPr>
        <b/>
        <sz val="12"/>
        <color theme="1"/>
        <rFont val="Times New Roman"/>
        <family val="1"/>
        <charset val="204"/>
      </rPr>
      <t xml:space="preserve">Іс-шара. </t>
    </r>
    <r>
      <rPr>
        <sz val="12"/>
        <color theme="1"/>
        <rFont val="Times New Roman"/>
        <family val="1"/>
        <charset val="204"/>
      </rPr>
      <t>Ленин көшесі, 108/1 мекенжайындағы бұрынғы аудандық аурухана ғимаратын қайта жаңарту</t>
    </r>
  </si>
  <si>
    <r>
      <rPr>
        <b/>
        <sz val="12"/>
        <color theme="1"/>
        <rFont val="Times New Roman"/>
        <family val="1"/>
        <charset val="204"/>
      </rPr>
      <t xml:space="preserve">Іс-шара. </t>
    </r>
    <r>
      <rPr>
        <sz val="12"/>
        <color theme="1"/>
        <rFont val="Times New Roman"/>
        <family val="1"/>
        <charset val="204"/>
      </rPr>
      <t>Шортанда өзенінің арнасын тазалау</t>
    </r>
  </si>
  <si>
    <r>
      <rPr>
        <b/>
        <sz val="12"/>
        <color theme="1"/>
        <rFont val="Times New Roman"/>
        <family val="1"/>
        <charset val="204"/>
      </rPr>
      <t xml:space="preserve">Іс-шара. </t>
    </r>
    <r>
      <rPr>
        <sz val="12"/>
        <color theme="1"/>
        <rFont val="Times New Roman"/>
        <family val="1"/>
        <charset val="204"/>
      </rPr>
      <t>«Мұрагер» балабақшасының шатырын қайта жаңарту</t>
    </r>
  </si>
  <si>
    <r>
      <rPr>
        <b/>
        <sz val="12"/>
        <color theme="1"/>
        <rFont val="Times New Roman"/>
        <family val="1"/>
        <charset val="204"/>
      </rPr>
      <t>Іс-шара.</t>
    </r>
    <r>
      <rPr>
        <sz val="12"/>
        <color theme="1"/>
        <rFont val="Times New Roman"/>
        <family val="1"/>
        <charset val="204"/>
      </rPr>
      <t xml:space="preserve"> Лисаковск қаласы, 4-ші шағын аудан, 38-ғимарат мекенжайында орналасқан медициналық қызмет көрсету орталығының құрылысын аяқтау, оны Шығармашылық үйіне айналдыру</t>
    </r>
  </si>
  <si>
    <r>
      <rPr>
        <b/>
        <sz val="12"/>
        <color theme="1"/>
        <rFont val="Times New Roman"/>
        <family val="1"/>
        <charset val="204"/>
      </rPr>
      <t>Іс-шара.</t>
    </r>
    <r>
      <rPr>
        <sz val="12"/>
        <color theme="1"/>
        <rFont val="Times New Roman"/>
        <family val="1"/>
        <charset val="204"/>
      </rPr>
      <t xml:space="preserve"> Лисаковск қаласы, Мәңгілік Ел көшесі мекенжайында орналасқан спорттық-сауықтыру кешенінің құрылысы</t>
    </r>
  </si>
  <si>
    <r>
      <rPr>
        <b/>
        <sz val="12"/>
        <color theme="1"/>
        <rFont val="Times New Roman"/>
        <family val="1"/>
        <charset val="204"/>
      </rPr>
      <t xml:space="preserve"> Іс-шара. </t>
    </r>
    <r>
      <rPr>
        <sz val="12"/>
        <color theme="1"/>
        <rFont val="Times New Roman"/>
        <family val="1"/>
        <charset val="204"/>
      </rPr>
      <t>Тұрмыстық және ауыз сумен жабдықтау жүйесін қайта құру (1-тармақтан 51-тармаққа дейін).</t>
    </r>
  </si>
  <si>
    <r>
      <rPr>
        <b/>
        <sz val="12"/>
        <color theme="1"/>
        <rFont val="Times New Roman"/>
        <family val="1"/>
        <charset val="204"/>
      </rPr>
      <t xml:space="preserve"> Іс-шара.</t>
    </r>
    <r>
      <rPr>
        <sz val="12"/>
        <color theme="1"/>
        <rFont val="Times New Roman"/>
        <family val="1"/>
        <charset val="204"/>
      </rPr>
      <t xml:space="preserve"> КО-2 ағынды су құбырын (тазартылған ағынды су жинағыш) қайта құру.</t>
    </r>
  </si>
  <si>
    <r>
      <rPr>
        <b/>
        <sz val="12"/>
        <color theme="1"/>
        <rFont val="Times New Roman"/>
        <family val="1"/>
        <charset val="204"/>
      </rPr>
      <t>Іс-шара.</t>
    </r>
    <r>
      <rPr>
        <sz val="12"/>
        <color theme="1"/>
        <rFont val="Times New Roman"/>
        <family val="1"/>
        <charset val="204"/>
      </rPr>
      <t xml:space="preserve"> Биологиялық ағынды суларды тазарту қондырғысын қайта құру</t>
    </r>
  </si>
  <si>
    <r>
      <rPr>
        <b/>
        <sz val="12"/>
        <color theme="1"/>
        <rFont val="Times New Roman"/>
        <family val="1"/>
        <charset val="204"/>
      </rPr>
      <t>Іс-шара.</t>
    </r>
    <r>
      <rPr>
        <sz val="12"/>
        <color theme="1"/>
        <rFont val="Times New Roman"/>
        <family val="1"/>
        <charset val="204"/>
      </rPr>
      <t xml:space="preserve"> 15-ші шағын ауданда коммуналдық желілерді төсеу</t>
    </r>
  </si>
  <si>
    <r>
      <rPr>
        <b/>
        <sz val="12"/>
        <color theme="1"/>
        <rFont val="Times New Roman"/>
        <family val="1"/>
        <charset val="204"/>
      </rPr>
      <t>Іс-шара.</t>
    </r>
    <r>
      <rPr>
        <sz val="12"/>
        <color theme="1"/>
        <rFont val="Times New Roman"/>
        <family val="1"/>
        <charset val="204"/>
      </rPr>
      <t xml:space="preserve"> PS-19 ұяшығы 19-09-дан TP-N-1P ұяшығы T1-ге дейінгі 6 кВ әуе желісін қайта құру</t>
    </r>
  </si>
  <si>
    <r>
      <rPr>
        <b/>
        <sz val="12"/>
        <color theme="1"/>
        <rFont val="Times New Roman"/>
        <family val="1"/>
        <charset val="204"/>
      </rPr>
      <t>Іс-шара.</t>
    </r>
    <r>
      <rPr>
        <sz val="12"/>
        <color theme="1"/>
        <rFont val="Times New Roman"/>
        <family val="1"/>
        <charset val="204"/>
      </rPr>
      <t xml:space="preserve"> 1-ші шағын ауданның PS4 409 ұяшығынан, 421 ұяшығынан TP-"GOVD" 4 ұяшығына дейінгі 10 кВ кабель желілерін қайта құру</t>
    </r>
  </si>
  <si>
    <r>
      <rPr>
        <b/>
        <sz val="12"/>
        <color theme="1"/>
        <rFont val="Times New Roman"/>
        <family val="1"/>
        <charset val="204"/>
      </rPr>
      <t xml:space="preserve">Іс-шара. </t>
    </r>
    <r>
      <rPr>
        <sz val="12"/>
        <color theme="1"/>
        <rFont val="Times New Roman"/>
        <family val="1"/>
        <charset val="204"/>
      </rPr>
      <t>PS-11, PS-4, PS-20, PS-19 желілеріндегі 10(6) кВ жабық тарату құрылғыларын қайта құру</t>
    </r>
  </si>
  <si>
    <r>
      <rPr>
        <b/>
        <sz val="12"/>
        <color theme="1"/>
        <rFont val="Times New Roman"/>
        <family val="1"/>
        <charset val="204"/>
      </rPr>
      <t>1.7-мақсат.</t>
    </r>
    <r>
      <rPr>
        <sz val="12"/>
        <color theme="1"/>
        <rFont val="Times New Roman"/>
        <family val="1"/>
        <charset val="204"/>
      </rPr>
      <t xml:space="preserve"> Қолайлы туристік орта қалыптастыру</t>
    </r>
  </si>
  <si>
    <r>
      <rPr>
        <b/>
        <sz val="12"/>
        <color theme="1"/>
        <rFont val="Times New Roman"/>
        <family val="1"/>
        <charset val="204"/>
      </rPr>
      <t xml:space="preserve">1.8-мақсат. </t>
    </r>
    <r>
      <rPr>
        <sz val="12"/>
        <color theme="1"/>
        <rFont val="Times New Roman"/>
        <family val="1"/>
        <charset val="204"/>
      </rPr>
      <t>Қазақстанның ұлттық брендін қалыптастыру және оның оң имиджін қалыптастыру</t>
    </r>
  </si>
  <si>
    <r>
      <rPr>
        <b/>
        <sz val="12"/>
        <color theme="1"/>
        <rFont val="Times New Roman"/>
        <family val="1"/>
        <charset val="204"/>
      </rPr>
      <t xml:space="preserve">Тапсырма. </t>
    </r>
    <r>
      <rPr>
        <sz val="12"/>
        <color theme="1"/>
        <rFont val="Times New Roman"/>
        <family val="1"/>
        <charset val="204"/>
      </rPr>
      <t>ШОБ субъектілеріне жетіспейтін инфрақұрылымды қамтамасыз ету</t>
    </r>
  </si>
  <si>
    <r>
      <rPr>
        <b/>
        <sz val="12"/>
        <color theme="1"/>
        <rFont val="Times New Roman"/>
        <family val="1"/>
        <charset val="204"/>
      </rPr>
      <t>Іс-шара.</t>
    </r>
    <r>
      <rPr>
        <sz val="12"/>
        <color theme="1"/>
        <rFont val="Times New Roman"/>
        <family val="1"/>
        <charset val="204"/>
      </rPr>
      <t xml:space="preserve"> Жеке кәсіпкерлік субъектілеріне мемлекеттік қаржылық және қаржылық емес қолдау көрсету</t>
    </r>
  </si>
  <si>
    <r>
      <t>Тапсырма.</t>
    </r>
    <r>
      <rPr>
        <sz val="12"/>
        <color theme="1"/>
        <rFont val="Times New Roman"/>
        <family val="1"/>
        <charset val="204"/>
      </rPr>
      <t xml:space="preserve"> Азаматтарды, соның ішінде жастарды жұмыспен қамту</t>
    </r>
  </si>
  <si>
    <r>
      <rPr>
        <b/>
        <sz val="12"/>
        <color theme="1"/>
        <rFont val="Times New Roman"/>
        <family val="1"/>
        <charset val="204"/>
      </rPr>
      <t>Нәтиже көрсеткіші 1.</t>
    </r>
    <r>
      <rPr>
        <sz val="12"/>
        <color theme="1"/>
        <rFont val="Times New Roman"/>
        <family val="1"/>
        <charset val="204"/>
      </rPr>
      <t xml:space="preserve"> Жұмыспен қамтылған азаматтардың саны, оның ішінде жастар (ыдыраған)</t>
    </r>
  </si>
  <si>
    <t>НҰИ-13. АЕМ</t>
  </si>
  <si>
    <t>13. АЕМ</t>
  </si>
  <si>
    <r>
      <t xml:space="preserve">Іс-шара. </t>
    </r>
    <r>
      <rPr>
        <sz val="12"/>
        <rFont val="Times New Roman"/>
        <family val="1"/>
        <charset val="204"/>
      </rPr>
      <t>Кәріз желілерін қайта құру</t>
    </r>
  </si>
  <si>
    <r>
      <rPr>
        <b/>
        <sz val="12"/>
        <color theme="1"/>
        <rFont val="Times New Roman"/>
        <family val="1"/>
        <charset val="204"/>
      </rPr>
      <t>Тұрақты даму мақсаттарының мақсатты индикаторы.</t>
    </r>
    <r>
      <rPr>
        <sz val="12"/>
        <color theme="1"/>
        <rFont val="Times New Roman"/>
        <family val="1"/>
        <charset val="204"/>
      </rPr>
      <t xml:space="preserve"> Бір адамға тұрғын үймен қамтамасыз ету</t>
    </r>
  </si>
  <si>
    <r>
      <rPr>
        <b/>
        <sz val="12"/>
        <color theme="1"/>
        <rFont val="Times New Roman"/>
        <family val="1"/>
        <charset val="204"/>
      </rPr>
      <t>Іс-шара.</t>
    </r>
    <r>
      <rPr>
        <sz val="12"/>
        <color theme="1"/>
        <rFont val="Times New Roman"/>
        <family val="1"/>
        <charset val="204"/>
      </rPr>
      <t xml:space="preserve"> Ауылдық елді мекендерге жұмыс істеу және тұру үшін келген денсаулық сақтау, білім беру, әлеуметтік қамсыздандыру, мәдениет, спорт және агроөнеркәсіптік кешен салаларының мамандарына, ауыл, кент, ауылдық округ әкімдері аппаратының мемлекеттік қызметшілеріне тұрғын үй сатып алуға бюджеттік несиені қаржыландыру</t>
    </r>
  </si>
  <si>
    <r>
      <t xml:space="preserve">Мақсатты индикатор. </t>
    </r>
    <r>
      <rPr>
        <sz val="12"/>
        <color theme="1"/>
        <rFont val="Times New Roman"/>
        <family val="1"/>
        <charset val="204"/>
      </rPr>
      <t>Салауатты өмір салтын ұстанатын қазақстандықтардың үлесін арттыру</t>
    </r>
  </si>
  <si>
    <r>
      <rPr>
        <b/>
        <sz val="12"/>
        <rFont val="Times New Roman"/>
        <family val="1"/>
        <charset val="204"/>
      </rPr>
      <t>Нәтиже көрсеткіші 1.1 (ТДМ және декомпозиция)</t>
    </r>
    <r>
      <rPr>
        <sz val="12"/>
        <rFont val="Times New Roman"/>
        <family val="1"/>
        <charset val="204"/>
      </rPr>
      <t>. Жүрек-қан тамырлары ауруларынан, қатерлі ісіктен, созылмалы тыныс алу жолдарының ауруларынан және қант диабетінен 30 мен 70 жас аралығындағы мезгілсіз өлім қаупін азайту</t>
    </r>
  </si>
  <si>
    <r>
      <t xml:space="preserve">Мақсатты индикатор. </t>
    </r>
    <r>
      <rPr>
        <sz val="12"/>
        <color theme="1"/>
        <rFont val="Times New Roman"/>
        <family val="1"/>
        <charset val="204"/>
      </rPr>
      <t>Стандартталған өлім-жітім деңгейінің төмендеуі</t>
    </r>
  </si>
  <si>
    <r>
      <rPr>
        <b/>
        <sz val="12"/>
        <rFont val="Times New Roman"/>
        <family val="1"/>
        <charset val="204"/>
      </rPr>
      <t xml:space="preserve">Нәтиже көрсеткіші 2.3. </t>
    </r>
    <r>
      <rPr>
        <sz val="12"/>
        <rFont val="Times New Roman"/>
        <family val="1"/>
        <charset val="204"/>
      </rPr>
      <t>1 жасқа дейінгі балаларды проактивті бақылау және скринингпен қамтуды арттыру</t>
    </r>
  </si>
  <si>
    <r>
      <rPr>
        <b/>
        <sz val="12"/>
        <rFont val="Times New Roman"/>
        <family val="1"/>
        <charset val="204"/>
      </rPr>
      <t>Нәтиже көрсеткіші 2.6.</t>
    </r>
    <r>
      <rPr>
        <sz val="12"/>
        <rFont val="Times New Roman"/>
        <family val="1"/>
        <charset val="204"/>
      </rPr>
      <t xml:space="preserve"> Жүктілікке дейінгі дайындықпен әйелдерді қамтуды арттыру</t>
    </r>
  </si>
  <si>
    <r>
      <rPr>
        <b/>
        <sz val="12"/>
        <rFont val="Times New Roman"/>
        <family val="1"/>
        <charset val="204"/>
      </rPr>
      <t>Іс-шара.</t>
    </r>
    <r>
      <rPr>
        <sz val="12"/>
        <rFont val="Times New Roman"/>
        <family val="1"/>
        <charset val="204"/>
      </rPr>
      <t xml:space="preserve"> Репродуктивті денсаулық мәселелері бойынша мемлекеттік әлеуметтік тапсырысты жүзеге асыру</t>
    </r>
  </si>
  <si>
    <r>
      <rPr>
        <b/>
        <sz val="12"/>
        <color theme="1"/>
        <rFont val="Times New Roman"/>
        <family val="1"/>
        <charset val="204"/>
      </rPr>
      <t xml:space="preserve">Мақсатты индикатор. </t>
    </r>
    <r>
      <rPr>
        <sz val="12"/>
        <color theme="1"/>
        <rFont val="Times New Roman"/>
        <family val="1"/>
        <charset val="204"/>
      </rPr>
      <t>Денсаулық сақтауға жұмсалатын мемлекеттік шығындардың үлесі</t>
    </r>
  </si>
  <si>
    <r>
      <rPr>
        <b/>
        <sz val="12"/>
        <color theme="1"/>
        <rFont val="Times New Roman"/>
        <family val="1"/>
        <charset val="204"/>
      </rPr>
      <t>Іс-шара</t>
    </r>
    <r>
      <rPr>
        <sz val="12"/>
        <color theme="1"/>
        <rFont val="Times New Roman"/>
        <family val="1"/>
        <charset val="204"/>
      </rPr>
      <t>. Физика, химия және биология пәндеріне арналған кабинеттерді сатып алу</t>
    </r>
  </si>
  <si>
    <r>
      <rPr>
        <b/>
        <sz val="12"/>
        <rFont val="Times New Roman"/>
        <family val="1"/>
        <charset val="204"/>
      </rPr>
      <t xml:space="preserve">1-ші-Іс-шара. </t>
    </r>
    <r>
      <rPr>
        <sz val="12"/>
        <rFont val="Times New Roman"/>
        <family val="1"/>
        <charset val="204"/>
      </rPr>
      <t>2021-2027 жылдарға арналған орманды молықтыру және орман өсірудің кешенді жоспарына сәйкес орман дақылдарын отырғызу</t>
    </r>
  </si>
  <si>
    <r>
      <rPr>
        <b/>
        <sz val="12"/>
        <rFont val="Times New Roman"/>
        <family val="1"/>
        <charset val="204"/>
      </rPr>
      <t xml:space="preserve">3-ші Іс-шара. </t>
    </r>
    <r>
      <rPr>
        <sz val="12"/>
        <rFont val="Times New Roman"/>
        <family val="1"/>
        <charset val="204"/>
      </rPr>
      <t>Мемлекеттік орман алқаптарындағы орман өрттерін ерте анықтау жүйесі</t>
    </r>
  </si>
  <si>
    <r>
      <t xml:space="preserve">1-ші Іс-шара. </t>
    </r>
    <r>
      <rPr>
        <sz val="12"/>
        <color theme="1"/>
        <rFont val="Times New Roman"/>
        <family val="1"/>
        <charset val="204"/>
      </rPr>
      <t>Қоршаған ортаны қорғау туралы брошюраны әзірлеу және басып шығару</t>
    </r>
  </si>
  <si>
    <r>
      <t xml:space="preserve">2-ші Іс-шара. </t>
    </r>
    <r>
      <rPr>
        <sz val="12"/>
        <rFont val="Times New Roman"/>
        <family val="1"/>
        <charset val="204"/>
      </rPr>
      <t>Мемлекеттік әлеуметтік тапсырыс шеңберінде экологиялық жобаларды іске асыру</t>
    </r>
  </si>
  <si>
    <r>
      <rPr>
        <b/>
        <sz val="12"/>
        <color theme="1"/>
        <rFont val="Times New Roman"/>
        <family val="1"/>
        <charset val="204"/>
      </rPr>
      <t>3-ші Іс-шара.</t>
    </r>
    <r>
      <rPr>
        <sz val="12"/>
        <color theme="1"/>
        <rFont val="Times New Roman"/>
        <family val="1"/>
        <charset val="204"/>
      </rPr>
      <t xml:space="preserve"> Жарықдиодты экрандарда онлайн хабар тарату және нақты уақыт режимінде ауа сапасын бақылауды қолдау бағдарламалық жасақтамасы арқылы атмосфералық ауа жағдайы туралы әлеуметтік ақпаратты орналастыру қызметтері</t>
    </r>
  </si>
  <si>
    <r>
      <rPr>
        <b/>
        <sz val="12"/>
        <color theme="1"/>
        <rFont val="Times New Roman"/>
        <family val="1"/>
        <charset val="204"/>
      </rPr>
      <t>1-ші Іс-шара.</t>
    </r>
    <r>
      <rPr>
        <sz val="12"/>
        <color theme="1"/>
        <rFont val="Times New Roman"/>
        <family val="1"/>
        <charset val="204"/>
      </rPr>
      <t xml:space="preserve"> Қоршаған орта сапасының нысаналы көрсеткіштерін бақылау</t>
    </r>
  </si>
  <si>
    <r>
      <rPr>
        <b/>
        <sz val="12"/>
        <color theme="1"/>
        <rFont val="Times New Roman"/>
        <family val="1"/>
        <charset val="204"/>
      </rPr>
      <t>2-ші Іс-шара.</t>
    </r>
    <r>
      <rPr>
        <sz val="12"/>
        <color theme="1"/>
        <rFont val="Times New Roman"/>
        <family val="1"/>
        <charset val="204"/>
      </rPr>
      <t xml:space="preserve"> «Қостанай қаласы, Тобыл өзенінің жайылмасында орналасқан бұрынғы химиялық талшық зауытының - өнеркәсіптік ағынды суларды сақтау орнының әсерін бақылау» жобасын әзірлеу</t>
    </r>
  </si>
  <si>
    <r>
      <t>1-ші Іс-шара.</t>
    </r>
    <r>
      <rPr>
        <sz val="12"/>
        <color theme="1"/>
        <rFont val="Times New Roman"/>
        <family val="1"/>
        <charset val="204"/>
      </rPr>
      <t xml:space="preserve"> «Лай тауы» жасанды минералды түзілімін қалпына келтіру жұмыстарын жүргізу</t>
    </r>
  </si>
  <si>
    <r>
      <rPr>
        <b/>
        <sz val="12"/>
        <color theme="1"/>
        <rFont val="Times New Roman"/>
        <family val="1"/>
        <charset val="204"/>
      </rPr>
      <t>2-ші Іс-шара.</t>
    </r>
    <r>
      <rPr>
        <sz val="12"/>
        <color theme="1"/>
        <rFont val="Times New Roman"/>
        <family val="1"/>
        <charset val="204"/>
      </rPr>
      <t xml:space="preserve"> Теріс әсерлердің алдын алу үшін қоршаған ортаны бақылау</t>
    </r>
  </si>
  <si>
    <r>
      <t xml:space="preserve">4-ші Іс-шара. </t>
    </r>
    <r>
      <rPr>
        <sz val="12"/>
        <rFont val="Times New Roman"/>
        <family val="1"/>
        <charset val="204"/>
      </rPr>
      <t>Он мың адамнан астам халқы бар елді мекендер үшін атмосфералық ауаның ластануының және шекті рұқсат етілген шығарындылардың шоғырландырылған көлемдерінің жиынтық есептеулерін жасау</t>
    </r>
  </si>
  <si>
    <r>
      <t xml:space="preserve">1-ші Іс-шара. </t>
    </r>
    <r>
      <rPr>
        <sz val="12"/>
        <rFont val="Times New Roman"/>
        <family val="1"/>
        <charset val="204"/>
      </rPr>
      <t>Қостанай облысының Алтынсарин ауданындағы Сосновый Бор көлін тазалау</t>
    </r>
  </si>
  <si>
    <r>
      <rPr>
        <b/>
        <sz val="12"/>
        <rFont val="Times New Roman"/>
        <family val="1"/>
        <charset val="204"/>
      </rPr>
      <t>2-ші Іс-шара.</t>
    </r>
    <r>
      <rPr>
        <sz val="12"/>
        <rFont val="Times New Roman"/>
        <family val="1"/>
        <charset val="204"/>
      </rPr>
      <t xml:space="preserve"> Қостанай облысы, Рудный қаласындағы жағажай шекарасындағы Тобыл өзенінің арнасын тазалау және тереңдету жұмыстары</t>
    </r>
  </si>
  <si>
    <r>
      <rPr>
        <b/>
        <sz val="12"/>
        <rFont val="Times New Roman"/>
        <family val="1"/>
        <charset val="204"/>
      </rPr>
      <t>3-ші Іс-шара.</t>
    </r>
    <r>
      <rPr>
        <sz val="12"/>
        <rFont val="Times New Roman"/>
        <family val="1"/>
        <charset val="204"/>
      </rPr>
      <t xml:space="preserve"> Қостанай облысы, Қарасу ауданы, Новоселовка ауылының маңындағы Құндызды өзенінің арнасын тазалау, су тасқыны қаупін болдырмау үшін</t>
    </r>
  </si>
  <si>
    <r>
      <t xml:space="preserve">4-ші Іс-шара. </t>
    </r>
    <r>
      <rPr>
        <sz val="12"/>
        <rFont val="Times New Roman"/>
        <family val="1"/>
        <charset val="204"/>
      </rPr>
      <t>Шортанды өзенінің арнасын тазалау (Қостанай облысының Жітіқара қаласы шекарасында)</t>
    </r>
  </si>
  <si>
    <r>
      <t xml:space="preserve">2.10-мақсат. </t>
    </r>
    <r>
      <rPr>
        <sz val="12"/>
        <rFont val="Times New Roman"/>
        <family val="1"/>
        <charset val="204"/>
      </rPr>
      <t>Қоршаған орта сапасын тұрақтандыру және жақсарту</t>
    </r>
  </si>
  <si>
    <r>
      <t>2.11-мақсат.</t>
    </r>
    <r>
      <rPr>
        <sz val="12"/>
        <rFont val="Times New Roman"/>
        <family val="1"/>
        <charset val="204"/>
      </rPr>
      <t xml:space="preserve"> Гидравликалық құрылыстардың қауіпсіз жұмыс істеуін қамтамасыз ету</t>
    </r>
  </si>
  <si>
    <r>
      <t xml:space="preserve">1-ші Іс-шара. </t>
    </r>
    <r>
      <rPr>
        <sz val="12"/>
        <rFont val="Times New Roman"/>
        <family val="1"/>
        <charset val="204"/>
      </rPr>
      <t>Аймақтық муниципалитеттерге тиесілі су шаруашылығы құрылыстарын жөндеу</t>
    </r>
  </si>
  <si>
    <r>
      <t xml:space="preserve">2-ші Іс-шара. </t>
    </r>
    <r>
      <rPr>
        <sz val="12"/>
        <rFont val="Times New Roman"/>
        <family val="1"/>
        <charset val="204"/>
      </rPr>
      <t>Қостанай темір-бетон зауыты аймағында Тобыл өзенінің деңгейін көтеру және су қысымын қалпына келтіру үшін оңтайлы инженерлік шешімдерді қолдану бойынша жоба алдындағы құжаттаманы әзірлеу</t>
    </r>
  </si>
  <si>
    <r>
      <t>1-ші Іс-шара. Ә</t>
    </r>
    <r>
      <rPr>
        <sz val="12"/>
        <rFont val="Times New Roman"/>
        <family val="1"/>
        <charset val="204"/>
      </rPr>
      <t>улиекөл ауданындағы Теректі өзеніндегі бөгетке күрделі жөндеу жұмыстары жүргізілуде</t>
    </r>
  </si>
  <si>
    <r>
      <t xml:space="preserve">2-ші Іс-шара. </t>
    </r>
    <r>
      <rPr>
        <sz val="12"/>
        <rFont val="Times New Roman"/>
        <family val="1"/>
        <charset val="204"/>
      </rPr>
      <t>Қостанайдағы Гагарин бөгетіне ағымдағы жөндеу жұмыстары</t>
    </r>
  </si>
  <si>
    <r>
      <t xml:space="preserve">1-ші Іс-шара. </t>
    </r>
    <r>
      <rPr>
        <sz val="12"/>
        <rFont val="Times New Roman"/>
        <family val="1"/>
        <charset val="204"/>
      </rPr>
      <t>Қостанай ауданының Мичуринское ауылында қорғаныс бөгетінің құрылысы</t>
    </r>
  </si>
  <si>
    <r>
      <t xml:space="preserve">2-ші Іс-шара. </t>
    </r>
    <r>
      <rPr>
        <sz val="12"/>
        <rFont val="Times New Roman"/>
        <family val="1"/>
        <charset val="204"/>
      </rPr>
      <t>Қостанай облысының Қарасу ауданында дренаждық канал құрылысы</t>
    </r>
  </si>
  <si>
    <r>
      <t xml:space="preserve">1-ші Іс-шара. </t>
    </r>
    <r>
      <rPr>
        <sz val="12"/>
        <rFont val="Times New Roman"/>
        <family val="1"/>
        <charset val="204"/>
      </rPr>
      <t>Жабайы табиғатты цифрландыру және сертификаттау</t>
    </r>
  </si>
  <si>
    <r>
      <t xml:space="preserve">1-ші Іс-шара. </t>
    </r>
    <r>
      <rPr>
        <sz val="12"/>
        <rFont val="Times New Roman"/>
        <family val="1"/>
        <charset val="204"/>
      </rPr>
      <t>Балық шаруашылығы субъектісі инвестициялау кезінде шеккен шығындардың бір бөлігін өтеу</t>
    </r>
  </si>
  <si>
    <r>
      <t xml:space="preserve">2-ші Іс-шара. </t>
    </r>
    <r>
      <rPr>
        <sz val="12"/>
        <rFont val="Times New Roman"/>
        <family val="1"/>
        <charset val="204"/>
      </rPr>
      <t>Балық шаруашылығы субъектілеріне несие беру үшін пайыздық мөлшерлемелерді субсидиялау</t>
    </r>
  </si>
  <si>
    <r>
      <t xml:space="preserve">2.12-мақсат. </t>
    </r>
    <r>
      <rPr>
        <sz val="12"/>
        <rFont val="Times New Roman"/>
        <family val="1"/>
        <charset val="204"/>
      </rPr>
      <t>Биоәртүрлілікті сақтау</t>
    </r>
  </si>
  <si>
    <r>
      <t>2.13-мақсат.</t>
    </r>
    <r>
      <rPr>
        <sz val="12"/>
        <color theme="1"/>
        <rFont val="Times New Roman"/>
        <family val="1"/>
        <charset val="204"/>
      </rPr>
      <t xml:space="preserve"> Жоғары сапалы мемлекеттік қызметтерді ұсыну және ағынды суларды тазарту қондырғыларының тиімділігін арттыру</t>
    </r>
  </si>
  <si>
    <r>
      <rPr>
        <b/>
        <sz val="12"/>
        <color theme="1"/>
        <rFont val="Times New Roman"/>
        <family val="1"/>
        <charset val="204"/>
      </rPr>
      <t>2.14 мақсат.</t>
    </r>
    <r>
      <rPr>
        <sz val="12"/>
        <color theme="1"/>
        <rFont val="Times New Roman"/>
        <family val="1"/>
        <charset val="204"/>
      </rPr>
      <t xml:space="preserve"> Ел экономикасының жылу және электр энергиясына деген өсіп келе жатқан қажеттіліктерін қанағаттандыру және жаңартылатын энергия көздері мен ядролық энергияны дамыту үшін жағдайлар жасау</t>
    </r>
  </si>
  <si>
    <r>
      <t>Мақсат.</t>
    </r>
    <r>
      <rPr>
        <sz val="12"/>
        <color theme="1"/>
        <rFont val="Times New Roman"/>
        <family val="1"/>
        <charset val="204"/>
      </rPr>
      <t xml:space="preserve"> Қауіпсіздік кепілдігі</t>
    </r>
  </si>
  <si>
    <r>
      <t>3.2-мақсат.</t>
    </r>
    <r>
      <rPr>
        <sz val="12"/>
        <color theme="1"/>
        <rFont val="Times New Roman"/>
        <family val="1"/>
        <charset val="204"/>
      </rPr>
      <t xml:space="preserve"> Төтенше жағдайларға жауап беру инфрақұрылымын кеңейту</t>
    </r>
  </si>
  <si>
    <r>
      <t xml:space="preserve">3.1-мақсат. </t>
    </r>
    <r>
      <rPr>
        <sz val="12"/>
        <color theme="1"/>
        <rFont val="Times New Roman"/>
        <family val="1"/>
        <charset val="204"/>
      </rPr>
      <t>Балалар мен әйелдерге қатысты тұрмыстық зорлық-зомбылықтың алдын алу</t>
    </r>
  </si>
  <si>
    <r>
      <t xml:space="preserve">3.3-мақсат. </t>
    </r>
    <r>
      <rPr>
        <sz val="12"/>
        <color theme="1"/>
        <rFont val="Times New Roman"/>
        <family val="1"/>
        <charset val="204"/>
      </rPr>
      <t>Жолдардың сапасын жақсарту</t>
    </r>
  </si>
  <si>
    <r>
      <rPr>
        <b/>
        <sz val="12"/>
        <color theme="1"/>
        <rFont val="Times New Roman"/>
        <family val="1"/>
        <charset val="204"/>
      </rPr>
      <t>3.4-мақсат.</t>
    </r>
    <r>
      <rPr>
        <sz val="12"/>
        <color theme="1"/>
        <rFont val="Times New Roman"/>
        <family val="1"/>
        <charset val="204"/>
      </rPr>
      <t xml:space="preserve"> Жарғылық капиталға мемлекеттің қатысуы арқылы жол-көлік саласына инвестицияларды арттыру</t>
    </r>
  </si>
  <si>
    <r>
      <t>3.5-мақсат.</t>
    </r>
    <r>
      <rPr>
        <sz val="12"/>
        <rFont val="Times New Roman"/>
        <family val="1"/>
        <charset val="204"/>
      </rPr>
      <t xml:space="preserve"> Қостанай облысының спорт резервін даярлау</t>
    </r>
  </si>
  <si>
    <r>
      <rPr>
        <b/>
        <sz val="12"/>
        <color theme="1"/>
        <rFont val="Times New Roman"/>
        <family val="1"/>
        <charset val="204"/>
      </rPr>
      <t>Іс-шара.</t>
    </r>
    <r>
      <rPr>
        <sz val="12"/>
        <color theme="1"/>
        <rFont val="Times New Roman"/>
        <family val="1"/>
        <charset val="204"/>
      </rPr>
      <t xml:space="preserve"> "Арқалық қ. әуеайлағын бастапқы сертификаттау үшін қажетті мамандандырылған техниканы сатып алу "жобасын іске асыруға" Ахмет Байтұрсынұлы атындағы "Қостанай" халықаралық әуежайы " АҚ жарғылық капиталын ұлғайту</t>
    </r>
  </si>
  <si>
    <r>
      <rPr>
        <b/>
        <sz val="12"/>
        <color theme="1"/>
        <rFont val="Times New Roman"/>
        <family val="1"/>
        <charset val="204"/>
      </rPr>
      <t xml:space="preserve">Іс-шара. </t>
    </r>
    <r>
      <rPr>
        <sz val="12"/>
        <color theme="1"/>
        <rFont val="Times New Roman"/>
        <family val="1"/>
        <charset val="204"/>
      </rPr>
      <t>Ахмет Байтұрсынұлы атындағы "Қостанай "халықаралық әуежайы" АҚ жарғылық капиталын" мамандандырылған әуежай сатып алу "жобасын іске асыруға ұлғайту
Арқалық қ. әуеайлағына арналған "техника"</t>
    </r>
  </si>
  <si>
    <r>
      <t xml:space="preserve">3.7. Мақсат. </t>
    </r>
    <r>
      <rPr>
        <sz val="12"/>
        <rFont val="Times New Roman"/>
        <family val="1"/>
        <charset val="204"/>
      </rPr>
      <t>Халықтың әлеуметтік топтарына жоғары сапалы арнайы әлеуметтік қызметтерді ұсыну</t>
    </r>
  </si>
  <si>
    <r>
      <t>3.6. Мақсат.</t>
    </r>
    <r>
      <rPr>
        <sz val="12"/>
        <color theme="1"/>
        <rFont val="Times New Roman"/>
        <family val="1"/>
        <charset val="204"/>
      </rPr>
      <t xml:space="preserve"> Қостанай облысында IT экожүйесін дамыту</t>
    </r>
  </si>
  <si>
    <r>
      <rPr>
        <b/>
        <sz val="12"/>
        <color theme="1"/>
        <rFont val="Times New Roman"/>
        <family val="1"/>
        <charset val="204"/>
      </rPr>
      <t xml:space="preserve">3.8. Мақсат. </t>
    </r>
    <r>
      <rPr>
        <sz val="12"/>
        <color theme="1"/>
        <rFont val="Times New Roman"/>
        <family val="1"/>
        <charset val="204"/>
      </rPr>
      <t>Қостанай облысында мемлекеттік ішкі және жастар саясатын іске асыру</t>
    </r>
  </si>
  <si>
    <r>
      <t xml:space="preserve">Мақсатты индикатор. </t>
    </r>
    <r>
      <rPr>
        <sz val="12"/>
        <color theme="1"/>
        <rFont val="Times New Roman"/>
        <family val="1"/>
        <charset val="204"/>
      </rPr>
      <t>Мемлекеттік саясатты іске асыру шаралары (Президенттің жолдауы, Мемлекет басшысының, Орталық қала әкімшілігінің және Қостанай облысы әкімінің тапсырмалары)</t>
    </r>
  </si>
  <si>
    <r>
      <t xml:space="preserve">3.9. Мақсат. </t>
    </r>
    <r>
      <rPr>
        <sz val="12"/>
        <color theme="1"/>
        <rFont val="Times New Roman"/>
        <family val="1"/>
        <charset val="204"/>
      </rPr>
      <t>Аймақ халқының денсаулығын жақсарту, басқару және қаржыландыру жүйесін жетілдіру, сондай-ақ азаматтардың жекелеген санаттарына ақшалай төлемдер түрінде әлеуметтік қолдау көрсету.</t>
    </r>
  </si>
  <si>
    <r>
      <t xml:space="preserve">3.10. Мақсат. </t>
    </r>
    <r>
      <rPr>
        <sz val="12"/>
        <color theme="1"/>
        <rFont val="Times New Roman"/>
        <family val="1"/>
        <charset val="204"/>
      </rPr>
      <t>Ақпаратты жинау, сақтау және талдаудың бірыңғай жүйесін ұйымдастыруды, схемаларды рационализациялауды және ақпаратты беру уақытын қысқартуды қамтамасыз ететін денсаулық сақтау ақпараттық жүйелерін дамыту.</t>
    </r>
  </si>
  <si>
    <r>
      <t xml:space="preserve">3.11. Мақсат. </t>
    </r>
    <r>
      <rPr>
        <sz val="12"/>
        <color theme="1"/>
        <rFont val="Times New Roman"/>
        <family val="1"/>
        <charset val="204"/>
      </rPr>
      <t>Кәмелетке толмағандарға қатысты жыныстық зорлық-зомбылыққа байланысты қылмыстарды азайту және педофилия түріндегі жыныстық қалаудың бұзылуынан зардап шегетін адамдарда декомпенсация жағдайларының алдын алу.</t>
    </r>
  </si>
  <si>
    <r>
      <t xml:space="preserve">2-ші Іс-шара.
</t>
    </r>
    <r>
      <rPr>
        <sz val="12"/>
        <rFont val="Times New Roman"/>
        <family val="1"/>
        <charset val="204"/>
      </rPr>
      <t>Қоғамдық кеңістікті абаттандыру</t>
    </r>
    <r>
      <rPr>
        <b/>
        <sz val="12"/>
        <rFont val="Times New Roman"/>
        <family val="1"/>
        <charset val="204"/>
      </rPr>
      <t xml:space="preserve">
</t>
    </r>
  </si>
  <si>
    <r>
      <t xml:space="preserve">3-ші Іс-шара. </t>
    </r>
    <r>
      <rPr>
        <sz val="12"/>
        <rFont val="Times New Roman"/>
        <family val="1"/>
        <charset val="204"/>
      </rPr>
      <t>Шағын архитектуралық нысандарға, навигацияға, жарықтандыруға және көше жиһаздарына бірыңғай талаптары бар қалалардың брендбуктарын бекіту</t>
    </r>
  </si>
  <si>
    <r>
      <t xml:space="preserve">4-ші Іс-шара.
</t>
    </r>
    <r>
      <rPr>
        <sz val="12"/>
        <rFont val="Times New Roman"/>
        <family val="1"/>
        <charset val="204"/>
      </rPr>
      <t>Ландшафттық шеберлік жоспарын әзірлеу</t>
    </r>
  </si>
  <si>
    <r>
      <t xml:space="preserve">5-ші Іс-шара.
</t>
    </r>
    <r>
      <rPr>
        <sz val="12"/>
        <rFont val="Times New Roman"/>
        <family val="1"/>
        <charset val="204"/>
      </rPr>
      <t>Қалалардың бірыңғай сәулеттік келбетін қалыптастыру стандарттарын әзірлеу</t>
    </r>
  </si>
  <si>
    <r>
      <t xml:space="preserve">6-ші Іс-шара.
</t>
    </r>
    <r>
      <rPr>
        <sz val="12"/>
        <rFont val="Times New Roman"/>
        <family val="1"/>
        <charset val="204"/>
      </rPr>
      <t>Көгалдандыру сапасының стандарттарын әзірлеу</t>
    </r>
  </si>
  <si>
    <r>
      <t xml:space="preserve">7-ші Іс-шара.
</t>
    </r>
    <r>
      <rPr>
        <sz val="12"/>
        <rFont val="Times New Roman"/>
        <family val="1"/>
        <charset val="204"/>
      </rPr>
      <t>Жарық мастер-жоспарларын әзірлеу</t>
    </r>
    <r>
      <rPr>
        <b/>
        <sz val="12"/>
        <rFont val="Times New Roman"/>
        <family val="1"/>
        <charset val="204"/>
      </rPr>
      <t xml:space="preserve">
</t>
    </r>
  </si>
  <si>
    <r>
      <t xml:space="preserve">3.13. Мақсат. </t>
    </r>
    <r>
      <rPr>
        <sz val="12"/>
        <color theme="1"/>
        <rFont val="Times New Roman"/>
        <family val="1"/>
        <charset val="204"/>
      </rPr>
      <t>Кешенді даму жоспарлары шеңберінде аймақтың тұрақты әлеуметтік-экономикалық дамуын қамтамасыз ету (Кешенді даму жоспарларын біріктіру)</t>
    </r>
  </si>
  <si>
    <t>стандарттар саны</t>
  </si>
  <si>
    <t>қабылдау актісі</t>
  </si>
  <si>
    <t>268.065.015</t>
  </si>
  <si>
    <t>Көлік қолжетімділігі 80 мыңнан астам адам үшін жақсарады. Штаттық кестеге сәйкес, жұмыс орындарының саны 136 адамды құрайды.</t>
  </si>
  <si>
    <t>279.113.015</t>
  </si>
  <si>
    <t>288.113.015</t>
  </si>
  <si>
    <t>Қостанай қалалық білім беру бөлімінің «Ғ.Қайырбеков атындағы №9 жалпы білім беретін мектеп» мемлекеттік мекемесін күрделі жөндеу</t>
  </si>
  <si>
    <t>«№10 ЖҚБ» КММ ғимаратын күрделі жөндеу</t>
  </si>
  <si>
    <t>«Бейімбет Майлин ауданы білім бөлімінің Майская жалпы білім беретін мектебі» КММ ғимаратын күрделі жөндеу</t>
  </si>
  <si>
    <t>Жітіқара ауданы, Жітіқара қаласы, Кеңсай шағын ауданындағы жол учаскесін орташа жөндеу</t>
  </si>
  <si>
    <t>Жітіқара ауданы, Жітіқара қаласы, Дружба шағын ауданындағы жол учаскесін орташа жөндеу</t>
  </si>
  <si>
    <t>Лисаков қаласы, Верхнетобольская көшесінен Промышленная көшесіне дейінгі шекарадағы жол учаскесін орташа жөндеу</t>
  </si>
  <si>
    <t>Қостанай облысы, Лисаков қаласы, Октябрь ауылындағы Целинная көшесі мен Целинная көшесі бойындағы кварталішілік кіреберіс жолдарды орташа жөндеу</t>
  </si>
  <si>
    <t>Қостанайдағы көшелерді орташа жөндеу (49 учаске). Қостанай қаласы</t>
  </si>
  <si>
    <t xml:space="preserve">И.Ф. Павлов атындағы ауылдың Молодежная, Школьная, Павлова көшелеріне орташа жөндеу жұмыстары жүргізілді. </t>
  </si>
  <si>
    <t>Қостанай облысы Қарасу ауданы Қарасу ауылдық округі Қарасу ауылындағы Мирная көшесіндегі (0,625 км) жолды орташа жөндеу</t>
  </si>
  <si>
    <t>Қостанай облысы Федоров ауданы Федоровка ауылы 4,4 км Набережная көшесіндегі орташа жол жөндеу жұмыстары</t>
  </si>
  <si>
    <t>Қостанай облысының Лисаковск қаласында (ДКЖ) маймен толтырылған трансформаторларды құрғақ типті трансформаторлармен ауыстыру үшін қаланың трансформаторлық қосалқы станциясын қайта құруға арналған жобалау-сметалық құжаттама</t>
  </si>
  <si>
    <t>Құрылыс-монтаж жұмыстары. Қостанай облысының (ДКЖ) Лисаковск қаласындағы RP 36-дан ТП-17 және ТП-18-ге дейінгі 10 кВ кабель желілерін қайта құру.</t>
  </si>
  <si>
    <t>Жобалау-сметалық құжаттама. Амангелді-Торғай (Торғай іс-шаралар жоспары) ұзындығы 146 км болатын 110 кВ әуе электр желісінің құрылысы</t>
  </si>
  <si>
    <t>Құрылыс-монтаж жұмыстары. Арқалық қаласындағы 110, 35 және 10 кВ электр желілерін қайта құру (37,8 км) (Торғай іс-шаралар жоспары)</t>
  </si>
  <si>
    <t>Жобалау-сметалық құжаттама. Арқалық қаласы мен Амангелді ауданындағы 110 кВ әуе электр желісін қайта құру (313,3 км) (Торғай іс-шаралар жоспары)</t>
  </si>
  <si>
    <t>Құрылыс-монтаж жұмыстары. Арқалық қаласындағы магистральдық жылу желілерін қайта құру (Торғай іс-шаралар жоспары)</t>
  </si>
  <si>
    <t>Арқалық жылу электр станциясында (Торғай іс-шаралар жоспары) энергетикалық жабдықтарды қайта құруға арналған жобалау-сметалық құжаттама</t>
  </si>
  <si>
    <t>Құрылыс-монтаж жұмыстары. Арқалық қаласының Дачный шағын ауданында (Торғай іс-шаралар жоспары) нөсер суларын ағызу жүйесінің құрылысы</t>
  </si>
  <si>
    <t>Іс-шара. Арқалық қаласында 280 орындық балабақша құрылысы (Торғай іс-шаралар жоспары)</t>
  </si>
  <si>
    <t>Іс-шара. Қостанай облысының Арқалық қаласындағы әуежайда автономды қазандығы бар терминал құрылысы (I кезең) (Торғай іс-шаралар жоспары)</t>
  </si>
  <si>
    <t>Қостанай қаласы, Тәуелсіздік көшесіндегі ТК 12.06-дан ТК 2.11-ге дейінгі ТМ-2 жылу магистралін қайта құру құрылыс-монтаж жұмыстары</t>
  </si>
  <si>
    <t>Құрылыс-монтаж жұмыстары. Арқалық қаласындағы жылу желілерін қайта құру. III кезең (Торғай іс-шаралар жоспары)</t>
  </si>
  <si>
    <t>Іс-шара. «Арқалық Құс» ЖШС (15 км) (ДКЖ) сыртқы дренаждық желілерін салу</t>
  </si>
  <si>
    <t>Қостанай облысының Лисаковск қаласындағы (ДКЖ) «Лисаковскгоркоммунэнерго» мемлекеттік коммуналдық кәсіпорынындағы №3 PTVM-100 ыстық су қазандығын қайта құруға арналған жобалау-сметалық құжаттама.</t>
  </si>
  <si>
    <t>Құрылыс-монтаж жұмыстары. Қостанай облысы (ДКЖ) Лисаковск қаласындағы UT-28-ден UT-35-ке дейінгі негізгі жылу желісін қайта құру.</t>
  </si>
  <si>
    <t>Құрылыс-монтаж жұмыстары. Қостанай облысы (ДКЖ) Лисаковск қаласындағы UT-21-ден UT-28-ге дейінгі негізгі жылу желісін қайта құру.</t>
  </si>
  <si>
    <t>Арқалық қаласында (Торғай іс-шаралар жоспары) «4 көлікке арналған өрт сөндіру бекеті кешенінің» құрылысы</t>
  </si>
  <si>
    <t>Жангелдин ауданының Торғай ауылында (Торғай  іс-шаралар жоспары) «3 көлікке арналған өрт сөндіру бекеті кешенінің» құрылысы</t>
  </si>
  <si>
    <t>Жобалау-сметалық құжаттама. Қостанай облысы, Ұзынкөл ауданы, Ершовский ауылдық округі, Отынағаш ауылында биіктігі 24 метрлік байланыс бағанының құрылысы (қайта пайдалануға жарамды).</t>
  </si>
  <si>
    <t>Қостанай облысы, Федоров ауданы, Курское ауылында биіктігі 24 метрлік байланыс мұнарасын салуға арналған жобалық-сметалық құжаттама (қайта пайдалануға жарамды)</t>
  </si>
  <si>
    <r>
      <t>НҰИ-14. ТМС</t>
    </r>
    <r>
      <rPr>
        <sz val="12"/>
        <color theme="1"/>
        <rFont val="Times New Roman"/>
        <family val="1"/>
        <charset val="204"/>
      </rPr>
      <t xml:space="preserve"> (ҚР) реттейтін жылу, сумен жабдықтау және канализация желілерінің тозу деңгейі</t>
    </r>
    <r>
      <rPr>
        <sz val="12"/>
        <color rgb="FFFF0000"/>
        <rFont val="Times New Roman"/>
        <family val="1"/>
        <charset val="204"/>
      </rPr>
      <t xml:space="preserve"> Бөлшектеу тек ҚР үшін ғана аяқталады</t>
    </r>
  </si>
  <si>
    <r>
      <t xml:space="preserve">Нәтиже көрсеткіші 2.1. </t>
    </r>
    <r>
      <rPr>
        <sz val="12"/>
        <color theme="1"/>
        <rFont val="Times New Roman"/>
        <family val="1"/>
        <charset val="204"/>
      </rPr>
      <t>Қазақстан Республикасында сумен жабдықтау желілерінің тозуын азайту</t>
    </r>
    <r>
      <rPr>
        <sz val="12"/>
        <color rgb="FFFF0000"/>
        <rFont val="Times New Roman"/>
        <family val="1"/>
        <charset val="204"/>
      </rPr>
      <t>(жоспар тек ҚР үшін қолжетімді)</t>
    </r>
  </si>
  <si>
    <r>
      <t>Нәтиже көрсеткіші 3.1.</t>
    </r>
    <r>
      <rPr>
        <sz val="12"/>
        <color theme="1"/>
        <rFont val="Times New Roman"/>
        <family val="1"/>
        <charset val="204"/>
      </rPr>
      <t xml:space="preserve"> Қазақстан Республикасында ағынды суларды бұру желілерінің тозуын азайту</t>
    </r>
    <r>
      <rPr>
        <sz val="12"/>
        <color rgb="FFFF0000"/>
        <rFont val="Times New Roman"/>
        <family val="1"/>
        <charset val="204"/>
      </rPr>
      <t>(жоспар тек ҚР үшін қолжетімді)</t>
    </r>
  </si>
  <si>
    <t>Арқалық қаласы (ДКЖ), Родина ауылында нөсер кәріз желілерін салу</t>
  </si>
  <si>
    <t>Құрылыс-монтаж жұмыстары. Арқалық қаласы, Батыс шағын ауданында нөсер кәріз желілерін салу. Ұзындығы 5,7 км (Торғай іс-шаралар жоспары) жөндеу жұмыстары</t>
  </si>
  <si>
    <t>Құрылыс-монтаж жұмыстары. Арқалық қаласының Новый шағын ауданында (Торғай іс-шаралар жоспары) нөсер суларын ағызу жүйесінің құрылысы</t>
  </si>
  <si>
    <t>Іс-шара. Қостанай облысы, Қостанай ауданы, Тобыл қаласының Бәйтерек шағын ауданында бес қабатты №15 тұрғын үйдің құрылысы (байланыстыру) (сыртқы инженерлік желілерсіз және көгалдандырусыз)</t>
  </si>
  <si>
    <t>Іс-шара. Қостанай облысы, Қостанай ауданы, Тобыл қаласының Бәйтерек шағын ауданында бес қабатты №16 тұрғын үйдің құрылысы (байланыстыру) (сыртқы инженерлік желілерсіз және көгалдандырусыз)</t>
  </si>
  <si>
    <t>Іс-шара. Қостанай облысы, Қостанай ауданы, Тобыл қаласының Бәйтерек шағын ауданында бес қабатты №17 тұрғын үйдің құрылысы (байланыстыру) (сыртқы инженерлік желілерсіз және көгалдандырусыз)</t>
  </si>
  <si>
    <t>Іс-шара. Қостанай облысы, Қостанай ауданы, Тобыл қаласының Бәйтерек шағын ауданында бес қабатты №18 тұрғын үйдің құрылысы (байланыстыру) (сыртқы инженерлік желілерсіз және көгалдандырусыз)</t>
  </si>
  <si>
    <t>Іс-шара. Қостанай облысы, Қостанай ауданы, Тобыл қаласының Бәйтерек шағын ауданында бес қабатты №19 тұрғын үйдің құрылысы (байланыстыру) (сыртқы инженерлік желілерсіз және көгалдандырусыз)</t>
  </si>
  <si>
    <t>Іс-шара. Қостанай облысы, Қостанай ауданы, Тобыл қаласының Бәйтерек шағын ауданында бес қабатты №20 тұрғын үйдің құрылысы (байланыстыру) (сыртқы инженерлік желілерсіз және көгалдандырусыз)</t>
  </si>
  <si>
    <t>Іс-шара. Қостанай облысы, Қостанай ауданы, Тобыл қаласының Бәйтерек шағын ауданында бес қабатты №21 тұрғын үйдің құрылысы (байланыстыру) (сыртқы инженерлік желілерсіз және көгалдандырусыз)</t>
  </si>
  <si>
    <t>Іс-шара. Қостанай облысы, Қостанай ауданы, Тобыл қаласының Бәйтерек шағын ауданында бес қабатты №22 тұрғын үйдің құрылысы (байланыстыру) (сыртқы инженерлік желілерсіз және көгалдандырусыз)</t>
  </si>
  <si>
    <t>Іс-шара. Қостанай облысы, Қостанай ауданы, Тобыл қаласының Бәйтерек шағын ауданында бес қабатты №23 тұрғын үйдің құрылысы (байланыстыру) (сыртқы инженерлік желілерсіз және көгалдандырусыз)</t>
  </si>
  <si>
    <t>Қостанай қаласында (Қонай шағын ауданы) «2 көлікке арналған өрт сөндіру бекеті кешенінің» құрылысы</t>
  </si>
  <si>
    <t>Іс-шара. Қостанай қаласындағы «Қонай» шағын ауданының 15-блокындағы бес қабатты №1 тұрғын үйдің құрылысы. Іргетасын түзету.</t>
  </si>
  <si>
    <t>Іс-шара. Қостанай қаласындағы «Қонай» шағын ауданының 14-блокындағы бес қабатты №1 тұрғын үйдің құрылысы. Іргетасын түзету.</t>
  </si>
  <si>
    <t>Іс-шара. Қостанай қаласындағы «Қонай» шағын ауданының 14-ші блогында бес қабатты №2 тұрғын үйдің құрылысы. Іргетасын түзету</t>
  </si>
  <si>
    <t>Іс-шара. Қостанай қаласындағы «Қонай» шағын ауданының 14-ші блогында бес қабатты №3 тұрғын үйдің құрылысы. Іргетасын түзету</t>
  </si>
  <si>
    <t>Іс-шара. Қостанай қаласындағы «Қонай» шағын ауданының 18-ші кварталында бес қабатты №1 тұрғын үйдің құрылысы. Іргетасын түзету.</t>
  </si>
  <si>
    <t>Іс-шара. Қостанай қаласындағы «Қонай» шағын ауданының 18-ші кварталында бес қабатты №2 тұрғын үйдің құрылысы. Іргетасын түзету</t>
  </si>
  <si>
    <t>Іс-шара. Қостанай қаласындағы «Қонай» шағын ауданының 5-ші кварталында бес қабатты №1 тұрғын үйдің құрылысы. Іргетасын түзету</t>
  </si>
  <si>
    <t>Іс-шара. Қостанай қаласындағы «Қонай» шағын ауданының 5-ші кварталында бес қабатты №2 тұрғын үйдің құрылысы. Іргетасын түзету.</t>
  </si>
  <si>
    <t>Іс-шара. Қостанай қаласындағы «Қонай» шағын ауданының 5-ші кварталында бес қабатты №3 тұрғын үйдің құрылысы. Іргетасын түзету.</t>
  </si>
  <si>
    <t>Іс-шара. Қостанай қаласындағы «Қонай» шағын ауданының 5-ші кварталындағы №1 бес қабатты тұрғын үйді жақсарту жұмыстары.</t>
  </si>
  <si>
    <t>Іс-шара. Қостанай қаласындағы «Қонай» шағын ауданының 5-ші кварталындағы №2 бес қабатты тұрғын үйді жақсарту.</t>
  </si>
  <si>
    <t>Іс-шара. Қостанай қаласындағы «Қонай» шағын ауданының 5-ші кварталындағы бес қабатты №3 тұрғын үйді жақсарту.</t>
  </si>
  <si>
    <t>Іс-шара. Қостанай қаласындағы «Қонай» шағын ауданының 14-ші кварталындағы №1 бес қабатты тұрғын үйді жақсарту жұмыстары.</t>
  </si>
  <si>
    <t>Іс-шара. Қостанай қаласындағы «Қонай» шағын ауданының 14-ші кварталындағы №2 бес қабатты тұрғын үйді жақсарту.</t>
  </si>
  <si>
    <t>Іс-шара. Қостанай қаласындағы «Қонай» шағын ауданының 14-ші кварталындағы бес қабатты №3 тұрғын үйді жақсарту жұмыстары.</t>
  </si>
  <si>
    <t>Іс-шара. Қостанай қаласындағы «Қонай» шағын ауданының 15-ші кварталындағы №1 бес қабатты тұрғын үйді жақсарту жұмыстары.</t>
  </si>
  <si>
    <t>Іс-шара. Қостанай қаласындағы «Қонай» шағын ауданының 15-ші кварталындағы №2 бес қабатты тұрғын үйді жақсарту жұмыстары.</t>
  </si>
  <si>
    <t>Іс-шара. Қостанай қаласындағы «Қонай» шағын ауданының 18-ші кварталындағы №1 бес қабатты тұрғын үйді жақсарту жұмыстары.</t>
  </si>
  <si>
    <t>Іс-шара. Қостанай қаласындағы «Қонай» шағын ауданының 18-ші кварталындағы №2 бес қабатты тұрғын үйді жақсарту жұмыстары.</t>
  </si>
  <si>
    <t>Іс-шара. Қостанай қаласындағы «Қонай» шағын ауданының 15-ші кварталындағы бес қабатты №1 тұрғын үйге инженерлік желілердің құрылысы.</t>
  </si>
  <si>
    <r>
      <rPr>
        <b/>
        <sz val="12"/>
        <rFont val="Times New Roman"/>
        <family val="1"/>
        <charset val="204"/>
      </rPr>
      <t xml:space="preserve">Іс-шара. </t>
    </r>
    <r>
      <rPr>
        <sz val="12"/>
        <rFont val="Times New Roman"/>
        <family val="1"/>
        <charset val="204"/>
      </rPr>
      <t>Қостанай ауданындағы Мичуринское ауылының «Бәйтерек» шағын ауданының және Затобольск ауылының «Астана» шағын ауданының кәріз жүйесі(Сметалық құжаттаманы түзету)</t>
    </r>
  </si>
  <si>
    <r>
      <rPr>
        <b/>
        <sz val="12"/>
        <color theme="1"/>
        <rFont val="Times New Roman"/>
        <family val="1"/>
        <charset val="204"/>
      </rPr>
      <t>Іс-шара.</t>
    </r>
    <r>
      <rPr>
        <sz val="12"/>
        <color theme="1"/>
        <rFont val="Times New Roman"/>
        <family val="1"/>
        <charset val="204"/>
      </rPr>
      <t xml:space="preserve"> СЖЖ бар науқастарда (амбулаториялық және СЖЖ диагнозы қойылған науқастарда) жүрек жеткіліксіздігін анықтау үшін NT-proBNP диагностикасын жүргізу</t>
    </r>
  </si>
  <si>
    <r>
      <rPr>
        <b/>
        <sz val="12"/>
        <color theme="1"/>
        <rFont val="Times New Roman"/>
        <family val="1"/>
        <charset val="204"/>
      </rPr>
      <t>Іс-шара.</t>
    </r>
    <r>
      <rPr>
        <sz val="12"/>
        <color theme="1"/>
        <rFont val="Times New Roman"/>
        <family val="1"/>
        <charset val="204"/>
      </rPr>
      <t xml:space="preserve"> Жол қозғалысы ережелерін бұзу, мемлекеттік сатып алулар бойынша стационарлық автоматты тіркеу жүйелерінің (АТЖ) желісін кеңейту</t>
    </r>
  </si>
  <si>
    <r>
      <rPr>
        <b/>
        <sz val="12"/>
        <color theme="1"/>
        <rFont val="Times New Roman"/>
        <family val="1"/>
        <charset val="204"/>
      </rPr>
      <t>Іс-шара.</t>
    </r>
    <r>
      <rPr>
        <sz val="12"/>
        <color theme="1"/>
        <rFont val="Times New Roman"/>
        <family val="1"/>
        <charset val="204"/>
      </rPr>
      <t xml:space="preserve"> Арқалық қаласындағы медициналық колледж ғимаратын қайта жаңарту (Торғай іс-шаралар жоспары)</t>
    </r>
  </si>
  <si>
    <r>
      <t xml:space="preserve">Нәтиже көрсеткіші 1.3. </t>
    </r>
    <r>
      <rPr>
        <sz val="12"/>
        <color theme="1"/>
        <rFont val="Times New Roman"/>
        <family val="1"/>
        <charset val="204"/>
      </rPr>
      <t>Халықтың медициналық қызметтерге қанағаттануы (тек ҚР бойынша есептелген)</t>
    </r>
  </si>
  <si>
    <r>
      <t>Нәтиже көрсеткіші 1.1.</t>
    </r>
    <r>
      <rPr>
        <sz val="12"/>
        <color theme="1"/>
        <rFont val="Times New Roman"/>
        <family val="1"/>
        <charset val="204"/>
      </rPr>
      <t xml:space="preserve"> Халықаралық PISA зерттеуінің нәтижелері бойынша функционалдық сауаттылықтың шекті деңгейіне жеткен оқушылардың үлесі </t>
    </r>
    <r>
      <rPr>
        <sz val="12"/>
        <color rgb="FFFF0000"/>
        <rFont val="Times New Roman"/>
        <family val="1"/>
        <charset val="204"/>
      </rPr>
      <t>(индикатордың жоспарланған мәндері тұжырымдамадан алынған, себебі жоспарлар тек Қазақстан Республикасы үшін ғана жеткізіледі)</t>
    </r>
  </si>
  <si>
    <r>
      <t>Нәтиже көрсеткіші 1.2.</t>
    </r>
    <r>
      <rPr>
        <sz val="12"/>
        <color theme="1"/>
        <rFont val="Times New Roman"/>
        <family val="1"/>
        <charset val="204"/>
      </rPr>
      <t xml:space="preserve"> Балаларды қосымша біліммен қамту </t>
    </r>
    <r>
      <rPr>
        <sz val="12"/>
        <color rgb="FFFF0000"/>
        <rFont val="Times New Roman"/>
        <family val="1"/>
        <charset val="204"/>
      </rPr>
      <t>(тұжырымдамадан қосымша көрсеткіш)</t>
    </r>
  </si>
  <si>
    <t>Жобалау-сметалық құжаттама. Амангелді ауданындағы Рассветская орта мектебінің спорт залына кеңейтім салу (Торғай іс-шаралар жоспары)</t>
  </si>
  <si>
    <t>Жангелдин ауданы, Торғай ауылындағы Шоқан Уәлиханов атындағы жалпы білім беретін мектептің спорт залын кеңейту құрылысының жобалау-сметалық құжаттамасы (Торғай іс-шаралар жоспары)</t>
  </si>
  <si>
    <t>PSD. Арқалық қаласындағы Ыбырай Алтынсарин атындағы гимназияны қайта құру (Торғай іс-шаралар жоспары)</t>
  </si>
  <si>
    <t>Жобалау-сметалық құжаттама және құрылыс жұмыстары. Амангелді ауданының Байғабыл ауылында (Торғай іс-шаралар жоспары) фельдшерлік-акушерлік пункттің құрылысы</t>
  </si>
  <si>
    <t>Құрылыс жұмыстарына арналған жобалау-сметалық құжаттама. Жангелдин ауданы, Тауыш ауылында (Торғай іс-шаралар жоспары) фельдшерлік-акушерлік пункттің құрылысы</t>
  </si>
  <si>
    <t>Құрылыс жұмыстарына арналған жобалау-сметалық құжаттама. Жангелді ауданы, Ақшығанақ ауылында (Торғай іс-шаралар жоспары) алғашқы медициналық көмек пунктінің құрылысы</t>
  </si>
  <si>
    <t>Жобалау-сметалық құжаттама. Жангелдин ауданы, Көкалат ауылында медициналық орталықтың құрылысы (Торғай іс-шаралар жоспары)</t>
  </si>
  <si>
    <t>Құрылыс-монтаж жұмыстары. Қостанай облысының Арқалық қаласындағы кәріз желілерін қайта құру (Торғай іс-шаралар жоспары)</t>
  </si>
  <si>
    <t>Құрылыс-монтаж жұмыстары. Арқалық қаласындағы кәріз желілерін қайта құру, 2-кезең (Торғай іс-шаралар жоспары)</t>
  </si>
  <si>
    <t>Іс-шара. Амангелді ауданы, Амангелді ауылындағы балалар шығармашылығы орталығының ғимаратын қайта құру (Торғай іс-шаралар жоспары)</t>
  </si>
  <si>
    <t>Іс-шара. Арқалық қаласында (Торғай іс-шаралар жоспары) спорттық-сауықтыру кешенінің құрылысы</t>
  </si>
  <si>
    <t>Іс-шара. Арқалық қаласында (Торғай іс-шаралар жоспары) жабық хоккей алаңының құрылысы</t>
  </si>
  <si>
    <t>Іс-шара. Амангелді ауданы, Амангелді ауылындағы стадионды қайта жаңарту (Торғай іс-шаралар жоспары)</t>
  </si>
  <si>
    <t>Іс-шара. Арқалық қаласындағы Ыбырай Алтынсарин атындағы Арқалық политехникалық университетінің оқу ғимаратына арналған спорттық-сауықтыру орталығының құрылысы (Торғай іс-шаралар жоспары)</t>
  </si>
  <si>
    <t>Іс-шара. Арқалық қаласындағы Отбасын қолдау орталығының ғимаратын қайта жаңарту (Торғай іс-шаралар жоспары)</t>
  </si>
  <si>
    <r>
      <t xml:space="preserve">3 -ші Іс-шара. </t>
    </r>
    <r>
      <rPr>
        <sz val="12"/>
        <color theme="1"/>
        <rFont val="Times New Roman"/>
        <family val="1"/>
        <charset val="204"/>
      </rPr>
      <t>Қостанай, Тобыл, Рудный, Лисаков, Жітіқара және Арқалық қалалары үшін рұқсат етілген шекті шығарындылардың жиынтық көлемін құрастыру</t>
    </r>
  </si>
  <si>
    <t>Арқалық кәріз тазарту қондырғысын (КТҚ) қайта құру.</t>
  </si>
  <si>
    <t>Мендіқара ауданы</t>
  </si>
  <si>
    <t>Рудный қаласының Перцевка ауылындағы Әуезов көшесінің бастапқы нүктесінен Речная көшесінің соңына дейін 2 500 метрге созылып жатқан топырақ қорғанды нығайту</t>
  </si>
  <si>
    <t>Амангелді ауылынан көктемде еріген еріген суды кедергісіз ағызу үшін Абай Құнанбаев көшесі бойымен (А.Құнанбаев көшесінің басынан А.Байтұрсынов көшесімен қиылысқа дейін) 1 шақырымдық нөсер суағар орнату</t>
  </si>
  <si>
    <t>Б.Майлин ауданындағы Айет ауылындағы Жеңістің 40 жылдығы көшесі бойындағы қорғаныс қабырғасын нығайту</t>
  </si>
  <si>
    <r>
      <rPr>
        <b/>
        <sz val="12"/>
        <color theme="1"/>
        <rFont val="Times New Roman"/>
        <family val="1"/>
        <charset val="204"/>
      </rPr>
      <t>Іс-шара.</t>
    </r>
    <r>
      <rPr>
        <sz val="12"/>
        <color theme="1"/>
        <rFont val="Times New Roman"/>
        <family val="1"/>
        <charset val="204"/>
      </rPr>
      <t xml:space="preserve"> Құрылыс-монтаж жұмыстары. «Рудный-Качар-Федоров» аймақтық жолын қайта жаңарту, 51-53 км</t>
    </r>
  </si>
  <si>
    <r>
      <rPr>
        <b/>
        <sz val="12"/>
        <color theme="1"/>
        <rFont val="Times New Roman"/>
        <family val="1"/>
        <charset val="204"/>
      </rPr>
      <t>Іс-шара.</t>
    </r>
    <r>
      <rPr>
        <sz val="12"/>
        <color theme="1"/>
        <rFont val="Times New Roman"/>
        <family val="1"/>
        <charset val="204"/>
      </rPr>
      <t xml:space="preserve"> Мемлекеттік сараптама. «Рудный-Качар-Федоров» аймақтық жолын қайта жаңарту 53-70,5 км</t>
    </r>
  </si>
  <si>
    <r>
      <rPr>
        <b/>
        <sz val="12"/>
        <color theme="1"/>
        <rFont val="Times New Roman"/>
        <family val="1"/>
        <charset val="204"/>
      </rPr>
      <t xml:space="preserve">Іс-шара. </t>
    </r>
    <r>
      <rPr>
        <sz val="12"/>
        <color theme="1"/>
        <rFont val="Times New Roman"/>
        <family val="1"/>
        <charset val="204"/>
      </rPr>
      <t>Құрылыс-монтаж жұмыстары. Қостанай облысы, Мендықара ауданы, Сосновский ауылдық округі, Каменскуральское ауылынан құрғақ бие сүтін өндіретін фермаға дейінгі жол құрылысы.</t>
    </r>
  </si>
  <si>
    <r>
      <rPr>
        <b/>
        <sz val="12"/>
        <color theme="1"/>
        <rFont val="Times New Roman"/>
        <family val="1"/>
        <charset val="204"/>
      </rPr>
      <t>Іс-шара.</t>
    </r>
    <r>
      <rPr>
        <sz val="12"/>
        <color theme="1"/>
        <rFont val="Times New Roman"/>
        <family val="1"/>
        <charset val="204"/>
      </rPr>
      <t xml:space="preserve"> Қостанай облысының Арқалық қаласындағы әуежайда автономды қазандығы бар терминал құрылысы (II кезең) (Торғай  іс-шаралар жоспары)</t>
    </r>
  </si>
  <si>
    <r>
      <rPr>
        <b/>
        <sz val="12"/>
        <color theme="1"/>
        <rFont val="Times New Roman"/>
        <family val="1"/>
        <charset val="204"/>
      </rPr>
      <t>3.12. Мақсат.</t>
    </r>
    <r>
      <rPr>
        <sz val="12"/>
        <color theme="1"/>
        <rFont val="Times New Roman"/>
        <family val="1"/>
        <charset val="204"/>
      </rPr>
      <t xml:space="preserve"> Қалалардың және аудандардың</t>
    </r>
    <r>
      <rPr>
        <sz val="12"/>
        <color rgb="FFFF0000"/>
        <rFont val="Times New Roman"/>
        <family val="1"/>
        <charset val="204"/>
      </rPr>
      <t xml:space="preserve"> </t>
    </r>
    <r>
      <rPr>
        <sz val="12"/>
        <color theme="1"/>
        <rFont val="Times New Roman"/>
        <family val="1"/>
        <charset val="204"/>
      </rPr>
      <t>сыртқы келбетін дамыту</t>
    </r>
  </si>
  <si>
    <r>
      <t xml:space="preserve">1-ші Іс-шара.
</t>
    </r>
    <r>
      <rPr>
        <sz val="12"/>
        <rFont val="Times New Roman"/>
        <family val="1"/>
        <charset val="204"/>
      </rPr>
      <t>Ғимараттың және шатырлардың қасбеттерін жаңарту</t>
    </r>
    <r>
      <rPr>
        <b/>
        <sz val="12"/>
        <rFont val="Times New Roman"/>
        <family val="1"/>
        <charset val="204"/>
      </rPr>
      <t xml:space="preserve">
</t>
    </r>
  </si>
  <si>
    <r>
      <t xml:space="preserve">Мақсатты индикатор. </t>
    </r>
    <r>
      <rPr>
        <sz val="12"/>
        <color theme="1"/>
        <rFont val="Times New Roman"/>
        <family val="1"/>
        <charset val="204"/>
      </rPr>
      <t>Арқалық қаласын, Амангелді және Жангелді аудандарын, Жітіқара қаласын, Лисаковск қаласын (ДКЖ) дамытуға бағытталған іс-шараларды жүзеге асыру</t>
    </r>
  </si>
  <si>
    <t>1 050 жұмыс орны</t>
  </si>
  <si>
    <t xml:space="preserve"> млн АҚШ доллары</t>
  </si>
  <si>
    <t xml:space="preserve"> жылына млн м3</t>
  </si>
  <si>
    <t xml:space="preserve"> млн теңге</t>
  </si>
  <si>
    <t>млн АҚШ доллары</t>
  </si>
  <si>
    <t>млн адам</t>
  </si>
  <si>
    <t>млн тег</t>
  </si>
  <si>
    <t>СИМ, АШМ, ӨҚМ, ЦДАӨМ, МО, ЖАО, АҚ, "QazTrade" АҚ, "Қазстанадарт" РМК</t>
  </si>
  <si>
    <t xml:space="preserve"> ҰЭМ, Сыртқы істер министрлігі, барлық салалық ОМО, ЖАО</t>
  </si>
  <si>
    <t>Сыртқы істер министрлігі, «Kazakh Invest» ҰК» АҚ (келісім бойынша), ҰЭМ, барлық салалық ОМО, ЖАО</t>
  </si>
  <si>
    <r>
      <rPr>
        <b/>
        <sz val="12"/>
        <color theme="1"/>
        <rFont val="Times New Roman"/>
        <family val="1"/>
        <charset val="204"/>
      </rPr>
      <t xml:space="preserve">Іс-шара. </t>
    </r>
    <r>
      <rPr>
        <sz val="12"/>
        <color theme="1"/>
        <rFont val="Times New Roman"/>
        <family val="1"/>
        <charset val="204"/>
      </rPr>
      <t>Қостанай ауданының Тобыл қаласындағы "Courtyard by Marriott" қонақ үй кешенінің құрылысы</t>
    </r>
  </si>
  <si>
    <r>
      <rPr>
        <b/>
        <sz val="12"/>
        <color theme="1"/>
        <rFont val="Times New Roman"/>
        <family val="1"/>
        <charset val="204"/>
      </rPr>
      <t xml:space="preserve">Іс-шара. </t>
    </r>
    <r>
      <rPr>
        <sz val="12"/>
        <color theme="1"/>
        <rFont val="Times New Roman"/>
        <family val="1"/>
        <charset val="204"/>
      </rPr>
      <t>Жиһаз және тігін шеберханаларын салу және қайта құру - Bestex ЖШС</t>
    </r>
  </si>
  <si>
    <t xml:space="preserve"> Сыртқы істер министрлігі, «Kazakh Invest» ҰК» АҚ (келісім бойынша), ҰЭМ, Ұлттық банк (келісім бойынша), барлық салалық ОМО, ЖАО</t>
  </si>
  <si>
    <t xml:space="preserve"> ЦДАӨМ, ЖАО, "Qazinnovations" АҚ (келісім бойынша)</t>
  </si>
  <si>
    <t>288.027.015</t>
  </si>
  <si>
    <t>«ХҚКО-ның бұрынғы ғимаратын сурет галереясы етіп реконструкциялау» жобасы бойынша ЖСҚ әзірлеуге.</t>
  </si>
  <si>
    <r>
      <t xml:space="preserve">Мақсатты индикатор (өзіндік көрсеткіш). </t>
    </r>
    <r>
      <rPr>
        <sz val="12"/>
        <rFont val="Times New Roman"/>
        <family val="1"/>
        <charset val="204"/>
      </rPr>
      <t>Ауыл шаруашылығы жалпы өнімі шығарылымының нақты көлем индексі (НКИ).</t>
    </r>
  </si>
  <si>
    <r>
      <t xml:space="preserve">НҰИ-2. </t>
    </r>
    <r>
      <rPr>
        <sz val="12"/>
        <color theme="1"/>
        <rFont val="Times New Roman"/>
        <family val="1"/>
        <charset val="204"/>
      </rPr>
      <t>Экономиканың нақты өсу қарқыны, өткен жылмен салыстырғанда, %</t>
    </r>
  </si>
  <si>
    <r>
      <t xml:space="preserve">НҰИ-3. </t>
    </r>
    <r>
      <rPr>
        <sz val="12"/>
        <color theme="1"/>
        <rFont val="Times New Roman"/>
        <family val="1"/>
        <charset val="204"/>
      </rPr>
      <t>Еңбек өнімділігінің жинақталған өсу индексі, 2022=100</t>
    </r>
  </si>
  <si>
    <r>
      <t xml:space="preserve">НҰИ-20. </t>
    </r>
    <r>
      <rPr>
        <sz val="12"/>
        <color theme="1"/>
        <rFont val="Times New Roman"/>
        <family val="1"/>
        <charset val="204"/>
      </rPr>
      <t>Өңдеу өнеркәсібі өнімінің экспорты, млрд АҚШ доллары</t>
    </r>
  </si>
  <si>
    <r>
      <t xml:space="preserve">НҰИ-23. </t>
    </r>
    <r>
      <rPr>
        <sz val="12"/>
        <color theme="1"/>
        <rFont val="Times New Roman"/>
        <family val="1"/>
        <charset val="204"/>
      </rPr>
      <t>АӨК-тегі өңделген өнімнің үлесі (сүт, ет, күнбағыс тұқымы, күріш, жүгері қарақұмық) декомпозиция тек ҚР деңгейінде аяқталады</t>
    </r>
  </si>
  <si>
    <r>
      <t xml:space="preserve">НҰИ-36. </t>
    </r>
    <r>
      <rPr>
        <sz val="12"/>
        <color theme="1"/>
        <rFont val="Times New Roman"/>
        <family val="1"/>
        <charset val="204"/>
      </rPr>
      <t>Суармалы егіншілікке су үнемдеу технологияларын енгізу арқылы суармалы суды үнемдеу (Бөлшектеу тек Іс-шара үшін ғана аяқталады)</t>
    </r>
  </si>
  <si>
    <r>
      <t xml:space="preserve">НҰИ-30. </t>
    </r>
    <r>
      <rPr>
        <sz val="12"/>
        <color theme="1"/>
        <rFont val="Times New Roman"/>
        <family val="1"/>
        <charset val="204"/>
      </rPr>
      <t>Негізгі капиталға инвестициялар (НКИ), ЖІӨ-ден %</t>
    </r>
  </si>
  <si>
    <r>
      <t xml:space="preserve">НҰИ-31. </t>
    </r>
    <r>
      <rPr>
        <sz val="12"/>
        <color theme="1"/>
        <rFont val="Times New Roman"/>
        <family val="1"/>
        <charset val="204"/>
      </rPr>
      <t>НКИ-дың жалпы көлеміндегі сыртқы инвестициялардың үлесі, %</t>
    </r>
  </si>
  <si>
    <r>
      <t xml:space="preserve"> Мақсатты индикатор. </t>
    </r>
    <r>
      <rPr>
        <sz val="12"/>
        <color theme="1"/>
        <rFont val="Times New Roman"/>
        <family val="1"/>
        <charset val="204"/>
      </rPr>
      <t>Қазақстан Республикасының сыртқы НКИ үлесі</t>
    </r>
  </si>
  <si>
    <r>
      <t xml:space="preserve">НҰИ-33. </t>
    </r>
    <r>
      <rPr>
        <sz val="12"/>
        <color theme="1"/>
        <rFont val="Times New Roman"/>
        <family val="1"/>
        <charset val="204"/>
      </rPr>
      <t>Тікелей шетелдік инвестициялардың жалпы ағыны</t>
    </r>
  </si>
  <si>
    <r>
      <t xml:space="preserve">НҰИ-26. </t>
    </r>
    <r>
      <rPr>
        <sz val="12"/>
        <color theme="1"/>
        <rFont val="Times New Roman"/>
        <family val="1"/>
        <charset val="204"/>
      </rPr>
      <t>Орналастыру орындарымен қызмет көрсетілетін ішкі туристер саны</t>
    </r>
  </si>
  <si>
    <r>
      <t xml:space="preserve">НҰИ-27. </t>
    </r>
    <r>
      <rPr>
        <sz val="12"/>
        <color theme="1"/>
        <rFont val="Times New Roman"/>
        <family val="1"/>
        <charset val="204"/>
      </rPr>
      <t>Орналастыру орындарында қызмет көрсетілген келуші туристер саны</t>
    </r>
  </si>
  <si>
    <r>
      <t xml:space="preserve">НҰИ-28. </t>
    </r>
    <r>
      <rPr>
        <sz val="12"/>
        <color theme="1"/>
        <rFont val="Times New Roman"/>
        <family val="1"/>
        <charset val="204"/>
      </rPr>
      <t>ЖІӨ-дегі ШОК ЖҚҚ-ның үлесі, %</t>
    </r>
  </si>
  <si>
    <r>
      <t xml:space="preserve">НҰИ-11. </t>
    </r>
    <r>
      <rPr>
        <sz val="12"/>
        <color theme="1"/>
        <rFont val="Times New Roman"/>
        <family val="1"/>
        <charset val="204"/>
      </rPr>
      <t>Табысы ең төменгі күнкөріс деңгейінен /кедейлік шегінен төмен халықтың үлесі, %</t>
    </r>
  </si>
  <si>
    <r>
      <rPr>
        <b/>
        <sz val="12"/>
        <color theme="1"/>
        <rFont val="Times New Roman"/>
        <family val="1"/>
        <charset val="204"/>
      </rPr>
      <t xml:space="preserve">НҰИ 5 (декомпозиция бойынша - 2026 жылдан). </t>
    </r>
    <r>
      <rPr>
        <sz val="12"/>
        <color theme="1"/>
        <rFont val="Times New Roman"/>
        <family val="1"/>
        <charset val="204"/>
      </rPr>
      <t>Халықтың ақшалай шығыстары құрылымындағы азық-түлік тауарларына арналған шығыстардың үлесі, %</t>
    </r>
  </si>
  <si>
    <r>
      <rPr>
        <b/>
        <sz val="12"/>
        <color theme="1"/>
        <rFont val="Times New Roman"/>
        <family val="1"/>
        <charset val="204"/>
      </rPr>
      <t>Мақсатты индикатор.</t>
    </r>
    <r>
      <rPr>
        <sz val="12"/>
        <color theme="1"/>
        <rFont val="Times New Roman"/>
        <family val="1"/>
        <charset val="204"/>
      </rPr>
      <t xml:space="preserve"> Тұрғын үй сатып алуға бюджеттік несие алған мамандар саны (ЭжБЖБ қосымша)</t>
    </r>
  </si>
  <si>
    <r>
      <t xml:space="preserve">НҰИ-6. </t>
    </r>
    <r>
      <rPr>
        <sz val="12"/>
        <color theme="1"/>
        <rFont val="Times New Roman"/>
        <family val="1"/>
        <charset val="204"/>
      </rPr>
      <t>Туғандағы күтілетін өмір сүру ұзақтығы</t>
    </r>
  </si>
  <si>
    <r>
      <t xml:space="preserve">НҰИ. </t>
    </r>
    <r>
      <rPr>
        <sz val="12"/>
        <color theme="1"/>
        <rFont val="Times New Roman"/>
        <family val="1"/>
        <charset val="204"/>
      </rPr>
      <t>PISA тестілеуі негізінде орта білім беру нәтижелерінің сапасы, балл</t>
    </r>
  </si>
  <si>
    <r>
      <t>НҰИ-9 Ж</t>
    </r>
    <r>
      <rPr>
        <sz val="12"/>
        <color theme="1"/>
        <rFont val="Times New Roman"/>
        <family val="1"/>
        <charset val="204"/>
      </rPr>
      <t>аратылыстану сауаттылығы</t>
    </r>
  </si>
  <si>
    <r>
      <rPr>
        <b/>
        <sz val="12"/>
        <color theme="1"/>
        <rFont val="Times New Roman"/>
        <family val="1"/>
        <charset val="204"/>
      </rPr>
      <t>НҰИ-9.</t>
    </r>
    <r>
      <rPr>
        <sz val="12"/>
        <color theme="1"/>
        <rFont val="Times New Roman"/>
        <family val="1"/>
        <charset val="204"/>
      </rPr>
      <t xml:space="preserve"> Жаратылыстану сауаттылық</t>
    </r>
  </si>
  <si>
    <r>
      <rPr>
        <b/>
        <sz val="12"/>
        <color theme="1"/>
        <rFont val="Times New Roman"/>
        <family val="1"/>
        <charset val="204"/>
      </rPr>
      <t xml:space="preserve">НҰИ-8. </t>
    </r>
    <r>
      <rPr>
        <sz val="12"/>
        <color theme="1"/>
        <rFont val="Times New Roman"/>
        <family val="1"/>
        <charset val="204"/>
      </rPr>
      <t>Математикалық сауаттылық</t>
    </r>
  </si>
  <si>
    <r>
      <rPr>
        <b/>
        <sz val="12"/>
        <color theme="1"/>
        <rFont val="Times New Roman"/>
        <family val="1"/>
        <charset val="204"/>
      </rPr>
      <t xml:space="preserve">НҰИ-7. </t>
    </r>
    <r>
      <rPr>
        <sz val="12"/>
        <color theme="1"/>
        <rFont val="Times New Roman"/>
        <family val="1"/>
        <charset val="204"/>
      </rPr>
      <t>Оқу сауаттылығы</t>
    </r>
  </si>
  <si>
    <r>
      <rPr>
        <b/>
        <sz val="12"/>
        <color theme="1"/>
        <rFont val="Times New Roman"/>
        <family val="1"/>
        <charset val="204"/>
      </rPr>
      <t xml:space="preserve">Тұрақты даму мақсаттарының мақсатты индикаторы. </t>
    </r>
    <r>
      <rPr>
        <sz val="12"/>
        <color theme="1"/>
        <rFont val="Times New Roman"/>
        <family val="1"/>
        <charset val="204"/>
      </rPr>
      <t>Инклюзивті білім беру үшін жағдай жасаған білім беру ұйымдарының үлесі</t>
    </r>
  </si>
  <si>
    <r>
      <t xml:space="preserve">НҰИ-15. </t>
    </r>
    <r>
      <rPr>
        <sz val="12"/>
        <color theme="1"/>
        <rFont val="Times New Roman"/>
        <family val="1"/>
        <charset val="204"/>
      </rPr>
      <t>Халықтың экологиялық өмір сапасына қанағаттану деңгейі</t>
    </r>
  </si>
  <si>
    <r>
      <rPr>
        <b/>
        <sz val="12"/>
        <rFont val="Times New Roman"/>
        <family val="1"/>
        <charset val="204"/>
      </rPr>
      <t xml:space="preserve">Нәтиже көрсеткіші. </t>
    </r>
    <r>
      <rPr>
        <sz val="12"/>
        <rFont val="Times New Roman"/>
        <family val="1"/>
        <charset val="204"/>
      </rPr>
      <t>Орманды алқаптардың ауданы(декомпозицияы ҚР сәйкес қарастырылған)</t>
    </r>
  </si>
  <si>
    <r>
      <t xml:space="preserve">НҰИ-18. </t>
    </r>
    <r>
      <rPr>
        <sz val="12"/>
        <color theme="1"/>
        <rFont val="Times New Roman"/>
        <family val="1"/>
        <charset val="204"/>
      </rPr>
      <t>Жаңартылатын энергия көздерінен алынатын электр энергиясының үлесі, өндірістің жалпы көлемінен %  (ҚР бойынша декомпозиция қарастырылған)</t>
    </r>
  </si>
  <si>
    <r>
      <t xml:space="preserve">НҰИ-34. </t>
    </r>
    <r>
      <rPr>
        <sz val="12"/>
        <color theme="1"/>
        <rFont val="Times New Roman"/>
        <family val="1"/>
        <charset val="204"/>
      </rPr>
      <t>Қазақстан Республикасы бойынша Парниктік газдар шығарындыларының шекті көлемі, %  (1990 жылғы деңгейге дейін)</t>
    </r>
  </si>
  <si>
    <t>Қостанай облысы дамуының 2026-2030 жылдарға арналған жоспарының қосымшасы</t>
  </si>
  <si>
    <t xml:space="preserve">Костанайская область </t>
  </si>
  <si>
    <t>ҚСҚБ, КжИИДБ</t>
  </si>
  <si>
    <r>
      <t xml:space="preserve">Мақсатты индикатор.
</t>
    </r>
    <r>
      <rPr>
        <sz val="12"/>
        <rFont val="Times New Roman"/>
        <family val="1"/>
        <charset val="204"/>
      </rPr>
      <t>Қалалық ортаны дамыту бойынша стандарттар мен іс-шараларды әзірлеу</t>
    </r>
  </si>
  <si>
    <r>
      <t>Мақсатты индикатор.</t>
    </r>
    <r>
      <rPr>
        <sz val="12"/>
        <color theme="1"/>
        <rFont val="Times New Roman"/>
        <family val="1"/>
        <charset val="204"/>
      </rPr>
      <t xml:space="preserve"> Қалалық ортаны дамыту бойынша стандарттар мен іс-шараларды әзірлеу</t>
    </r>
  </si>
  <si>
    <r>
      <rPr>
        <b/>
        <sz val="12"/>
        <color theme="1"/>
        <rFont val="Times New Roman"/>
        <family val="1"/>
        <charset val="204"/>
      </rPr>
      <t>Мақсатты индикатор.</t>
    </r>
    <r>
      <rPr>
        <sz val="12"/>
        <color theme="1"/>
        <rFont val="Times New Roman"/>
        <family val="1"/>
        <charset val="204"/>
      </rPr>
      <t xml:space="preserve"> Арқалық қаласын, Амангелді және Жангелді аудандарын, Жітіқара қаласын, Лисаков қаласын (ҚХР) дамытуға бағытталған іс-шараларды жүзеге асыру</t>
    </r>
  </si>
  <si>
    <r>
      <rPr>
        <b/>
        <sz val="12"/>
        <color theme="1"/>
        <rFont val="Times New Roman"/>
        <family val="1"/>
        <charset val="204"/>
      </rPr>
      <t>Мақсатты индикатор</t>
    </r>
    <r>
      <rPr>
        <sz val="12"/>
        <color theme="1"/>
        <rFont val="Times New Roman"/>
        <family val="1"/>
        <charset val="204"/>
      </rPr>
      <t>. Арқалық қаласын, Амангелді және Жангелдин аудандарын, Жітіқара қаласын, Лисаков қаласын (КДЖ) дамытуға бағытталған іс-шараларды жүзеге асыру</t>
    </r>
  </si>
  <si>
    <t>бекітілген стандарт</t>
  </si>
  <si>
    <r>
      <rPr>
        <b/>
        <sz val="12"/>
        <color theme="1"/>
        <rFont val="Times New Roman"/>
        <family val="1"/>
        <charset val="204"/>
      </rPr>
      <t>Нысаналы индикатор</t>
    </r>
    <r>
      <rPr>
        <sz val="12"/>
        <color theme="1"/>
        <rFont val="Times New Roman"/>
        <family val="1"/>
        <charset val="204"/>
      </rPr>
      <t>: ҚАЖ мекемелеріндегі сотталғандардың жұмыспен қамтылуының өсімі</t>
    </r>
  </si>
  <si>
    <t xml:space="preserve">ҚАЖ сотталғандарының 2025 ж. деңгейімен салыстырғандағы жұмыспен қамтылу өсімінің %-і  </t>
  </si>
  <si>
    <r>
      <rPr>
        <b/>
        <sz val="12"/>
        <color theme="1"/>
        <rFont val="Times New Roman"/>
        <family val="1"/>
        <charset val="204"/>
      </rPr>
      <t>Іс-шара.</t>
    </r>
    <r>
      <rPr>
        <sz val="12"/>
        <color theme="1"/>
        <rFont val="Times New Roman"/>
        <family val="1"/>
        <charset val="204"/>
      </rPr>
      <t xml:space="preserve"> Кәсіпкерлік субъектілерін ҚАЖ мекемелерінің аумағында өндірісті ашуға (орналастыруға) тарта отырып жаңа жұмыс орындарын құру</t>
    </r>
  </si>
  <si>
    <t>Ашылған өндірістердің саны</t>
  </si>
  <si>
    <t>Кәсіпкерлік субъектілерін тарту</t>
  </si>
  <si>
    <t xml:space="preserve">Жұмысқа орналастырылғандардың саны
</t>
  </si>
  <si>
    <r>
      <rPr>
        <b/>
        <sz val="12"/>
        <color theme="1"/>
        <rFont val="Times New Roman"/>
        <family val="1"/>
        <charset val="204"/>
      </rPr>
      <t>Іс-шара.</t>
    </r>
    <r>
      <rPr>
        <sz val="12"/>
        <color theme="1"/>
        <rFont val="Times New Roman"/>
        <family val="1"/>
        <charset val="204"/>
      </rPr>
      <t xml:space="preserve"> 2 модульді ғимаратты салу бойынша жұмыстар</t>
    </r>
  </si>
  <si>
    <t>Орындалған жұмыстарды қабылдау актісі</t>
  </si>
  <si>
    <t>774.001.015.</t>
  </si>
  <si>
    <r>
      <rPr>
        <b/>
        <sz val="12"/>
        <color theme="1"/>
        <rFont val="Times New Roman"/>
        <family val="1"/>
        <charset val="204"/>
      </rPr>
      <t>Нысаналы индикатор:</t>
    </r>
    <r>
      <rPr>
        <sz val="12"/>
        <color theme="1"/>
        <rFont val="Times New Roman"/>
        <family val="1"/>
        <charset val="204"/>
      </rPr>
      <t xml:space="preserve"> ҚАЖ мекемелерінде кәсіптік оқытудан өткен сотталғандардың санын арттыру</t>
    </r>
  </si>
  <si>
    <t>Кәсіптік оқытудан өткен сотталғандарыдң саны</t>
  </si>
  <si>
    <r>
      <t xml:space="preserve">Іс-шара. </t>
    </r>
    <r>
      <rPr>
        <sz val="12"/>
        <color theme="1"/>
        <rFont val="Times New Roman"/>
        <family val="1"/>
        <charset val="204"/>
      </rPr>
      <t>ҚАЖ мекемелері жанындағы оқу орталықтарында кәсіптік қайта даярлаудан өткен, біліктіліктерін арттырған сотталғандар санының артуы</t>
    </r>
  </si>
  <si>
    <t>Адам саны</t>
  </si>
  <si>
    <r>
      <t>Мақсат. С</t>
    </r>
    <r>
      <rPr>
        <sz val="12"/>
        <color theme="1"/>
        <rFont val="Times New Roman"/>
        <family val="1"/>
        <charset val="204"/>
      </rPr>
      <t>отталғандарды жұмысқа орналастыруды арттыруға жәрдемдесу</t>
    </r>
  </si>
  <si>
    <r>
      <t xml:space="preserve">Мақсатты индикатор: </t>
    </r>
    <r>
      <rPr>
        <sz val="12"/>
        <color theme="1"/>
        <rFont val="Times New Roman"/>
        <family val="1"/>
        <charset val="204"/>
      </rPr>
      <t>ҚАЖ мекемелеріндегі сотталғандардың жұмыспен қамтылуының өсімі</t>
    </r>
  </si>
  <si>
    <t>ҚАЖ сотталғандарының 2025 ж. деңгейімен салыстырғандағы жұмыспен қамтылу өсімінің %-</t>
  </si>
  <si>
    <r>
      <t xml:space="preserve">Мақсатты индикатор: </t>
    </r>
    <r>
      <rPr>
        <sz val="12"/>
        <color theme="1"/>
        <rFont val="Times New Roman"/>
        <family val="1"/>
        <charset val="204"/>
      </rPr>
      <t>ҚАЖ мекемелерінде кәсіптік оқытудан өткен сотталғандардың санын арттыру</t>
    </r>
  </si>
  <si>
    <t xml:space="preserve"> </t>
  </si>
  <si>
    <t>254.002.000</t>
  </si>
  <si>
    <t>254.003.011</t>
  </si>
  <si>
    <r>
      <rPr>
        <b/>
        <sz val="12"/>
        <rFont val="Times New Roman"/>
        <family val="1"/>
        <charset val="204"/>
      </rPr>
      <t xml:space="preserve">3-іс-шара. </t>
    </r>
    <r>
      <rPr>
        <sz val="12"/>
        <rFont val="Times New Roman"/>
        <family val="1"/>
        <charset val="204"/>
      </rPr>
      <t>2026-2029 жылдары гидротехникалық құрылыстардың көпфакторлы зерттеуін жүргізу:</t>
    </r>
  </si>
  <si>
    <t>ТРжТПРБ басшысы Г.Д. Керібаева</t>
  </si>
  <si>
    <t>зерттеулердің саны</t>
  </si>
  <si>
    <t>Гидротехникалық құрылыстың қауіпсіздік декларациясы</t>
  </si>
  <si>
    <t>2026 жылы гидроиехникалық құрылыстарды көпфакторлы зерттеу (3 зерттеу)</t>
  </si>
  <si>
    <t>2027 жылы гидротехникалық құрылыстарды көпфакторлы зерттеу (1 зерттеу)</t>
  </si>
  <si>
    <t>2028 жылы гидротехникалық құрылыстарды көпфакторлы зерттеу (1 зерттеу)</t>
  </si>
  <si>
    <t xml:space="preserve">Гидротехникалық құрылыстардың халыққа қауіп төндіретін жағдайы бойынша деректерді өзектендіру </t>
  </si>
  <si>
    <t>2029 жылы гидротехникалық құрылыстарды көпфакторлы зерттеу (3 зерттеу)</t>
  </si>
  <si>
    <r>
      <rPr>
        <b/>
        <sz val="12"/>
        <rFont val="Times New Roman"/>
        <family val="1"/>
        <charset val="204"/>
      </rPr>
      <t>4-іс-шара</t>
    </r>
    <r>
      <rPr>
        <sz val="12"/>
        <rFont val="Times New Roman"/>
        <family val="1"/>
        <charset val="204"/>
      </rPr>
      <t xml:space="preserve">. Су бетіндегі су нысандарында су қорғайтын аумақтар мен сызықтарды орнату </t>
    </r>
  </si>
  <si>
    <t>Экологияға кері әсерді азайту үшін су бетіндегі су нысандарынының деректерін өзектендіру</t>
  </si>
  <si>
    <t>269 су бетіндегі су нысанында су қорғайтын аумақтар мен сызықтарды орнату бойынша жобалық құжаттаманы әзірлеу</t>
  </si>
  <si>
    <t xml:space="preserve">Кеңістіктік дерктердің ұлттық инфрақұрылымының мемлекеттік геопорталында кеңістіктік деректерді өзектендіру </t>
  </si>
  <si>
    <t>Су бетіндегі су нысандарында су қорғайтын белгілерді орнату</t>
  </si>
  <si>
    <r>
      <rPr>
        <b/>
        <sz val="12"/>
        <rFont val="Times New Roman"/>
        <family val="1"/>
        <charset val="204"/>
      </rPr>
      <t>5-іс-шара</t>
    </r>
    <r>
      <rPr>
        <sz val="12"/>
        <rFont val="Times New Roman"/>
        <family val="1"/>
        <charset val="204"/>
      </rPr>
      <t>. «Tasqyn» су тасқындарын болжау, модельдеу» ақпараттық жүйесін дамыту:</t>
    </r>
  </si>
  <si>
    <t>Су тасқындарын «Tasqyn» су тасқындарын болжау, модельдеу» ақпараттық жүйесі арқылы болжау, модельдеу дәлдігін арттыру</t>
  </si>
  <si>
    <t xml:space="preserve">Модельдеу аумақтарындағы проблемалық аумақтарда аэрофототүсірілім жұмыстарын өткізу </t>
  </si>
  <si>
    <t>Қорғаныс құрылыстарының топографиялық-геодезиялық түсірілімі</t>
  </si>
  <si>
    <t>Тобыл өзенінің батиметриялық түсірілімі</t>
  </si>
  <si>
    <t>млн теге</t>
  </si>
  <si>
    <t>ЖҚҮжӘББ басшысы - Қарымсақова Д.И.</t>
  </si>
  <si>
    <t>ЭжТКШБ басшысы Сабыржан А.М.</t>
  </si>
  <si>
    <t>ДШжСБ басшысы Жұрқабаев Ж.К.</t>
  </si>
  <si>
    <t>Облыс әкімінің орынбасары Таңжарықов Б.Қ. (ЖКжАЖБ)</t>
  </si>
  <si>
    <t>ЭжТКШБ басшысы А.М. Сабыржан</t>
  </si>
  <si>
    <t xml:space="preserve">ЖКжАЖБ басшысы А.О. Есенжолов </t>
  </si>
  <si>
    <t>Облыс әкімінің орынбасары Б.Қ. Таңжарықов, Төтенше жағдайлар департаментінің бастығы Н.Ғ. Селимов</t>
  </si>
  <si>
    <t>Төтенше жағдайлар департаментінің бастығы Н.Ғ. Селимов</t>
  </si>
  <si>
    <t>Әкім аппаратының басшысы - М.М. Сандыбаев (АМҚКжАБ)</t>
  </si>
  <si>
    <t>Таңжарықов Б.Қ., облыс әкімінің орынбасары (АШжЖҚБ )</t>
  </si>
  <si>
    <t>Қостанай облысы әкімінің орынбасары – Тасжүреков Б.Қ. ДСБ</t>
  </si>
  <si>
    <t xml:space="preserve"> ҚСҚБ басшысының м.а. Д.Н. Канапин , ДШжСБ басшысы Жұрқабаев Ж.К.</t>
  </si>
  <si>
    <t>АШжЖҚБ басшысы - Д.Н. Канапин</t>
  </si>
  <si>
    <t>АШжЖҚБ басшысы - Д.Н. Канапин,, ЭжТКШБ бірлесіп орындаушылар.</t>
  </si>
  <si>
    <t>АШжЖҚБ басшысы - Д.Н. Канапин,, ЭжТКШБ бірлесіп орындаушылар</t>
  </si>
  <si>
    <t>ДСБ басшысы Е.С. Баязитов</t>
  </si>
  <si>
    <t xml:space="preserve"> ДСБ басшысы Е.С. Баязитов, ҚСҚБ басшысының м.а. - Д.Н. Канапин</t>
  </si>
  <si>
    <t>ДСБ басшысы - Е.С. Баязитов</t>
  </si>
  <si>
    <t>Денсаулық сақтау басқармасының басшысы - Е.С. Баязитов</t>
  </si>
  <si>
    <t>ББ басшысы А.Қ. Бегатаров</t>
  </si>
  <si>
    <t xml:space="preserve">ББ басшысы А.Қ. Бегатаров,  ҚСҚБ басшысының м.а. Д.Н. Канапин </t>
  </si>
  <si>
    <t>МБ басшысы Қ.Б. Атамұратов</t>
  </si>
  <si>
    <t>ТРжТПРБ басшысы Г.Ж. Керібаева</t>
  </si>
  <si>
    <t>Әкімнің орынбасары Таңжарықов Б.Қ. (ТРжТПРБ)</t>
  </si>
  <si>
    <t>ПД басшысының орынбасары А.С. Идрисов</t>
  </si>
  <si>
    <t>Облыс әкімінің орынбасары Б.Х. Нарымбетов (ДШжСБ)</t>
  </si>
  <si>
    <t>АМҚКжАБ басшысы  А.С. Кашиев</t>
  </si>
  <si>
    <t>Әкім аппаратының басшысы М.М. Сандыбаев (ФМҚКжАБ)</t>
  </si>
  <si>
    <t>ҚДБ басшысы Ә.Ж. Құлмағамбет</t>
  </si>
  <si>
    <t xml:space="preserve"> Әкімнің орынбасары Таңжарықов Б.Қ. (АШжЖҚБ)</t>
  </si>
  <si>
    <t>Амангелді ауданының әкімі – Қ.У. Кеделбаев</t>
  </si>
  <si>
    <t xml:space="preserve">Жітіқара ауданының әкімі – А.А. Жаныпаев </t>
  </si>
  <si>
    <t>Лисаков қаласының әкімі - А.С. Ибраев</t>
  </si>
  <si>
    <t>ҚАЖД еңбекті ұйымдастыру тобының бас маманы С.Д. Оразгалиев</t>
  </si>
  <si>
    <t>ҚАЖД еңбекті ұйымдастыру тобының бас маманы С.Д.Оразгалиев</t>
  </si>
  <si>
    <t>Әкімнің орынбасары –  Е.Қ.Тасжүреков (ЖҚҮжӘББ)</t>
  </si>
  <si>
    <t>Әкім орынбасары  Е.Қ.Тасжүреков (ДСБ)</t>
  </si>
  <si>
    <t>Облыс әкімінің  Е.Қ.Тасжүреков (ПД)</t>
  </si>
  <si>
    <t xml:space="preserve">Қостанай облысы әкімінің орынбасары –  Е.Қ.Тасжүреков (ДСБ) </t>
  </si>
  <si>
    <t xml:space="preserve">Қостанай облысы әкімінің орынбасары –  Е.Қ.Тасжүреков (ДСБ) .  </t>
  </si>
  <si>
    <t xml:space="preserve">Қостанай облысы әкімінің орынбасары –  Е.Қ.Тасжүреков (ДСБ)  </t>
  </si>
  <si>
    <t>Қостанай облысы әкімінің орынбасары –  Е.Қ.Тасжүреков, Б.Қ. Таңжарықов</t>
  </si>
  <si>
    <t>Облыс әкімінің орынбасары   Е.Қ.Тасжүреков (ЖҚҮжӘББ)</t>
  </si>
  <si>
    <t>Облыс әкімінің орынбасары Б.Х. Нарымбетов (ҚДБ)</t>
  </si>
  <si>
    <t>Облыс әкімінің орынбасары Б.Х. Нарымбетов (УO)</t>
  </si>
  <si>
    <t>Әкімнің орынбасары Б.Х. Нарымбетов (МБ)</t>
  </si>
  <si>
    <t>Әкімнің орынбасары Б.Х. Нарымбетов (ДШжСБ)</t>
  </si>
  <si>
    <t>Облыс әкімінің орынбасары Б.Х. Нарымбетов (ББ)</t>
  </si>
  <si>
    <t>Облыс әкімінің орынбасары Б.Х. Нарымбетов</t>
  </si>
  <si>
    <t>Облыс әкімінің орынбасары Б.Х. Нарымбетов (МБ)</t>
  </si>
  <si>
    <t xml:space="preserve">Облыс әкімінің орынбасары Б.Х. Нарымбетов  Е.Қ.Тасжүреков (МБ, ПД) </t>
  </si>
  <si>
    <t>Әкімнің орынбасары – Б.Х. Нарымбетов</t>
  </si>
  <si>
    <t xml:space="preserve"> Әкімнің орынбасары  Е.Қ.Тасжүреков (ДСБ)</t>
  </si>
  <si>
    <t>Қостанай облысы әкімінің орынбасары – Тасжүреков Е.Қ. (ДСБ)</t>
  </si>
  <si>
    <t>ТРжТПРБ басшысы Г.Ж. Керібаева, ҚСҚБ бірлескен орындаушылары</t>
  </si>
  <si>
    <t xml:space="preserve"> Әкімнің орынбасары Е.Қ. Тасжүреков</t>
  </si>
  <si>
    <t>Әкімнің орынбасары – Е.Қ. Тасжүреков (ЭжБЖБ)</t>
  </si>
  <si>
    <t>Әкімнің орынбасары –  Е.Қ. Тасжүреков (ЭжБЖБ)</t>
  </si>
  <si>
    <t>Облыс әкімінің орынбасары Е.Қ. Тасжүреков  (ЭжБЖБ)</t>
  </si>
  <si>
    <t xml:space="preserve"> Әкімнің орынбасары Тасжүреков Е.Қ.</t>
  </si>
  <si>
    <t>Жобалау-сметалық құжаттама. Қостанай облысы,Федор ауданы, Березовка ауылында өрт бақылау мұнарасының құрылысы.</t>
  </si>
  <si>
    <t>Жобалау-сметалық құжаттама. Қостанай облысы, Б. Майлин ауданы, Юбилейное ауылында өрт бақылау мұнарасының құрылысы.</t>
  </si>
  <si>
    <t>Жобалау-сметалық құжаттама. Қостанай облысы, Қарабалық ауданы, Октябрьское ауылында өрт бақылау мұнарасының құрылысы.</t>
  </si>
  <si>
    <t>Жобалау-сметалық құжаттама. Қостанай облысы, Атынсарин ауданы, Жанасу ауылында өрт бақылау мұнарасының құрылысы.</t>
  </si>
  <si>
    <t>Жобалау-сметалық құжаттама. Қостанай облысы, Меңдіқара ауданы, Загаринка ауылында өрт бақылау мұнарасының құрылысы.</t>
  </si>
  <si>
    <t>Жобалау-сметалық құжаттама. Қостанай облысы, Қостанай ауданы, Нечаевка ауылында өрт бақылау мұнарасының құрылысы.</t>
  </si>
  <si>
    <t>Облыс әкімінің орынбасары Б.Х.Нарымбетов,  ҚАЖД бастығының орынбасары А.М.Шуленов, ЖҚҮжӘЖБ</t>
  </si>
  <si>
    <r>
      <t xml:space="preserve">Облыс әкімінің орынбасары Б.Х. Нарымбетов, ҚАЖД бастығының орынбасары А.М. </t>
    </r>
    <r>
      <rPr>
        <sz val="12"/>
        <rFont val="Times New Roman"/>
        <family val="1"/>
        <charset val="204"/>
      </rPr>
      <t>Шуленов</t>
    </r>
    <r>
      <rPr>
        <sz val="12"/>
        <color theme="1"/>
        <rFont val="Times New Roman"/>
        <family val="1"/>
        <charset val="204"/>
      </rPr>
      <t>, КжИИДБ, ББ, ЖҚҮжӘББ</t>
    </r>
  </si>
  <si>
    <t>ҚАЖ мекемелері бастығының орынбасарлары  Е.К. Нуржаубай, А.К. Саржакова, Д.Н.Ибраев, Т.М.Шугаев, И.Ф.Зинатулин</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</si>
</sst>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00\ _₸_-;\-* #,##0.00\ _₸_-;_-* &quot;-&quot;??\ _₸_-;_-@_-"/>
    <numFmt numFmtId="165" formatCode="#,##0.0"/>
    <numFmt numFmtId="166" formatCode="0.0"/>
    <numFmt numFmtId="167" formatCode="_-* #,##0.0\ _₸_-;\-* #,##0.0\ _₸_-;_-* &quot;-&quot;??\ _₸_-;_-@_-"/>
    <numFmt numFmtId="168" formatCode="0.000"/>
    <numFmt numFmtId="169" formatCode="#,##0.000"/>
  </numFmts>
  <fonts count="49" x14ac:knownFonts="1">
    <font>
      <sz val="11"/>
      <color theme="1"/>
      <name val="Calibri"/>
      <family val="2"/>
      <charset val="204"/>
      <scheme val="minor"/>
    </font>
    <font>
      <sz val="12"/>
      <color theme="1"/>
      <name val="Times New Roman"/>
      <family val="1"/>
      <charset val="204"/>
    </font>
    <font>
      <b/>
      <sz val="12"/>
      <color theme="1"/>
      <name val="Times New Roman"/>
      <family val="1"/>
      <charset val="204"/>
    </font>
    <font>
      <b/>
      <sz val="11"/>
      <color theme="1"/>
      <name val="Times New Roman"/>
      <family val="1"/>
      <charset val="204"/>
    </font>
    <font>
      <sz val="12"/>
      <color rgb="FFFF0000"/>
      <name val="Times New Roman"/>
      <family val="1"/>
      <charset val="204"/>
    </font>
    <font>
      <sz val="12"/>
      <color rgb="FF000000"/>
      <name val="Times New Roman"/>
      <family val="1"/>
      <charset val="204"/>
    </font>
    <font>
      <sz val="12"/>
      <name val="Times New Roman"/>
      <family val="1"/>
      <charset val="204"/>
    </font>
    <font>
      <b/>
      <sz val="12"/>
      <name val="Times New Roman"/>
      <family val="1"/>
      <charset val="204"/>
    </font>
    <font>
      <sz val="11"/>
      <color theme="1"/>
      <name val="Calibri"/>
      <family val="2"/>
      <scheme val="minor"/>
    </font>
    <font>
      <b/>
      <sz val="12"/>
      <color rgb="FFFF0000"/>
      <name val="Times New Roman"/>
      <family val="1"/>
      <charset val="204"/>
    </font>
    <font>
      <sz val="11"/>
      <color theme="1"/>
      <name val="Calibri"/>
      <family val="2"/>
      <charset val="204"/>
      <scheme val="minor"/>
    </font>
    <font>
      <sz val="10"/>
      <name val="Arial"/>
      <family val="2"/>
      <charset val="204"/>
    </font>
    <font>
      <sz val="10"/>
      <name val="Arial Cyr"/>
      <charset val="204"/>
    </font>
    <font>
      <u/>
      <sz val="12"/>
      <color theme="1"/>
      <name val="Times New Roman"/>
      <family val="1"/>
      <charset val="204"/>
    </font>
    <font>
      <sz val="12"/>
      <color theme="1"/>
      <name val="Calibri"/>
      <family val="2"/>
      <charset val="204"/>
      <scheme val="minor"/>
    </font>
    <font>
      <sz val="11"/>
      <color theme="1"/>
      <name val="Times New Roman"/>
      <family val="1"/>
      <charset val="204"/>
    </font>
    <font>
      <sz val="12"/>
      <color theme="1"/>
      <name val="Calibri"/>
      <family val="2"/>
      <scheme val="minor"/>
    </font>
    <font>
      <i/>
      <sz val="12"/>
      <color theme="1"/>
      <name val="Times New Roman"/>
      <family val="1"/>
      <charset val="204"/>
    </font>
    <font>
      <i/>
      <sz val="12"/>
      <name val="Times New Roman"/>
      <family val="1"/>
      <charset val="204"/>
    </font>
    <font>
      <sz val="12"/>
      <color indexed="8"/>
      <name val="Times New Roman"/>
      <family val="1"/>
      <charset val="204"/>
    </font>
    <font>
      <b/>
      <sz val="12"/>
      <color rgb="FF000000"/>
      <name val="Times New Roman"/>
      <family val="1"/>
      <charset val="204"/>
    </font>
    <font>
      <b/>
      <i/>
      <sz val="12"/>
      <color theme="1"/>
      <name val="Times New Roman"/>
      <family val="1"/>
      <charset val="204"/>
    </font>
    <font>
      <sz val="12"/>
      <color theme="8" tint="-0.499984740745262"/>
      <name val="Times New Roman"/>
      <family val="1"/>
      <charset val="204"/>
    </font>
    <font>
      <sz val="12"/>
      <color theme="8" tint="-0.499984740745262"/>
      <name val="Calibri"/>
      <family val="2"/>
      <scheme val="minor"/>
    </font>
    <font>
      <i/>
      <sz val="11"/>
      <color theme="1"/>
      <name val="Times New Roman"/>
      <family val="1"/>
      <charset val="204"/>
    </font>
    <font>
      <i/>
      <sz val="12"/>
      <color theme="1"/>
      <name val="Calibri"/>
      <family val="2"/>
      <charset val="204"/>
      <scheme val="minor"/>
    </font>
    <font>
      <sz val="11"/>
      <color rgb="FFFF0000"/>
      <name val="Times New Roman"/>
      <family val="1"/>
      <charset val="204"/>
    </font>
    <font>
      <b/>
      <sz val="12"/>
      <color indexed="8"/>
      <name val="Times New Roman"/>
      <family val="1"/>
      <charset val="204"/>
    </font>
    <font>
      <sz val="8"/>
      <name val="Times New Roman"/>
      <family val="1"/>
      <charset val="204"/>
    </font>
    <font>
      <sz val="9"/>
      <color theme="1"/>
      <name val="Times New Roman"/>
      <family val="1"/>
      <charset val="204"/>
    </font>
    <font>
      <b/>
      <sz val="9"/>
      <color theme="1"/>
      <name val="Times New Roman"/>
      <family val="1"/>
      <charset val="204"/>
    </font>
    <font>
      <b/>
      <sz val="10"/>
      <color theme="1"/>
      <name val="Calibri"/>
      <family val="2"/>
      <charset val="204"/>
      <scheme val="minor"/>
    </font>
    <font>
      <b/>
      <sz val="12"/>
      <color rgb="FF00B050"/>
      <name val="Times New Roman"/>
      <family val="1"/>
      <charset val="204"/>
    </font>
    <font>
      <b/>
      <sz val="12"/>
      <color theme="1"/>
      <name val="Calibri"/>
      <family val="2"/>
      <charset val="204"/>
      <scheme val="minor"/>
    </font>
    <font>
      <sz val="12"/>
      <name val="Calibri"/>
      <family val="2"/>
      <charset val="204"/>
      <scheme val="minor"/>
    </font>
    <font>
      <sz val="12"/>
      <color rgb="FF00B050"/>
      <name val="Calibri"/>
      <family val="2"/>
      <charset val="204"/>
      <scheme val="minor"/>
    </font>
    <font>
      <b/>
      <sz val="12"/>
      <color rgb="FF00B0F0"/>
      <name val="Times New Roman"/>
      <family val="1"/>
      <charset val="204"/>
    </font>
    <font>
      <b/>
      <sz val="12"/>
      <name val="Calibri"/>
      <family val="2"/>
      <charset val="204"/>
      <scheme val="minor"/>
    </font>
    <font>
      <sz val="12"/>
      <color rgb="FF00B0F0"/>
      <name val="Calibri"/>
      <family val="2"/>
      <scheme val="minor"/>
    </font>
    <font>
      <sz val="12"/>
      <name val="Calibri"/>
      <family val="2"/>
      <scheme val="minor"/>
    </font>
    <font>
      <sz val="12"/>
      <color rgb="FF00B050"/>
      <name val="Calibri"/>
      <family val="2"/>
      <scheme val="minor"/>
    </font>
    <font>
      <b/>
      <sz val="14"/>
      <color theme="1"/>
      <name val="Times New Roman"/>
      <family val="1"/>
      <charset val="204"/>
    </font>
    <font>
      <u/>
      <sz val="12"/>
      <name val="Times New Roman"/>
      <family val="1"/>
      <charset val="204"/>
    </font>
    <font>
      <sz val="8"/>
      <name val="Calibri"/>
      <family val="2"/>
      <charset val="204"/>
      <scheme val="minor"/>
    </font>
    <font>
      <b/>
      <sz val="14"/>
      <name val="Times New Roman"/>
      <family val="1"/>
      <charset val="204"/>
    </font>
    <font>
      <sz val="24"/>
      <color rgb="FFFF0000"/>
      <name val="Calibri"/>
      <family val="2"/>
      <charset val="204"/>
      <scheme val="minor"/>
    </font>
    <font>
      <sz val="18"/>
      <color rgb="FFFF0000"/>
      <name val="Times New Roman"/>
      <family val="1"/>
      <charset val="204"/>
    </font>
    <font>
      <sz val="12"/>
      <color rgb="FFFF0000"/>
      <name val="Calibri"/>
      <family val="2"/>
      <charset val="204"/>
      <scheme val="minor"/>
    </font>
    <font>
      <b/>
      <u/>
      <sz val="12"/>
      <color theme="1"/>
      <name val="Times New Roman"/>
      <family val="1"/>
      <charset val="204"/>
    </font>
  </fonts>
  <fills count="19">
    <fill>
      <patternFill patternType="none"/>
    </fill>
    <fill>
      <patternFill patternType="gray125"/>
    </fill>
    <fill>
      <patternFill patternType="solid">
        <fgColor rgb="FFFFFF00"/>
        <bgColor indexed="64"/>
      </patternFill>
    </fill>
    <fill>
      <patternFill patternType="solid">
        <fgColor rgb="FFFF0000"/>
        <bgColor indexed="64"/>
      </patternFill>
    </fill>
    <fill>
      <patternFill patternType="solid">
        <fgColor theme="0"/>
        <bgColor indexed="64"/>
      </patternFill>
    </fill>
    <fill>
      <patternFill patternType="solid">
        <fgColor rgb="FFFFC000"/>
        <bgColor indexed="64"/>
      </patternFill>
    </fill>
    <fill>
      <patternFill patternType="solid">
        <fgColor theme="8" tint="0.39997558519241921"/>
        <bgColor indexed="64"/>
      </patternFill>
    </fill>
    <fill>
      <patternFill patternType="solid">
        <fgColor theme="4" tint="0.39997558519241921"/>
        <bgColor indexed="64"/>
      </patternFill>
    </fill>
    <fill>
      <patternFill patternType="solid">
        <fgColor theme="9"/>
        <bgColor indexed="64"/>
      </patternFill>
    </fill>
    <fill>
      <patternFill patternType="solid">
        <fgColor theme="2" tint="-0.249977111117893"/>
        <bgColor indexed="64"/>
      </patternFill>
    </fill>
    <fill>
      <patternFill patternType="solid">
        <fgColor theme="6"/>
        <bgColor indexed="64"/>
      </patternFill>
    </fill>
    <fill>
      <patternFill patternType="solid">
        <fgColor rgb="FF92D050"/>
        <bgColor indexed="64"/>
      </patternFill>
    </fill>
    <fill>
      <patternFill patternType="solid">
        <fgColor theme="7"/>
        <bgColor indexed="64"/>
      </patternFill>
    </fill>
    <fill>
      <patternFill patternType="solid">
        <fgColor theme="4"/>
        <bgColor indexed="64"/>
      </patternFill>
    </fill>
    <fill>
      <patternFill patternType="solid">
        <fgColor theme="0" tint="-0.34998626667073579"/>
        <bgColor indexed="64"/>
      </patternFill>
    </fill>
    <fill>
      <patternFill patternType="solid">
        <fgColor rgb="FFDEEAF6"/>
        <bgColor indexed="64"/>
      </patternFill>
    </fill>
    <fill>
      <patternFill patternType="solid">
        <fgColor theme="9" tint="0.59999389629810485"/>
        <bgColor indexed="64"/>
      </patternFill>
    </fill>
    <fill>
      <patternFill patternType="solid">
        <fgColor theme="9" tint="0.39997558519241921"/>
        <bgColor indexed="64"/>
      </patternFill>
    </fill>
    <fill>
      <patternFill patternType="solid">
        <fgColor rgb="FFFFFFFF"/>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top style="thin">
        <color indexed="64"/>
      </top>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s>
  <cellStyleXfs count="11">
    <xf numFmtId="0" fontId="0" fillId="0" borderId="0"/>
    <xf numFmtId="0" fontId="8" fillId="0" borderId="0"/>
    <xf numFmtId="0" fontId="11" fillId="0" borderId="0"/>
    <xf numFmtId="0" fontId="12" fillId="0" borderId="0"/>
    <xf numFmtId="0" fontId="10" fillId="0" borderId="0"/>
    <xf numFmtId="0" fontId="10" fillId="0" borderId="0"/>
    <xf numFmtId="0" fontId="10" fillId="0" borderId="0"/>
    <xf numFmtId="164" fontId="10" fillId="0" borderId="0" applyFont="0" applyFill="0" applyBorder="0" applyAlignment="0" applyProtection="0"/>
    <xf numFmtId="9" fontId="10" fillId="0" borderId="0" applyFont="0" applyFill="0" applyBorder="0" applyAlignment="0" applyProtection="0"/>
    <xf numFmtId="0" fontId="10" fillId="0" borderId="0"/>
    <xf numFmtId="9" fontId="10" fillId="0" borderId="0" applyFont="0" applyFill="0" applyBorder="0" applyAlignment="0" applyProtection="0"/>
  </cellStyleXfs>
  <cellXfs count="1267">
    <xf numFmtId="0" fontId="0" fillId="0" borderId="0" xfId="0"/>
    <xf numFmtId="0" fontId="2" fillId="0" borderId="1" xfId="0" applyFont="1" applyBorder="1" applyAlignment="1">
      <alignment horizontal="center" vertical="center" wrapText="1"/>
    </xf>
    <xf numFmtId="0" fontId="2" fillId="0" borderId="1" xfId="0" applyFont="1" applyBorder="1" applyAlignment="1">
      <alignment horizontal="justify" vertical="center" wrapText="1"/>
    </xf>
    <xf numFmtId="0" fontId="6" fillId="0" borderId="1" xfId="0" applyFont="1" applyBorder="1" applyAlignment="1">
      <alignment horizontal="center" vertical="center" wrapText="1"/>
    </xf>
    <xf numFmtId="0" fontId="1" fillId="0" borderId="1" xfId="0" applyFont="1" applyBorder="1" applyAlignment="1">
      <alignment horizontal="center" vertical="center" wrapText="1"/>
    </xf>
    <xf numFmtId="166" fontId="1" fillId="0" borderId="1" xfId="0" applyNumberFormat="1" applyFont="1" applyBorder="1" applyAlignment="1">
      <alignment horizontal="center" vertical="center" wrapText="1"/>
    </xf>
    <xf numFmtId="165" fontId="1" fillId="0" borderId="1" xfId="0" applyNumberFormat="1" applyFont="1" applyBorder="1" applyAlignment="1">
      <alignment horizontal="center" vertical="center" wrapText="1"/>
    </xf>
    <xf numFmtId="165" fontId="1" fillId="0" borderId="4" xfId="0" applyNumberFormat="1" applyFont="1" applyBorder="1" applyAlignment="1">
      <alignment horizontal="center" vertical="center" wrapText="1"/>
    </xf>
    <xf numFmtId="0" fontId="1" fillId="0" borderId="1" xfId="0" applyFont="1" applyBorder="1" applyAlignment="1">
      <alignment horizontal="justify" vertical="center" wrapText="1"/>
    </xf>
    <xf numFmtId="0" fontId="1" fillId="0" borderId="2" xfId="0" applyFont="1" applyBorder="1" applyAlignment="1">
      <alignment horizontal="center" vertical="center" wrapText="1"/>
    </xf>
    <xf numFmtId="166" fontId="1" fillId="0" borderId="4" xfId="0" applyNumberFormat="1" applyFont="1" applyBorder="1" applyAlignment="1">
      <alignment horizontal="center" vertical="center" wrapText="1"/>
    </xf>
    <xf numFmtId="4" fontId="1" fillId="0" borderId="1" xfId="0" applyNumberFormat="1" applyFont="1" applyBorder="1" applyAlignment="1">
      <alignment horizontal="center" vertical="center" wrapText="1"/>
    </xf>
    <xf numFmtId="0" fontId="2" fillId="0" borderId="1" xfId="0" applyFont="1" applyBorder="1" applyAlignment="1">
      <alignment horizontal="left" vertical="center" wrapText="1"/>
    </xf>
    <xf numFmtId="0" fontId="1" fillId="0" borderId="1" xfId="0" applyFont="1" applyBorder="1" applyAlignment="1">
      <alignment horizontal="left" vertical="center" wrapText="1"/>
    </xf>
    <xf numFmtId="0" fontId="4" fillId="0" borderId="1" xfId="0" applyFont="1" applyBorder="1" applyAlignment="1">
      <alignment horizontal="center" vertical="center" wrapText="1"/>
    </xf>
    <xf numFmtId="3" fontId="1" fillId="0" borderId="4" xfId="0" applyNumberFormat="1" applyFont="1" applyBorder="1" applyAlignment="1">
      <alignment horizontal="center" vertical="center" wrapText="1"/>
    </xf>
    <xf numFmtId="0" fontId="6" fillId="0" borderId="4" xfId="0" applyFont="1" applyBorder="1" applyAlignment="1">
      <alignment horizontal="center" vertical="center" wrapText="1"/>
    </xf>
    <xf numFmtId="165" fontId="6" fillId="0" borderId="1" xfId="0" applyNumberFormat="1" applyFont="1" applyBorder="1" applyAlignment="1">
      <alignment horizontal="center" vertical="center"/>
    </xf>
    <xf numFmtId="0" fontId="1" fillId="3" borderId="1" xfId="0" applyFont="1" applyFill="1" applyBorder="1" applyAlignment="1">
      <alignment horizontal="center" vertical="center" wrapText="1"/>
    </xf>
    <xf numFmtId="0" fontId="1" fillId="4" borderId="1" xfId="0" applyFont="1" applyFill="1" applyBorder="1" applyAlignment="1">
      <alignment horizontal="center" vertical="center" wrapText="1"/>
    </xf>
    <xf numFmtId="0" fontId="2" fillId="4" borderId="1" xfId="0" applyFont="1" applyFill="1" applyBorder="1" applyAlignment="1">
      <alignment horizontal="left" vertical="center" wrapText="1"/>
    </xf>
    <xf numFmtId="0" fontId="2" fillId="4" borderId="1" xfId="0" applyFont="1" applyFill="1" applyBorder="1" applyAlignment="1">
      <alignment horizontal="center" vertical="center" wrapText="1"/>
    </xf>
    <xf numFmtId="165" fontId="1" fillId="4" borderId="1" xfId="0" applyNumberFormat="1" applyFont="1" applyFill="1" applyBorder="1" applyAlignment="1">
      <alignment horizontal="center" vertical="center" wrapText="1"/>
    </xf>
    <xf numFmtId="0" fontId="1" fillId="4" borderId="1" xfId="0" applyFont="1" applyFill="1" applyBorder="1" applyAlignment="1">
      <alignment horizontal="center" vertical="center"/>
    </xf>
    <xf numFmtId="165" fontId="6" fillId="4" borderId="1" xfId="0" applyNumberFormat="1" applyFont="1" applyFill="1" applyBorder="1" applyAlignment="1">
      <alignment horizontal="center" vertical="center" wrapText="1"/>
    </xf>
    <xf numFmtId="3" fontId="1" fillId="0" borderId="1" xfId="0" applyNumberFormat="1" applyFont="1" applyBorder="1" applyAlignment="1">
      <alignment horizontal="center" vertical="center" wrapText="1"/>
    </xf>
    <xf numFmtId="0" fontId="1" fillId="4" borderId="2" xfId="0" applyFont="1" applyFill="1" applyBorder="1" applyAlignment="1">
      <alignment horizontal="left" vertical="center" wrapText="1"/>
    </xf>
    <xf numFmtId="0" fontId="6" fillId="3" borderId="1" xfId="0" applyFont="1" applyFill="1" applyBorder="1" applyAlignment="1">
      <alignment horizontal="center" vertical="center" wrapText="1"/>
    </xf>
    <xf numFmtId="0" fontId="1" fillId="5" borderId="1" xfId="0" applyFont="1" applyFill="1" applyBorder="1" applyAlignment="1">
      <alignment horizontal="center" vertical="center" wrapText="1"/>
    </xf>
    <xf numFmtId="166" fontId="1" fillId="5" borderId="1" xfId="0" applyNumberFormat="1" applyFont="1" applyFill="1" applyBorder="1" applyAlignment="1">
      <alignment horizontal="center" vertical="center" wrapText="1"/>
    </xf>
    <xf numFmtId="0" fontId="1" fillId="5" borderId="1" xfId="0" applyFont="1" applyFill="1" applyBorder="1" applyAlignment="1">
      <alignment horizontal="left" vertical="center" wrapText="1"/>
    </xf>
    <xf numFmtId="165" fontId="1" fillId="5" borderId="1" xfId="0" applyNumberFormat="1" applyFont="1" applyFill="1" applyBorder="1" applyAlignment="1">
      <alignment horizontal="center" vertical="center" wrapText="1"/>
    </xf>
    <xf numFmtId="0" fontId="6" fillId="5" borderId="1" xfId="0" applyFont="1" applyFill="1" applyBorder="1" applyAlignment="1">
      <alignment horizontal="center" vertical="center" wrapText="1"/>
    </xf>
    <xf numFmtId="165" fontId="1" fillId="0" borderId="3" xfId="0" applyNumberFormat="1" applyFont="1" applyBorder="1" applyAlignment="1">
      <alignment horizontal="center" vertical="center" wrapText="1"/>
    </xf>
    <xf numFmtId="165" fontId="1" fillId="4" borderId="4" xfId="0" applyNumberFormat="1" applyFont="1" applyFill="1" applyBorder="1" applyAlignment="1">
      <alignment horizontal="center" vertical="center" wrapText="1"/>
    </xf>
    <xf numFmtId="0" fontId="0" fillId="4" borderId="0" xfId="0" applyFill="1" applyAlignment="1">
      <alignment wrapText="1"/>
    </xf>
    <xf numFmtId="165" fontId="6" fillId="0" borderId="1" xfId="0" applyNumberFormat="1" applyFont="1" applyBorder="1" applyAlignment="1">
      <alignment horizontal="center" vertical="center" wrapText="1"/>
    </xf>
    <xf numFmtId="3" fontId="6" fillId="0" borderId="1" xfId="0" applyNumberFormat="1" applyFont="1" applyBorder="1" applyAlignment="1">
      <alignment horizontal="center" vertical="center" wrapText="1"/>
    </xf>
    <xf numFmtId="4" fontId="6" fillId="0" borderId="1" xfId="0" applyNumberFormat="1" applyFont="1" applyBorder="1" applyAlignment="1">
      <alignment horizontal="center" vertical="center" wrapText="1"/>
    </xf>
    <xf numFmtId="3" fontId="1" fillId="4" borderId="1" xfId="0" applyNumberFormat="1" applyFont="1" applyFill="1" applyBorder="1" applyAlignment="1">
      <alignment horizontal="center" vertical="center" wrapText="1"/>
    </xf>
    <xf numFmtId="166" fontId="1" fillId="4" borderId="2" xfId="0" applyNumberFormat="1" applyFont="1" applyFill="1" applyBorder="1" applyAlignment="1">
      <alignment horizontal="center" vertical="center" wrapText="1"/>
    </xf>
    <xf numFmtId="3" fontId="1" fillId="4" borderId="4" xfId="0" applyNumberFormat="1" applyFont="1" applyFill="1" applyBorder="1" applyAlignment="1">
      <alignment horizontal="center" vertical="center" wrapText="1"/>
    </xf>
    <xf numFmtId="165" fontId="6" fillId="4" borderId="4" xfId="0" applyNumberFormat="1" applyFont="1" applyFill="1" applyBorder="1" applyAlignment="1">
      <alignment horizontal="center" vertical="center" wrapText="1"/>
    </xf>
    <xf numFmtId="0" fontId="2" fillId="4" borderId="2" xfId="0" applyFont="1" applyFill="1" applyBorder="1" applyAlignment="1">
      <alignment horizontal="center" vertical="center" wrapText="1"/>
    </xf>
    <xf numFmtId="0" fontId="1" fillId="4" borderId="2" xfId="0" applyFont="1" applyFill="1" applyBorder="1" applyAlignment="1">
      <alignment horizontal="center" vertical="center"/>
    </xf>
    <xf numFmtId="0" fontId="17" fillId="0" borderId="1" xfId="0" applyFont="1" applyBorder="1" applyAlignment="1">
      <alignment horizontal="left" vertical="center" wrapText="1"/>
    </xf>
    <xf numFmtId="165" fontId="1" fillId="0" borderId="7" xfId="0" applyNumberFormat="1" applyFont="1" applyBorder="1" applyAlignment="1">
      <alignment horizontal="center" vertical="center" wrapText="1"/>
    </xf>
    <xf numFmtId="0" fontId="1" fillId="0" borderId="1" xfId="0" applyFont="1" applyBorder="1" applyAlignment="1">
      <alignment horizontal="center" vertical="center"/>
    </xf>
    <xf numFmtId="1" fontId="1" fillId="0" borderId="1" xfId="0" applyNumberFormat="1" applyFont="1" applyBorder="1" applyAlignment="1">
      <alignment horizontal="center" vertical="center" wrapText="1"/>
    </xf>
    <xf numFmtId="1" fontId="1" fillId="0" borderId="4" xfId="0" applyNumberFormat="1" applyFont="1" applyBorder="1" applyAlignment="1">
      <alignment horizontal="center" vertical="center" wrapText="1"/>
    </xf>
    <xf numFmtId="165" fontId="1" fillId="0" borderId="2" xfId="0" applyNumberFormat="1" applyFont="1" applyBorder="1" applyAlignment="1">
      <alignment horizontal="center" vertical="center" wrapText="1"/>
    </xf>
    <xf numFmtId="166" fontId="6" fillId="0" borderId="1" xfId="0" applyNumberFormat="1" applyFont="1" applyBorder="1" applyAlignment="1">
      <alignment horizontal="center" vertical="center" wrapText="1"/>
    </xf>
    <xf numFmtId="1" fontId="6" fillId="0" borderId="1" xfId="0" applyNumberFormat="1" applyFont="1" applyBorder="1" applyAlignment="1">
      <alignment horizontal="center" vertical="center" wrapText="1"/>
    </xf>
    <xf numFmtId="166" fontId="6" fillId="0" borderId="4" xfId="0" applyNumberFormat="1" applyFont="1" applyBorder="1" applyAlignment="1">
      <alignment horizontal="center" vertical="center" wrapText="1"/>
    </xf>
    <xf numFmtId="1" fontId="6" fillId="0" borderId="4" xfId="0" applyNumberFormat="1" applyFont="1" applyBorder="1" applyAlignment="1">
      <alignment horizontal="center" vertical="center" wrapText="1"/>
    </xf>
    <xf numFmtId="0" fontId="2" fillId="0" borderId="2" xfId="0" applyFont="1" applyBorder="1" applyAlignment="1">
      <alignment horizontal="left" vertical="center" wrapText="1"/>
    </xf>
    <xf numFmtId="166" fontId="2" fillId="0" borderId="1" xfId="0" applyNumberFormat="1" applyFont="1" applyBorder="1" applyAlignment="1">
      <alignment horizontal="center" vertical="center" wrapText="1"/>
    </xf>
    <xf numFmtId="166" fontId="1" fillId="0" borderId="1" xfId="0" applyNumberFormat="1" applyFont="1" applyBorder="1" applyAlignment="1">
      <alignment horizontal="center" vertical="center"/>
    </xf>
    <xf numFmtId="0" fontId="2" fillId="6" borderId="1" xfId="0" applyFont="1" applyFill="1" applyBorder="1" applyAlignment="1">
      <alignment horizontal="center" vertical="center" wrapText="1"/>
    </xf>
    <xf numFmtId="0" fontId="2" fillId="6" borderId="1" xfId="0" applyFont="1" applyFill="1" applyBorder="1" applyAlignment="1">
      <alignment horizontal="left" vertical="center" wrapText="1"/>
    </xf>
    <xf numFmtId="0" fontId="1" fillId="6" borderId="1" xfId="0" applyFont="1" applyFill="1" applyBorder="1" applyAlignment="1">
      <alignment horizontal="center" vertical="center" wrapText="1"/>
    </xf>
    <xf numFmtId="165" fontId="1" fillId="6" borderId="1" xfId="0" applyNumberFormat="1" applyFont="1" applyFill="1" applyBorder="1" applyAlignment="1">
      <alignment horizontal="center" vertical="center" wrapText="1"/>
    </xf>
    <xf numFmtId="165" fontId="1" fillId="6" borderId="4" xfId="0" applyNumberFormat="1" applyFont="1" applyFill="1" applyBorder="1" applyAlignment="1">
      <alignment horizontal="center" vertical="center" wrapText="1"/>
    </xf>
    <xf numFmtId="166" fontId="1" fillId="6" borderId="1" xfId="0" applyNumberFormat="1" applyFont="1" applyFill="1" applyBorder="1" applyAlignment="1">
      <alignment horizontal="center" vertical="center" wrapText="1"/>
    </xf>
    <xf numFmtId="0" fontId="2" fillId="7" borderId="1" xfId="0" applyFont="1" applyFill="1" applyBorder="1" applyAlignment="1">
      <alignment horizontal="center" vertical="center" wrapText="1"/>
    </xf>
    <xf numFmtId="0" fontId="1" fillId="7" borderId="1" xfId="0" applyFont="1" applyFill="1" applyBorder="1" applyAlignment="1">
      <alignment horizontal="center" vertical="center" wrapText="1"/>
    </xf>
    <xf numFmtId="165" fontId="1" fillId="7" borderId="1" xfId="0" applyNumberFormat="1" applyFont="1" applyFill="1" applyBorder="1" applyAlignment="1">
      <alignment horizontal="center" vertical="center" wrapText="1"/>
    </xf>
    <xf numFmtId="165" fontId="1" fillId="7" borderId="4" xfId="0" applyNumberFormat="1" applyFont="1" applyFill="1" applyBorder="1" applyAlignment="1">
      <alignment horizontal="center" vertical="center" wrapText="1"/>
    </xf>
    <xf numFmtId="0" fontId="1" fillId="7" borderId="4"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2" fillId="5" borderId="1" xfId="0" applyFont="1" applyFill="1" applyBorder="1" applyAlignment="1">
      <alignment horizontal="center" vertical="center" wrapText="1"/>
    </xf>
    <xf numFmtId="0" fontId="6" fillId="7" borderId="1" xfId="0" applyFont="1" applyFill="1" applyBorder="1" applyAlignment="1">
      <alignment horizontal="center" vertical="center" wrapText="1"/>
    </xf>
    <xf numFmtId="166" fontId="1" fillId="7" borderId="1" xfId="0" applyNumberFormat="1" applyFont="1" applyFill="1" applyBorder="1" applyAlignment="1">
      <alignment horizontal="center" vertical="center" wrapText="1"/>
    </xf>
    <xf numFmtId="165" fontId="1" fillId="7" borderId="2" xfId="0" applyNumberFormat="1" applyFont="1" applyFill="1" applyBorder="1" applyAlignment="1">
      <alignment horizontal="center" vertical="center" wrapText="1"/>
    </xf>
    <xf numFmtId="165" fontId="1" fillId="7" borderId="8" xfId="0" applyNumberFormat="1" applyFont="1" applyFill="1" applyBorder="1" applyAlignment="1">
      <alignment horizontal="center" vertical="center" wrapText="1"/>
    </xf>
    <xf numFmtId="165" fontId="1" fillId="7" borderId="3" xfId="0" applyNumberFormat="1" applyFont="1" applyFill="1" applyBorder="1" applyAlignment="1">
      <alignment horizontal="center" vertical="center" wrapText="1"/>
    </xf>
    <xf numFmtId="165" fontId="1" fillId="7" borderId="7" xfId="0" applyNumberFormat="1" applyFont="1" applyFill="1" applyBorder="1" applyAlignment="1">
      <alignment horizontal="center" vertical="center" wrapText="1"/>
    </xf>
    <xf numFmtId="0" fontId="1" fillId="7" borderId="1" xfId="0" applyFont="1" applyFill="1" applyBorder="1" applyAlignment="1">
      <alignment horizontal="center" vertical="center"/>
    </xf>
    <xf numFmtId="165" fontId="6" fillId="7" borderId="1" xfId="0" applyNumberFormat="1" applyFont="1" applyFill="1" applyBorder="1" applyAlignment="1">
      <alignment horizontal="center" vertical="center" wrapText="1"/>
    </xf>
    <xf numFmtId="0" fontId="2" fillId="7" borderId="2" xfId="0" applyFont="1" applyFill="1" applyBorder="1" applyAlignment="1">
      <alignment horizontal="center" vertical="center" wrapText="1"/>
    </xf>
    <xf numFmtId="165" fontId="6" fillId="7" borderId="4" xfId="0" applyNumberFormat="1" applyFont="1" applyFill="1" applyBorder="1" applyAlignment="1">
      <alignment horizontal="center" vertical="center" wrapText="1"/>
    </xf>
    <xf numFmtId="0" fontId="2" fillId="7" borderId="4" xfId="0" applyFont="1" applyFill="1" applyBorder="1" applyAlignment="1">
      <alignment horizontal="center" vertical="center" wrapText="1"/>
    </xf>
    <xf numFmtId="166" fontId="1" fillId="7" borderId="4" xfId="0" applyNumberFormat="1" applyFont="1" applyFill="1" applyBorder="1" applyAlignment="1">
      <alignment horizontal="center" vertical="center" wrapText="1"/>
    </xf>
    <xf numFmtId="0" fontId="2" fillId="7" borderId="3" xfId="0" applyFont="1" applyFill="1" applyBorder="1" applyAlignment="1">
      <alignment horizontal="center" vertical="center" wrapText="1"/>
    </xf>
    <xf numFmtId="0" fontId="2" fillId="7" borderId="3" xfId="0" applyFont="1" applyFill="1" applyBorder="1" applyAlignment="1">
      <alignment horizontal="left" vertical="center" wrapText="1"/>
    </xf>
    <xf numFmtId="0" fontId="2" fillId="7" borderId="1" xfId="0" applyFont="1" applyFill="1" applyBorder="1" applyAlignment="1">
      <alignment horizontal="left" vertical="center" wrapText="1"/>
    </xf>
    <xf numFmtId="0" fontId="1" fillId="7" borderId="3" xfId="0" applyFont="1" applyFill="1" applyBorder="1" applyAlignment="1">
      <alignment horizontal="left" vertical="center" wrapText="1"/>
    </xf>
    <xf numFmtId="165" fontId="1" fillId="5" borderId="2" xfId="0" applyNumberFormat="1" applyFont="1" applyFill="1" applyBorder="1" applyAlignment="1">
      <alignment horizontal="center" vertical="center" wrapText="1"/>
    </xf>
    <xf numFmtId="165" fontId="1" fillId="5" borderId="8" xfId="0" applyNumberFormat="1" applyFont="1" applyFill="1" applyBorder="1" applyAlignment="1">
      <alignment horizontal="center" vertical="center" wrapText="1"/>
    </xf>
    <xf numFmtId="165" fontId="1" fillId="5" borderId="3" xfId="0" applyNumberFormat="1" applyFont="1" applyFill="1" applyBorder="1" applyAlignment="1">
      <alignment horizontal="center" vertical="center" wrapText="1"/>
    </xf>
    <xf numFmtId="165" fontId="1" fillId="5" borderId="7" xfId="0" applyNumberFormat="1" applyFont="1" applyFill="1" applyBorder="1" applyAlignment="1">
      <alignment horizontal="center" vertical="center" wrapText="1"/>
    </xf>
    <xf numFmtId="166" fontId="1" fillId="5" borderId="4" xfId="0" applyNumberFormat="1" applyFont="1" applyFill="1" applyBorder="1" applyAlignment="1">
      <alignment horizontal="center" vertical="center" wrapText="1"/>
    </xf>
    <xf numFmtId="165" fontId="1" fillId="5" borderId="4" xfId="0" applyNumberFormat="1" applyFont="1" applyFill="1" applyBorder="1" applyAlignment="1">
      <alignment horizontal="center" vertical="center" wrapText="1"/>
    </xf>
    <xf numFmtId="0" fontId="2" fillId="5" borderId="3" xfId="0" applyFont="1" applyFill="1" applyBorder="1" applyAlignment="1">
      <alignment horizontal="center" vertical="center" wrapText="1"/>
    </xf>
    <xf numFmtId="0" fontId="1" fillId="5" borderId="3" xfId="0" applyFont="1" applyFill="1" applyBorder="1" applyAlignment="1">
      <alignment horizontal="left" vertical="center" wrapText="1"/>
    </xf>
    <xf numFmtId="0" fontId="1" fillId="5" borderId="1" xfId="0" applyFont="1" applyFill="1" applyBorder="1" applyAlignment="1">
      <alignment horizontal="left" vertical="center"/>
    </xf>
    <xf numFmtId="0" fontId="1" fillId="5" borderId="4" xfId="0" applyFont="1" applyFill="1" applyBorder="1" applyAlignment="1">
      <alignment horizontal="center" vertical="center" wrapText="1"/>
    </xf>
    <xf numFmtId="0" fontId="2" fillId="8" borderId="1" xfId="0" applyFont="1" applyFill="1" applyBorder="1" applyAlignment="1">
      <alignment horizontal="center" vertical="center" wrapText="1"/>
    </xf>
    <xf numFmtId="0" fontId="1" fillId="8" borderId="1" xfId="0" applyFont="1" applyFill="1" applyBorder="1" applyAlignment="1">
      <alignment horizontal="center" vertical="center" wrapText="1"/>
    </xf>
    <xf numFmtId="165" fontId="1" fillId="8" borderId="1" xfId="0" applyNumberFormat="1" applyFont="1" applyFill="1" applyBorder="1" applyAlignment="1">
      <alignment horizontal="center" vertical="center" wrapText="1"/>
    </xf>
    <xf numFmtId="165" fontId="1" fillId="8" borderId="4" xfId="0" applyNumberFormat="1" applyFont="1" applyFill="1" applyBorder="1" applyAlignment="1">
      <alignment horizontal="center" vertical="center" wrapText="1"/>
    </xf>
    <xf numFmtId="166" fontId="1" fillId="8" borderId="3" xfId="0" applyNumberFormat="1" applyFont="1" applyFill="1" applyBorder="1" applyAlignment="1">
      <alignment horizontal="center" vertical="center" wrapText="1"/>
    </xf>
    <xf numFmtId="165" fontId="1" fillId="8" borderId="3" xfId="0" applyNumberFormat="1" applyFont="1" applyFill="1" applyBorder="1" applyAlignment="1">
      <alignment horizontal="center" vertical="center" wrapText="1"/>
    </xf>
    <xf numFmtId="166" fontId="1" fillId="8" borderId="1" xfId="0" applyNumberFormat="1" applyFont="1" applyFill="1" applyBorder="1" applyAlignment="1">
      <alignment horizontal="center" vertical="center" wrapText="1"/>
    </xf>
    <xf numFmtId="165" fontId="1" fillId="8" borderId="7" xfId="0" applyNumberFormat="1" applyFont="1" applyFill="1" applyBorder="1" applyAlignment="1">
      <alignment horizontal="center" vertical="center" wrapText="1"/>
    </xf>
    <xf numFmtId="0" fontId="1" fillId="8" borderId="3" xfId="0" applyFont="1" applyFill="1" applyBorder="1" applyAlignment="1">
      <alignment horizontal="left" vertical="center" wrapText="1"/>
    </xf>
    <xf numFmtId="0" fontId="2" fillId="8" borderId="1" xfId="0" applyFont="1" applyFill="1" applyBorder="1" applyAlignment="1">
      <alignment horizontal="left" vertical="center" wrapText="1"/>
    </xf>
    <xf numFmtId="0" fontId="2" fillId="8" borderId="3" xfId="0" applyFont="1" applyFill="1" applyBorder="1" applyAlignment="1">
      <alignment horizontal="left" vertical="center" wrapText="1"/>
    </xf>
    <xf numFmtId="2" fontId="1" fillId="8" borderId="1" xfId="0" applyNumberFormat="1" applyFont="1" applyFill="1" applyBorder="1" applyAlignment="1">
      <alignment horizontal="center" vertical="center" wrapText="1"/>
    </xf>
    <xf numFmtId="2" fontId="6" fillId="8" borderId="1" xfId="0" applyNumberFormat="1" applyFont="1" applyFill="1" applyBorder="1" applyAlignment="1">
      <alignment horizontal="center" vertical="center" wrapText="1"/>
    </xf>
    <xf numFmtId="2" fontId="1" fillId="8" borderId="4" xfId="0" applyNumberFormat="1" applyFont="1" applyFill="1" applyBorder="1" applyAlignment="1">
      <alignment horizontal="center" vertical="center" wrapText="1"/>
    </xf>
    <xf numFmtId="0" fontId="1" fillId="8" borderId="1" xfId="0" applyFont="1" applyFill="1" applyBorder="1" applyAlignment="1">
      <alignment horizontal="left" vertical="center" wrapText="1"/>
    </xf>
    <xf numFmtId="0" fontId="6" fillId="8" borderId="1" xfId="0" applyFont="1" applyFill="1" applyBorder="1" applyAlignment="1">
      <alignment horizontal="center" vertical="center" wrapText="1"/>
    </xf>
    <xf numFmtId="0" fontId="6" fillId="8" borderId="4" xfId="0" applyFont="1" applyFill="1" applyBorder="1" applyAlignment="1">
      <alignment horizontal="center" vertical="center" wrapText="1"/>
    </xf>
    <xf numFmtId="166" fontId="1" fillId="8" borderId="4" xfId="0" applyNumberFormat="1" applyFont="1" applyFill="1" applyBorder="1" applyAlignment="1">
      <alignment horizontal="center" vertical="center" wrapText="1"/>
    </xf>
    <xf numFmtId="0" fontId="2" fillId="9" borderId="1" xfId="0" applyFont="1" applyFill="1" applyBorder="1" applyAlignment="1">
      <alignment horizontal="center" vertical="center" wrapText="1"/>
    </xf>
    <xf numFmtId="0" fontId="1" fillId="9" borderId="1" xfId="0" applyFont="1" applyFill="1" applyBorder="1" applyAlignment="1">
      <alignment horizontal="center" vertical="center" wrapText="1"/>
    </xf>
    <xf numFmtId="3" fontId="1" fillId="9" borderId="4" xfId="0" applyNumberFormat="1" applyFont="1" applyFill="1" applyBorder="1" applyAlignment="1">
      <alignment horizontal="center" vertical="center" wrapText="1"/>
    </xf>
    <xf numFmtId="0" fontId="2" fillId="10" borderId="1" xfId="0" applyFont="1" applyFill="1" applyBorder="1" applyAlignment="1">
      <alignment horizontal="center" vertical="center" wrapText="1"/>
    </xf>
    <xf numFmtId="0" fontId="6" fillId="10" borderId="1" xfId="0" applyFont="1" applyFill="1" applyBorder="1" applyAlignment="1">
      <alignment horizontal="left" vertical="center" wrapText="1"/>
    </xf>
    <xf numFmtId="0" fontId="1" fillId="10" borderId="1" xfId="0" applyFont="1" applyFill="1" applyBorder="1" applyAlignment="1">
      <alignment horizontal="center" vertical="center" wrapText="1"/>
    </xf>
    <xf numFmtId="165" fontId="1" fillId="10" borderId="1" xfId="0" applyNumberFormat="1" applyFont="1" applyFill="1" applyBorder="1" applyAlignment="1">
      <alignment horizontal="center" vertical="center" wrapText="1"/>
    </xf>
    <xf numFmtId="165" fontId="1" fillId="10" borderId="4" xfId="0" applyNumberFormat="1" applyFont="1" applyFill="1" applyBorder="1" applyAlignment="1">
      <alignment horizontal="center" vertical="center" wrapText="1"/>
    </xf>
    <xf numFmtId="0" fontId="6" fillId="10" borderId="3" xfId="0" applyFont="1" applyFill="1" applyBorder="1" applyAlignment="1">
      <alignment horizontal="left" vertical="center" wrapText="1"/>
    </xf>
    <xf numFmtId="0" fontId="1" fillId="10" borderId="3" xfId="0" applyFont="1" applyFill="1" applyBorder="1" applyAlignment="1">
      <alignment horizontal="center" vertical="center" wrapText="1"/>
    </xf>
    <xf numFmtId="0" fontId="1" fillId="10" borderId="1" xfId="0" applyFont="1" applyFill="1" applyBorder="1" applyAlignment="1">
      <alignment horizontal="left" vertical="center" wrapText="1"/>
    </xf>
    <xf numFmtId="166" fontId="6" fillId="10" borderId="1" xfId="0" applyNumberFormat="1" applyFont="1" applyFill="1" applyBorder="1" applyAlignment="1">
      <alignment horizontal="center" vertical="center" wrapText="1"/>
    </xf>
    <xf numFmtId="166" fontId="1" fillId="10" borderId="1" xfId="0" applyNumberFormat="1" applyFont="1" applyFill="1" applyBorder="1" applyAlignment="1">
      <alignment horizontal="center" vertical="center" wrapText="1"/>
    </xf>
    <xf numFmtId="166" fontId="1" fillId="10" borderId="4" xfId="0" applyNumberFormat="1" applyFont="1" applyFill="1" applyBorder="1" applyAlignment="1">
      <alignment horizontal="center" vertical="center" wrapText="1"/>
    </xf>
    <xf numFmtId="2" fontId="1" fillId="10" borderId="1" xfId="0" applyNumberFormat="1" applyFont="1" applyFill="1" applyBorder="1" applyAlignment="1">
      <alignment horizontal="center" vertical="center" wrapText="1"/>
    </xf>
    <xf numFmtId="2" fontId="6" fillId="10" borderId="1" xfId="0" applyNumberFormat="1" applyFont="1" applyFill="1" applyBorder="1" applyAlignment="1">
      <alignment horizontal="center" vertical="center" wrapText="1"/>
    </xf>
    <xf numFmtId="2" fontId="1" fillId="10" borderId="4" xfId="0" applyNumberFormat="1" applyFont="1" applyFill="1" applyBorder="1" applyAlignment="1">
      <alignment horizontal="center" vertical="center" wrapText="1"/>
    </xf>
    <xf numFmtId="2" fontId="6" fillId="10" borderId="4" xfId="0" applyNumberFormat="1" applyFont="1" applyFill="1" applyBorder="1" applyAlignment="1">
      <alignment horizontal="center" vertical="center" wrapText="1"/>
    </xf>
    <xf numFmtId="0" fontId="2" fillId="10" borderId="3" xfId="0" applyFont="1" applyFill="1" applyBorder="1" applyAlignment="1">
      <alignment horizontal="center" vertical="center" wrapText="1"/>
    </xf>
    <xf numFmtId="0" fontId="1" fillId="10" borderId="3" xfId="0" applyFont="1" applyFill="1" applyBorder="1" applyAlignment="1">
      <alignment horizontal="left" vertical="center" wrapText="1"/>
    </xf>
    <xf numFmtId="4" fontId="6" fillId="10" borderId="1" xfId="0" applyNumberFormat="1" applyFont="1" applyFill="1" applyBorder="1" applyAlignment="1">
      <alignment horizontal="center" vertical="center" wrapText="1"/>
    </xf>
    <xf numFmtId="0" fontId="2" fillId="10" borderId="1" xfId="0" applyFont="1" applyFill="1" applyBorder="1" applyAlignment="1">
      <alignment horizontal="left" vertical="center" wrapText="1"/>
    </xf>
    <xf numFmtId="4" fontId="1" fillId="10" borderId="4" xfId="0" applyNumberFormat="1" applyFont="1" applyFill="1" applyBorder="1" applyAlignment="1">
      <alignment horizontal="center" vertical="center" wrapText="1"/>
    </xf>
    <xf numFmtId="3" fontId="1" fillId="10" borderId="1" xfId="0" applyNumberFormat="1" applyFont="1" applyFill="1" applyBorder="1" applyAlignment="1">
      <alignment horizontal="center" vertical="center" wrapText="1"/>
    </xf>
    <xf numFmtId="0" fontId="2" fillId="10" borderId="2" xfId="0" applyFont="1" applyFill="1" applyBorder="1" applyAlignment="1">
      <alignment horizontal="center" vertical="center" wrapText="1"/>
    </xf>
    <xf numFmtId="0" fontId="1" fillId="10" borderId="2" xfId="0" applyFont="1" applyFill="1" applyBorder="1" applyAlignment="1">
      <alignment horizontal="left" vertical="center" wrapText="1"/>
    </xf>
    <xf numFmtId="0" fontId="6" fillId="10" borderId="4" xfId="0" applyFont="1" applyFill="1" applyBorder="1" applyAlignment="1">
      <alignment horizontal="center" vertical="center" wrapText="1"/>
    </xf>
    <xf numFmtId="166" fontId="6" fillId="10" borderId="4" xfId="0" applyNumberFormat="1" applyFont="1" applyFill="1" applyBorder="1" applyAlignment="1">
      <alignment horizontal="center" vertical="center" wrapText="1"/>
    </xf>
    <xf numFmtId="0" fontId="2" fillId="10" borderId="2" xfId="0" applyFont="1" applyFill="1" applyBorder="1" applyAlignment="1">
      <alignment horizontal="left" vertical="center" wrapText="1"/>
    </xf>
    <xf numFmtId="0" fontId="6" fillId="10" borderId="6" xfId="0" applyFont="1" applyFill="1" applyBorder="1" applyAlignment="1">
      <alignment horizontal="left" vertical="center" wrapText="1"/>
    </xf>
    <xf numFmtId="166" fontId="1" fillId="10" borderId="3" xfId="0" applyNumberFormat="1" applyFont="1" applyFill="1" applyBorder="1" applyAlignment="1">
      <alignment horizontal="center" vertical="center" wrapText="1"/>
    </xf>
    <xf numFmtId="166" fontId="6" fillId="10" borderId="3" xfId="0" applyNumberFormat="1" applyFont="1" applyFill="1" applyBorder="1" applyAlignment="1">
      <alignment horizontal="center" vertical="center" wrapText="1"/>
    </xf>
    <xf numFmtId="166" fontId="6" fillId="10" borderId="7" xfId="0" applyNumberFormat="1" applyFont="1" applyFill="1" applyBorder="1" applyAlignment="1">
      <alignment horizontal="center" vertical="center" wrapText="1"/>
    </xf>
    <xf numFmtId="0" fontId="6" fillId="10" borderId="2" xfId="0" applyFont="1" applyFill="1" applyBorder="1" applyAlignment="1">
      <alignment horizontal="left" vertical="center" wrapText="1"/>
    </xf>
    <xf numFmtId="0" fontId="7" fillId="10" borderId="2" xfId="0" applyFont="1" applyFill="1" applyBorder="1" applyAlignment="1">
      <alignment horizontal="left" vertical="center" wrapText="1"/>
    </xf>
    <xf numFmtId="0" fontId="4" fillId="10" borderId="1" xfId="0" applyFont="1" applyFill="1" applyBorder="1" applyAlignment="1">
      <alignment horizontal="center" vertical="center" wrapText="1"/>
    </xf>
    <xf numFmtId="0" fontId="1" fillId="10" borderId="1" xfId="0" applyFont="1" applyFill="1" applyBorder="1" applyAlignment="1">
      <alignment horizontal="center" vertical="center"/>
    </xf>
    <xf numFmtId="0" fontId="5" fillId="10" borderId="1" xfId="0" applyFont="1" applyFill="1" applyBorder="1" applyAlignment="1">
      <alignment horizontal="center" vertical="center" wrapText="1"/>
    </xf>
    <xf numFmtId="166" fontId="1" fillId="10" borderId="1" xfId="0" applyNumberFormat="1" applyFont="1" applyFill="1" applyBorder="1" applyAlignment="1">
      <alignment horizontal="center" vertical="center"/>
    </xf>
    <xf numFmtId="165" fontId="1" fillId="9" borderId="1" xfId="0" applyNumberFormat="1" applyFont="1" applyFill="1" applyBorder="1" applyAlignment="1">
      <alignment horizontal="center" vertical="center" wrapText="1"/>
    </xf>
    <xf numFmtId="166" fontId="1" fillId="9" borderId="1" xfId="0" applyNumberFormat="1" applyFont="1" applyFill="1" applyBorder="1" applyAlignment="1">
      <alignment horizontal="center" vertical="center" wrapText="1"/>
    </xf>
    <xf numFmtId="165" fontId="1" fillId="9" borderId="4" xfId="0" applyNumberFormat="1" applyFont="1" applyFill="1" applyBorder="1" applyAlignment="1">
      <alignment horizontal="center" vertical="center" wrapText="1"/>
    </xf>
    <xf numFmtId="0" fontId="1" fillId="11" borderId="1" xfId="0" applyFont="1" applyFill="1" applyBorder="1" applyAlignment="1">
      <alignment horizontal="center" vertical="center" wrapText="1"/>
    </xf>
    <xf numFmtId="166" fontId="1" fillId="11" borderId="1" xfId="0" applyNumberFormat="1" applyFont="1" applyFill="1" applyBorder="1" applyAlignment="1">
      <alignment horizontal="center" vertical="center" wrapText="1"/>
    </xf>
    <xf numFmtId="165" fontId="1" fillId="11" borderId="4" xfId="0" applyNumberFormat="1" applyFont="1" applyFill="1" applyBorder="1" applyAlignment="1">
      <alignment horizontal="center" vertical="center" wrapText="1"/>
    </xf>
    <xf numFmtId="0" fontId="2" fillId="5" borderId="4" xfId="0" applyFont="1" applyFill="1" applyBorder="1" applyAlignment="1">
      <alignment horizontal="center" vertical="center" wrapText="1"/>
    </xf>
    <xf numFmtId="0" fontId="6" fillId="8" borderId="3" xfId="0" applyFont="1" applyFill="1" applyBorder="1" applyAlignment="1">
      <alignment horizontal="center" vertical="center" wrapText="1"/>
    </xf>
    <xf numFmtId="0" fontId="6" fillId="9" borderId="1" xfId="0" applyFont="1" applyFill="1" applyBorder="1" applyAlignment="1">
      <alignment horizontal="center" vertical="center" wrapText="1"/>
    </xf>
    <xf numFmtId="0" fontId="1" fillId="12" borderId="3" xfId="0" applyFont="1" applyFill="1" applyBorder="1" applyAlignment="1">
      <alignment horizontal="left" vertical="center" wrapText="1"/>
    </xf>
    <xf numFmtId="0" fontId="1" fillId="12" borderId="1" xfId="0" applyFont="1" applyFill="1" applyBorder="1" applyAlignment="1">
      <alignment horizontal="center" vertical="center" wrapText="1"/>
    </xf>
    <xf numFmtId="4" fontId="1" fillId="12" borderId="1" xfId="0" applyNumberFormat="1" applyFont="1" applyFill="1" applyBorder="1" applyAlignment="1">
      <alignment horizontal="center" vertical="center" wrapText="1"/>
    </xf>
    <xf numFmtId="4" fontId="1" fillId="12" borderId="4" xfId="0" applyNumberFormat="1" applyFont="1" applyFill="1" applyBorder="1" applyAlignment="1">
      <alignment horizontal="center" vertical="center" wrapText="1"/>
    </xf>
    <xf numFmtId="2" fontId="1" fillId="12" borderId="1" xfId="0" applyNumberFormat="1" applyFont="1" applyFill="1" applyBorder="1" applyAlignment="1">
      <alignment horizontal="center" vertical="center" wrapText="1"/>
    </xf>
    <xf numFmtId="2" fontId="1" fillId="12" borderId="4" xfId="0" applyNumberFormat="1" applyFont="1" applyFill="1" applyBorder="1" applyAlignment="1">
      <alignment horizontal="center" vertical="center" wrapText="1"/>
    </xf>
    <xf numFmtId="0" fontId="6" fillId="4" borderId="1" xfId="0" applyFont="1" applyFill="1" applyBorder="1" applyAlignment="1">
      <alignment horizontal="left" vertical="center" wrapText="1"/>
    </xf>
    <xf numFmtId="0" fontId="7" fillId="0" borderId="3" xfId="0" applyFont="1" applyBorder="1" applyAlignment="1">
      <alignment horizontal="center" vertical="center" wrapText="1"/>
    </xf>
    <xf numFmtId="0" fontId="2" fillId="2" borderId="1" xfId="0" applyFont="1" applyFill="1" applyBorder="1" applyAlignment="1">
      <alignment horizontal="center" vertical="center" wrapText="1"/>
    </xf>
    <xf numFmtId="0" fontId="1" fillId="2" borderId="1" xfId="0" applyFont="1" applyFill="1" applyBorder="1" applyAlignment="1">
      <alignment horizontal="left" vertical="center" wrapText="1"/>
    </xf>
    <xf numFmtId="0" fontId="6" fillId="2" borderId="1" xfId="0" applyFont="1" applyFill="1" applyBorder="1" applyAlignment="1">
      <alignment horizontal="center" vertical="center" wrapText="1"/>
    </xf>
    <xf numFmtId="0" fontId="7" fillId="0" borderId="1" xfId="0" applyFont="1" applyBorder="1" applyAlignment="1">
      <alignment horizontal="left" vertical="center" wrapText="1"/>
    </xf>
    <xf numFmtId="0" fontId="6" fillId="0" borderId="1" xfId="0" applyFont="1" applyBorder="1" applyAlignment="1">
      <alignment horizontal="center" vertical="center"/>
    </xf>
    <xf numFmtId="0" fontId="7" fillId="8" borderId="1" xfId="0" applyFont="1" applyFill="1" applyBorder="1" applyAlignment="1">
      <alignment horizontal="left" vertical="center" wrapText="1"/>
    </xf>
    <xf numFmtId="0" fontId="7" fillId="0" borderId="1" xfId="0" applyFont="1" applyBorder="1" applyAlignment="1">
      <alignment horizontal="center" vertical="center" wrapText="1"/>
    </xf>
    <xf numFmtId="0" fontId="2" fillId="13" borderId="1" xfId="0" applyFont="1" applyFill="1" applyBorder="1" applyAlignment="1">
      <alignment horizontal="center" vertical="center" wrapText="1"/>
    </xf>
    <xf numFmtId="0" fontId="1" fillId="13" borderId="1" xfId="0" applyFont="1" applyFill="1" applyBorder="1" applyAlignment="1">
      <alignment horizontal="center" vertical="center" wrapText="1"/>
    </xf>
    <xf numFmtId="0" fontId="6" fillId="13" borderId="1" xfId="0" applyFont="1" applyFill="1" applyBorder="1" applyAlignment="1">
      <alignment horizontal="center" vertical="center" wrapText="1"/>
    </xf>
    <xf numFmtId="0" fontId="5" fillId="8" borderId="1" xfId="0" applyFont="1" applyFill="1" applyBorder="1" applyAlignment="1">
      <alignment horizontal="center" vertical="center" wrapText="1"/>
    </xf>
    <xf numFmtId="165" fontId="1" fillId="12" borderId="1" xfId="0" applyNumberFormat="1" applyFont="1" applyFill="1" applyBorder="1" applyAlignment="1">
      <alignment horizontal="center" vertical="center" wrapText="1"/>
    </xf>
    <xf numFmtId="0" fontId="2" fillId="11" borderId="6" xfId="0" applyFont="1" applyFill="1" applyBorder="1" applyAlignment="1">
      <alignment horizontal="center" vertical="center" wrapText="1"/>
    </xf>
    <xf numFmtId="0" fontId="2" fillId="11" borderId="1" xfId="0" applyFont="1" applyFill="1" applyBorder="1" applyAlignment="1">
      <alignment horizontal="center" vertical="center" wrapText="1"/>
    </xf>
    <xf numFmtId="0" fontId="1" fillId="11" borderId="1" xfId="0" applyFont="1" applyFill="1" applyBorder="1" applyAlignment="1">
      <alignment horizontal="left" vertical="center" wrapText="1"/>
    </xf>
    <xf numFmtId="0" fontId="6" fillId="11" borderId="1" xfId="0" applyFont="1" applyFill="1" applyBorder="1" applyAlignment="1">
      <alignment horizontal="center" vertical="center" wrapText="1"/>
    </xf>
    <xf numFmtId="0" fontId="2" fillId="14" borderId="1" xfId="0" applyFont="1" applyFill="1" applyBorder="1" applyAlignment="1">
      <alignment horizontal="center" vertical="center" wrapText="1"/>
    </xf>
    <xf numFmtId="0" fontId="1" fillId="14" borderId="3" xfId="0" applyFont="1" applyFill="1" applyBorder="1" applyAlignment="1">
      <alignment horizontal="center" vertical="center" wrapText="1"/>
    </xf>
    <xf numFmtId="0" fontId="1" fillId="14" borderId="1" xfId="0" applyFont="1" applyFill="1" applyBorder="1" applyAlignment="1">
      <alignment horizontal="center" vertical="center" wrapText="1"/>
    </xf>
    <xf numFmtId="0" fontId="1" fillId="14" borderId="4" xfId="0" applyFont="1" applyFill="1" applyBorder="1" applyAlignment="1">
      <alignment horizontal="center" vertical="center" wrapText="1"/>
    </xf>
    <xf numFmtId="0" fontId="2" fillId="13" borderId="1" xfId="0" applyFont="1" applyFill="1" applyBorder="1" applyAlignment="1">
      <alignment horizontal="left" vertical="center" wrapText="1"/>
    </xf>
    <xf numFmtId="4" fontId="1" fillId="4" borderId="1" xfId="0" applyNumberFormat="1" applyFont="1" applyFill="1" applyBorder="1" applyAlignment="1">
      <alignment horizontal="center" vertical="center" wrapText="1"/>
    </xf>
    <xf numFmtId="0" fontId="6" fillId="0" borderId="2" xfId="0" applyFont="1" applyBorder="1" applyAlignment="1">
      <alignment horizontal="center" vertical="center" wrapText="1"/>
    </xf>
    <xf numFmtId="0" fontId="1" fillId="4" borderId="1" xfId="0" applyFont="1" applyFill="1" applyBorder="1" applyAlignment="1">
      <alignment horizontal="left" vertical="center" wrapText="1"/>
    </xf>
    <xf numFmtId="0" fontId="6" fillId="4" borderId="2" xfId="0" applyFont="1" applyFill="1" applyBorder="1" applyAlignment="1">
      <alignment horizontal="left" vertical="center" wrapText="1"/>
    </xf>
    <xf numFmtId="0" fontId="1" fillId="0" borderId="6" xfId="0" applyFont="1" applyBorder="1" applyAlignment="1">
      <alignment horizontal="center" vertical="center" wrapText="1"/>
    </xf>
    <xf numFmtId="0" fontId="6" fillId="3" borderId="2" xfId="0" applyFont="1" applyFill="1" applyBorder="1" applyAlignment="1">
      <alignment horizontal="left" vertical="center" wrapText="1"/>
    </xf>
    <xf numFmtId="0" fontId="0" fillId="0" borderId="0" xfId="0" applyAlignment="1">
      <alignment horizontal="center" vertical="center"/>
    </xf>
    <xf numFmtId="0" fontId="0" fillId="0" borderId="0" xfId="0" applyAlignment="1">
      <alignment horizontal="left" vertical="center"/>
    </xf>
    <xf numFmtId="0" fontId="1" fillId="0" borderId="0" xfId="0" applyFont="1" applyAlignment="1">
      <alignment horizontal="center" vertical="center"/>
    </xf>
    <xf numFmtId="0" fontId="24" fillId="0" borderId="0" xfId="0" applyFont="1" applyAlignment="1">
      <alignment horizontal="center" vertical="center" wrapText="1"/>
    </xf>
    <xf numFmtId="0" fontId="1" fillId="0" borderId="0" xfId="0" applyFont="1"/>
    <xf numFmtId="166" fontId="2" fillId="0" borderId="1" xfId="0" applyNumberFormat="1" applyFont="1" applyBorder="1" applyAlignment="1">
      <alignment horizontal="center" vertical="center"/>
    </xf>
    <xf numFmtId="0" fontId="2" fillId="0" borderId="1" xfId="0" applyFont="1" applyBorder="1" applyAlignment="1">
      <alignment horizontal="center" vertical="center"/>
    </xf>
    <xf numFmtId="0" fontId="24" fillId="4" borderId="0" xfId="0" applyFont="1" applyFill="1" applyAlignment="1">
      <alignment horizontal="center" vertical="center" wrapText="1"/>
    </xf>
    <xf numFmtId="0" fontId="1" fillId="0" borderId="1" xfId="0" applyFont="1" applyBorder="1"/>
    <xf numFmtId="165" fontId="2" fillId="0" borderId="1" xfId="0" applyNumberFormat="1" applyFont="1" applyBorder="1" applyAlignment="1">
      <alignment horizontal="center" vertical="center"/>
    </xf>
    <xf numFmtId="3" fontId="2" fillId="0" borderId="1" xfId="0" applyNumberFormat="1" applyFont="1" applyBorder="1" applyAlignment="1">
      <alignment horizontal="center" vertical="center"/>
    </xf>
    <xf numFmtId="0" fontId="24" fillId="4" borderId="1" xfId="0" applyFont="1" applyFill="1" applyBorder="1" applyAlignment="1">
      <alignment horizontal="center" vertical="center" wrapText="1"/>
    </xf>
    <xf numFmtId="0" fontId="14" fillId="0" borderId="0" xfId="0" applyFont="1"/>
    <xf numFmtId="0" fontId="17" fillId="0" borderId="0" xfId="0" applyFont="1" applyAlignment="1">
      <alignment horizontal="center" vertical="center" wrapText="1"/>
    </xf>
    <xf numFmtId="0" fontId="15" fillId="4" borderId="3" xfId="0" applyFont="1" applyFill="1" applyBorder="1" applyAlignment="1">
      <alignment horizontal="center" vertical="center" wrapText="1"/>
    </xf>
    <xf numFmtId="3" fontId="2" fillId="0" borderId="3" xfId="0" applyNumberFormat="1" applyFont="1" applyBorder="1" applyAlignment="1">
      <alignment horizontal="center" vertical="center" wrapText="1"/>
    </xf>
    <xf numFmtId="165" fontId="2" fillId="0" borderId="3" xfId="0" applyNumberFormat="1" applyFont="1" applyBorder="1" applyAlignment="1">
      <alignment horizontal="center" vertical="center" wrapText="1"/>
    </xf>
    <xf numFmtId="3" fontId="7" fillId="0" borderId="3" xfId="0" applyNumberFormat="1" applyFont="1" applyBorder="1" applyAlignment="1">
      <alignment horizontal="center" vertical="center" wrapText="1"/>
    </xf>
    <xf numFmtId="166" fontId="2" fillId="4" borderId="1" xfId="0" applyNumberFormat="1" applyFont="1" applyFill="1" applyBorder="1" applyAlignment="1">
      <alignment horizontal="center" vertical="center"/>
    </xf>
    <xf numFmtId="0" fontId="2" fillId="4" borderId="1" xfId="0" applyFont="1" applyFill="1" applyBorder="1" applyAlignment="1">
      <alignment horizontal="center" vertical="center"/>
    </xf>
    <xf numFmtId="0" fontId="1" fillId="4" borderId="1" xfId="0" applyFont="1" applyFill="1" applyBorder="1"/>
    <xf numFmtId="166" fontId="1" fillId="4" borderId="1" xfId="0" applyNumberFormat="1" applyFont="1" applyFill="1" applyBorder="1" applyAlignment="1">
      <alignment horizontal="center" vertical="center"/>
    </xf>
    <xf numFmtId="0" fontId="15" fillId="0" borderId="1" xfId="0" applyFont="1" applyBorder="1" applyAlignment="1">
      <alignment horizontal="center" vertical="center"/>
    </xf>
    <xf numFmtId="1" fontId="1" fillId="4" borderId="1" xfId="8" applyNumberFormat="1" applyFont="1" applyFill="1" applyBorder="1" applyAlignment="1">
      <alignment horizontal="center"/>
    </xf>
    <xf numFmtId="1" fontId="1" fillId="4" borderId="1" xfId="0" applyNumberFormat="1" applyFont="1" applyFill="1" applyBorder="1" applyAlignment="1">
      <alignment horizontal="center" vertical="center"/>
    </xf>
    <xf numFmtId="0" fontId="1" fillId="0" borderId="1" xfId="9" applyFont="1" applyBorder="1" applyAlignment="1">
      <alignment horizontal="center" vertical="center"/>
    </xf>
    <xf numFmtId="0" fontId="1" fillId="4" borderId="1" xfId="9" applyFont="1" applyFill="1" applyBorder="1" applyAlignment="1">
      <alignment horizontal="center" vertical="center" wrapText="1"/>
    </xf>
    <xf numFmtId="166" fontId="2" fillId="4" borderId="1" xfId="9" applyNumberFormat="1" applyFont="1" applyFill="1" applyBorder="1" applyAlignment="1">
      <alignment horizontal="center" vertical="center"/>
    </xf>
    <xf numFmtId="0" fontId="2" fillId="4" borderId="1" xfId="9" applyFont="1" applyFill="1" applyBorder="1" applyAlignment="1">
      <alignment horizontal="center" vertical="center"/>
    </xf>
    <xf numFmtId="166" fontId="1" fillId="4" borderId="1" xfId="0" applyNumberFormat="1" applyFont="1" applyFill="1" applyBorder="1" applyAlignment="1">
      <alignment horizontal="center" vertical="center" wrapText="1"/>
    </xf>
    <xf numFmtId="166" fontId="1" fillId="4" borderId="1" xfId="9" applyNumberFormat="1" applyFont="1" applyFill="1" applyBorder="1" applyAlignment="1">
      <alignment horizontal="center" vertical="center"/>
    </xf>
    <xf numFmtId="0" fontId="14" fillId="4" borderId="0" xfId="0" applyFont="1" applyFill="1" applyAlignment="1">
      <alignment wrapText="1"/>
    </xf>
    <xf numFmtId="166" fontId="1" fillId="3" borderId="1" xfId="9" applyNumberFormat="1" applyFont="1" applyFill="1" applyBorder="1" applyAlignment="1">
      <alignment horizontal="center" vertical="center"/>
    </xf>
    <xf numFmtId="166" fontId="1" fillId="3" borderId="1" xfId="0" applyNumberFormat="1" applyFont="1" applyFill="1" applyBorder="1" applyAlignment="1">
      <alignment horizontal="center" vertical="center" wrapText="1"/>
    </xf>
    <xf numFmtId="166" fontId="1" fillId="4" borderId="1" xfId="0" applyNumberFormat="1" applyFont="1" applyFill="1" applyBorder="1" applyAlignment="1">
      <alignment wrapText="1"/>
    </xf>
    <xf numFmtId="166" fontId="1" fillId="4" borderId="1" xfId="0" applyNumberFormat="1" applyFont="1" applyFill="1" applyBorder="1" applyAlignment="1">
      <alignment horizontal="right" wrapText="1"/>
    </xf>
    <xf numFmtId="0" fontId="27" fillId="0" borderId="1" xfId="0" applyFont="1" applyBorder="1" applyAlignment="1">
      <alignment horizontal="justify" vertical="center" wrapText="1"/>
    </xf>
    <xf numFmtId="0" fontId="27" fillId="0" borderId="1" xfId="0" applyFont="1" applyBorder="1" applyAlignment="1">
      <alignment horizontal="center" vertical="center" wrapText="1"/>
    </xf>
    <xf numFmtId="166" fontId="7" fillId="0" borderId="1" xfId="0" applyNumberFormat="1" applyFont="1" applyBorder="1" applyAlignment="1">
      <alignment horizontal="center" vertical="center" wrapText="1"/>
    </xf>
    <xf numFmtId="1" fontId="1" fillId="4" borderId="1" xfId="0" applyNumberFormat="1" applyFont="1" applyFill="1" applyBorder="1" applyAlignment="1">
      <alignment horizontal="center" vertical="center" wrapText="1"/>
    </xf>
    <xf numFmtId="0" fontId="29" fillId="4" borderId="1" xfId="0" applyFont="1" applyFill="1" applyBorder="1" applyAlignment="1">
      <alignment horizontal="center" vertical="center" wrapText="1"/>
    </xf>
    <xf numFmtId="0" fontId="0" fillId="4" borderId="0" xfId="0" applyFill="1"/>
    <xf numFmtId="0" fontId="30" fillId="4" borderId="1" xfId="0" applyFont="1" applyFill="1" applyBorder="1" applyAlignment="1">
      <alignment horizontal="center" vertical="center" wrapText="1"/>
    </xf>
    <xf numFmtId="0" fontId="0" fillId="4" borderId="0" xfId="0" applyFill="1" applyAlignment="1">
      <alignment horizontal="center" vertical="center"/>
    </xf>
    <xf numFmtId="0" fontId="0" fillId="4" borderId="1" xfId="0" applyFill="1" applyBorder="1"/>
    <xf numFmtId="0" fontId="29" fillId="4" borderId="1" xfId="0" applyFont="1" applyFill="1" applyBorder="1" applyAlignment="1">
      <alignment horizontal="left" vertical="center" wrapText="1"/>
    </xf>
    <xf numFmtId="165" fontId="2" fillId="0" borderId="1" xfId="0" applyNumberFormat="1" applyFont="1" applyBorder="1" applyAlignment="1">
      <alignment horizontal="center" vertical="center" wrapText="1"/>
    </xf>
    <xf numFmtId="0" fontId="2" fillId="0" borderId="11" xfId="0" applyFont="1" applyBorder="1" applyAlignment="1">
      <alignment horizontal="left" vertical="center" wrapText="1"/>
    </xf>
    <xf numFmtId="165" fontId="2" fillId="4" borderId="1" xfId="0" applyNumberFormat="1" applyFont="1" applyFill="1" applyBorder="1" applyAlignment="1">
      <alignment horizontal="center" vertical="center" wrapText="1"/>
    </xf>
    <xf numFmtId="165" fontId="2" fillId="4" borderId="4" xfId="0" applyNumberFormat="1" applyFont="1" applyFill="1" applyBorder="1" applyAlignment="1">
      <alignment horizontal="center" vertical="center" wrapText="1"/>
    </xf>
    <xf numFmtId="166" fontId="2" fillId="0" borderId="1" xfId="8" applyNumberFormat="1" applyFont="1" applyFill="1" applyBorder="1" applyAlignment="1">
      <alignment horizontal="center" vertical="center"/>
    </xf>
    <xf numFmtId="0" fontId="1" fillId="4" borderId="0" xfId="0" applyFont="1" applyFill="1"/>
    <xf numFmtId="1" fontId="1" fillId="0" borderId="1" xfId="0" applyNumberFormat="1" applyFont="1" applyBorder="1" applyAlignment="1">
      <alignment horizontal="center" vertical="center"/>
    </xf>
    <xf numFmtId="166" fontId="2" fillId="4" borderId="1" xfId="0" applyNumberFormat="1" applyFont="1" applyFill="1" applyBorder="1" applyAlignment="1">
      <alignment horizontal="center" vertical="center" wrapText="1"/>
    </xf>
    <xf numFmtId="166" fontId="1" fillId="0" borderId="1" xfId="1" applyNumberFormat="1" applyFont="1" applyBorder="1" applyAlignment="1">
      <alignment horizontal="center" vertical="center"/>
    </xf>
    <xf numFmtId="1" fontId="1" fillId="0" borderId="1" xfId="1" applyNumberFormat="1" applyFont="1" applyBorder="1" applyAlignment="1">
      <alignment horizontal="center" vertical="center"/>
    </xf>
    <xf numFmtId="1" fontId="2" fillId="0" borderId="1" xfId="0" applyNumberFormat="1" applyFont="1" applyBorder="1" applyAlignment="1">
      <alignment horizontal="center" vertical="center" wrapText="1"/>
    </xf>
    <xf numFmtId="166" fontId="2" fillId="4" borderId="1" xfId="8" applyNumberFormat="1" applyFont="1" applyFill="1" applyBorder="1" applyAlignment="1">
      <alignment horizontal="center" vertical="center" wrapText="1"/>
    </xf>
    <xf numFmtId="166" fontId="2" fillId="4" borderId="1" xfId="8" applyNumberFormat="1" applyFont="1" applyFill="1" applyBorder="1" applyAlignment="1">
      <alignment horizontal="center" vertical="center"/>
    </xf>
    <xf numFmtId="1" fontId="1" fillId="0" borderId="1" xfId="8" applyNumberFormat="1" applyFont="1" applyFill="1" applyBorder="1" applyAlignment="1">
      <alignment horizontal="center" vertical="center"/>
    </xf>
    <xf numFmtId="0" fontId="6" fillId="0" borderId="2" xfId="0" applyFont="1" applyBorder="1" applyAlignment="1">
      <alignment horizontal="center" vertical="center"/>
    </xf>
    <xf numFmtId="166" fontId="7" fillId="0" borderId="1" xfId="0" applyNumberFormat="1" applyFont="1" applyBorder="1" applyAlignment="1">
      <alignment horizontal="center" vertical="center"/>
    </xf>
    <xf numFmtId="166" fontId="7" fillId="0" borderId="1" xfId="8" applyNumberFormat="1" applyFont="1" applyBorder="1" applyAlignment="1">
      <alignment horizontal="center" vertical="center"/>
    </xf>
    <xf numFmtId="166" fontId="6" fillId="4" borderId="1" xfId="0" applyNumberFormat="1" applyFont="1" applyFill="1" applyBorder="1" applyAlignment="1">
      <alignment horizontal="center" vertical="center"/>
    </xf>
    <xf numFmtId="1" fontId="6" fillId="4" borderId="1" xfId="0" applyNumberFormat="1" applyFont="1" applyFill="1" applyBorder="1" applyAlignment="1">
      <alignment horizontal="center" vertical="center"/>
    </xf>
    <xf numFmtId="0" fontId="14" fillId="4" borderId="0" xfId="0" applyFont="1" applyFill="1"/>
    <xf numFmtId="0" fontId="1" fillId="4" borderId="0" xfId="0" applyFont="1" applyFill="1" applyAlignment="1">
      <alignment horizontal="center" vertical="center" wrapText="1"/>
    </xf>
    <xf numFmtId="0" fontId="0" fillId="4" borderId="0" xfId="0" applyFill="1" applyAlignment="1">
      <alignment horizontal="left" vertical="center"/>
    </xf>
    <xf numFmtId="0" fontId="1" fillId="4" borderId="0" xfId="0" applyFont="1" applyFill="1" applyAlignment="1">
      <alignment horizontal="center" vertical="center"/>
    </xf>
    <xf numFmtId="0" fontId="0" fillId="0" borderId="0" xfId="0" applyAlignment="1">
      <alignment horizontal="center"/>
    </xf>
    <xf numFmtId="0" fontId="1" fillId="2" borderId="1" xfId="0" applyFont="1" applyFill="1" applyBorder="1" applyAlignment="1">
      <alignment horizontal="center" vertical="center" wrapText="1"/>
    </xf>
    <xf numFmtId="166" fontId="1" fillId="2" borderId="1" xfId="0" applyNumberFormat="1" applyFont="1" applyFill="1" applyBorder="1" applyAlignment="1">
      <alignment horizontal="center" vertical="center" wrapText="1"/>
    </xf>
    <xf numFmtId="166" fontId="2" fillId="2" borderId="1" xfId="0" applyNumberFormat="1" applyFont="1" applyFill="1" applyBorder="1" applyAlignment="1">
      <alignment horizontal="center" vertical="center"/>
    </xf>
    <xf numFmtId="165" fontId="1" fillId="2" borderId="1" xfId="0" applyNumberFormat="1" applyFont="1" applyFill="1" applyBorder="1" applyAlignment="1">
      <alignment horizontal="center" vertical="center" wrapText="1"/>
    </xf>
    <xf numFmtId="0" fontId="5" fillId="2" borderId="1" xfId="0" applyFont="1" applyFill="1" applyBorder="1" applyAlignment="1">
      <alignment vertical="center" wrapText="1"/>
    </xf>
    <xf numFmtId="0" fontId="5" fillId="11" borderId="1" xfId="0" applyFont="1" applyFill="1" applyBorder="1" applyAlignment="1">
      <alignment vertical="center" wrapText="1"/>
    </xf>
    <xf numFmtId="166" fontId="2" fillId="11" borderId="1" xfId="0" applyNumberFormat="1" applyFont="1" applyFill="1" applyBorder="1" applyAlignment="1">
      <alignment horizontal="center" vertical="center"/>
    </xf>
    <xf numFmtId="165" fontId="1" fillId="11" borderId="1" xfId="0" applyNumberFormat="1" applyFont="1" applyFill="1" applyBorder="1" applyAlignment="1">
      <alignment horizontal="center" vertical="center" wrapText="1"/>
    </xf>
    <xf numFmtId="0" fontId="1" fillId="3" borderId="1" xfId="0" applyFont="1" applyFill="1" applyBorder="1"/>
    <xf numFmtId="0" fontId="1" fillId="3" borderId="1" xfId="0" applyFont="1" applyFill="1" applyBorder="1" applyAlignment="1">
      <alignment horizontal="left" vertical="center" wrapText="1"/>
    </xf>
    <xf numFmtId="166" fontId="1" fillId="3" borderId="1" xfId="0" applyNumberFormat="1" applyFont="1" applyFill="1" applyBorder="1" applyAlignment="1">
      <alignment horizontal="center" vertical="center"/>
    </xf>
    <xf numFmtId="166" fontId="2" fillId="3" borderId="1" xfId="0" applyNumberFormat="1" applyFont="1" applyFill="1" applyBorder="1" applyAlignment="1">
      <alignment horizontal="center" vertical="center"/>
    </xf>
    <xf numFmtId="0" fontId="5" fillId="3" borderId="1" xfId="0" applyFont="1" applyFill="1" applyBorder="1" applyAlignment="1">
      <alignment vertical="center" wrapText="1"/>
    </xf>
    <xf numFmtId="0" fontId="1" fillId="2" borderId="1" xfId="0" applyFont="1" applyFill="1" applyBorder="1"/>
    <xf numFmtId="166" fontId="1" fillId="2" borderId="1" xfId="0" applyNumberFormat="1" applyFont="1" applyFill="1" applyBorder="1" applyAlignment="1">
      <alignment horizontal="center" vertical="center"/>
    </xf>
    <xf numFmtId="0" fontId="1" fillId="11" borderId="1" xfId="0" applyFont="1" applyFill="1" applyBorder="1"/>
    <xf numFmtId="166" fontId="1" fillId="11" borderId="1" xfId="0" applyNumberFormat="1" applyFont="1" applyFill="1" applyBorder="1" applyAlignment="1">
      <alignment horizontal="center" vertical="center"/>
    </xf>
    <xf numFmtId="0" fontId="1" fillId="2" borderId="1" xfId="0" applyFont="1" applyFill="1" applyBorder="1" applyAlignment="1">
      <alignment horizontal="center" vertical="center"/>
    </xf>
    <xf numFmtId="166" fontId="2" fillId="2" borderId="1" xfId="0" applyNumberFormat="1" applyFont="1" applyFill="1" applyBorder="1" applyAlignment="1">
      <alignment horizontal="center" vertical="center" wrapText="1"/>
    </xf>
    <xf numFmtId="0" fontId="1" fillId="11" borderId="1" xfId="0" applyFont="1" applyFill="1" applyBorder="1" applyAlignment="1">
      <alignment horizontal="center" vertical="center"/>
    </xf>
    <xf numFmtId="166" fontId="2" fillId="11" borderId="1" xfId="0" applyNumberFormat="1" applyFont="1" applyFill="1" applyBorder="1" applyAlignment="1">
      <alignment horizontal="center" vertical="center" wrapText="1"/>
    </xf>
    <xf numFmtId="0" fontId="1" fillId="3" borderId="1" xfId="0" applyFont="1" applyFill="1" applyBorder="1" applyAlignment="1">
      <alignment horizontal="center" vertical="center"/>
    </xf>
    <xf numFmtId="165" fontId="1" fillId="3" borderId="1" xfId="0" applyNumberFormat="1" applyFont="1" applyFill="1" applyBorder="1" applyAlignment="1">
      <alignment horizontal="center" vertical="center" wrapText="1"/>
    </xf>
    <xf numFmtId="165" fontId="2" fillId="3" borderId="1" xfId="0" applyNumberFormat="1" applyFont="1" applyFill="1" applyBorder="1" applyAlignment="1">
      <alignment horizontal="center" vertical="center"/>
    </xf>
    <xf numFmtId="165" fontId="2" fillId="2" borderId="1" xfId="0" applyNumberFormat="1" applyFont="1" applyFill="1" applyBorder="1" applyAlignment="1">
      <alignment horizontal="center" vertical="center"/>
    </xf>
    <xf numFmtId="165" fontId="2" fillId="11" borderId="1" xfId="0" applyNumberFormat="1" applyFont="1" applyFill="1" applyBorder="1" applyAlignment="1">
      <alignment horizontal="center" vertical="center"/>
    </xf>
    <xf numFmtId="3" fontId="2" fillId="3" borderId="1" xfId="0" applyNumberFormat="1" applyFont="1" applyFill="1" applyBorder="1" applyAlignment="1">
      <alignment horizontal="center" vertical="center"/>
    </xf>
    <xf numFmtId="0" fontId="24" fillId="3" borderId="1" xfId="0" applyFont="1" applyFill="1" applyBorder="1" applyAlignment="1">
      <alignment horizontal="center" vertical="center" wrapText="1"/>
    </xf>
    <xf numFmtId="0" fontId="1" fillId="11" borderId="2" xfId="0" applyFont="1" applyFill="1" applyBorder="1" applyAlignment="1">
      <alignment horizontal="center" vertical="center" wrapText="1"/>
    </xf>
    <xf numFmtId="0" fontId="5" fillId="11" borderId="2" xfId="0" applyFont="1" applyFill="1" applyBorder="1" applyAlignment="1">
      <alignment vertical="center" wrapText="1"/>
    </xf>
    <xf numFmtId="165" fontId="1" fillId="11" borderId="2" xfId="0" applyNumberFormat="1" applyFont="1" applyFill="1" applyBorder="1" applyAlignment="1">
      <alignment horizontal="center" vertical="center" wrapText="1"/>
    </xf>
    <xf numFmtId="165" fontId="2" fillId="11" borderId="2" xfId="0" applyNumberFormat="1" applyFont="1" applyFill="1" applyBorder="1" applyAlignment="1">
      <alignment horizontal="center" vertical="center"/>
    </xf>
    <xf numFmtId="0" fontId="24" fillId="11" borderId="1"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1" fillId="3" borderId="2" xfId="0" applyFont="1" applyFill="1" applyBorder="1" applyAlignment="1">
      <alignment horizontal="left" vertical="center" wrapText="1"/>
    </xf>
    <xf numFmtId="0" fontId="15" fillId="3" borderId="3" xfId="0" applyFont="1" applyFill="1" applyBorder="1" applyAlignment="1">
      <alignment horizontal="center" vertical="center" wrapText="1"/>
    </xf>
    <xf numFmtId="3" fontId="1" fillId="3" borderId="1" xfId="0" applyNumberFormat="1" applyFont="1" applyFill="1" applyBorder="1" applyAlignment="1">
      <alignment horizontal="center" vertical="center" wrapText="1"/>
    </xf>
    <xf numFmtId="165" fontId="2" fillId="3" borderId="3" xfId="0" applyNumberFormat="1" applyFont="1" applyFill="1" applyBorder="1" applyAlignment="1">
      <alignment horizontal="center" vertical="center" wrapText="1"/>
    </xf>
    <xf numFmtId="3" fontId="6" fillId="3" borderId="1" xfId="0" applyNumberFormat="1" applyFont="1" applyFill="1" applyBorder="1" applyAlignment="1">
      <alignment horizontal="center" vertical="center" wrapText="1"/>
    </xf>
    <xf numFmtId="0" fontId="15" fillId="2" borderId="3" xfId="0" applyFont="1" applyFill="1" applyBorder="1" applyAlignment="1">
      <alignment horizontal="center" vertical="center" wrapText="1"/>
    </xf>
    <xf numFmtId="3" fontId="1" fillId="2" borderId="1" xfId="0" applyNumberFormat="1" applyFont="1" applyFill="1" applyBorder="1" applyAlignment="1">
      <alignment horizontal="center" vertical="center" wrapText="1"/>
    </xf>
    <xf numFmtId="165" fontId="2" fillId="2" borderId="3" xfId="0" applyNumberFormat="1" applyFont="1" applyFill="1" applyBorder="1" applyAlignment="1">
      <alignment horizontal="center" vertical="center" wrapText="1"/>
    </xf>
    <xf numFmtId="3" fontId="6" fillId="2" borderId="1" xfId="0" applyNumberFormat="1" applyFont="1" applyFill="1" applyBorder="1" applyAlignment="1">
      <alignment horizontal="center" vertical="center" wrapText="1"/>
    </xf>
    <xf numFmtId="0" fontId="1" fillId="2" borderId="2" xfId="0" applyFont="1" applyFill="1" applyBorder="1" applyAlignment="1">
      <alignment horizontal="left" vertical="center" wrapText="1"/>
    </xf>
    <xf numFmtId="0" fontId="1" fillId="11" borderId="2" xfId="0" applyFont="1" applyFill="1" applyBorder="1" applyAlignment="1">
      <alignment horizontal="left" vertical="center" wrapText="1"/>
    </xf>
    <xf numFmtId="0" fontId="15" fillId="11" borderId="3" xfId="0" applyFont="1" applyFill="1" applyBorder="1" applyAlignment="1">
      <alignment horizontal="center" vertical="center" wrapText="1"/>
    </xf>
    <xf numFmtId="3" fontId="1" fillId="11" borderId="1" xfId="0" applyNumberFormat="1" applyFont="1" applyFill="1" applyBorder="1" applyAlignment="1">
      <alignment horizontal="center" vertical="center" wrapText="1"/>
    </xf>
    <xf numFmtId="165" fontId="2" fillId="11" borderId="3" xfId="0" applyNumberFormat="1" applyFont="1" applyFill="1" applyBorder="1" applyAlignment="1">
      <alignment horizontal="center" vertical="center" wrapText="1"/>
    </xf>
    <xf numFmtId="3" fontId="6" fillId="11" borderId="1" xfId="0" applyNumberFormat="1" applyFont="1" applyFill="1" applyBorder="1" applyAlignment="1">
      <alignment horizontal="center" vertical="center" wrapText="1"/>
    </xf>
    <xf numFmtId="0" fontId="2" fillId="0" borderId="0" xfId="0" applyFont="1" applyAlignment="1">
      <alignment horizontal="center" vertical="center" wrapText="1"/>
    </xf>
    <xf numFmtId="166" fontId="2" fillId="3" borderId="1" xfId="0" applyNumberFormat="1" applyFont="1" applyFill="1" applyBorder="1" applyAlignment="1">
      <alignment horizontal="center" vertical="center" wrapText="1"/>
    </xf>
    <xf numFmtId="0" fontId="1" fillId="3" borderId="3" xfId="0" applyFont="1" applyFill="1" applyBorder="1" applyAlignment="1">
      <alignment horizontal="center" vertical="center" wrapText="1"/>
    </xf>
    <xf numFmtId="0" fontId="1" fillId="3" borderId="3" xfId="0" applyFont="1" applyFill="1" applyBorder="1" applyAlignment="1">
      <alignment horizontal="left" vertical="center" wrapText="1"/>
    </xf>
    <xf numFmtId="0" fontId="1" fillId="2" borderId="3" xfId="0" applyFont="1" applyFill="1" applyBorder="1" applyAlignment="1">
      <alignment horizontal="left" vertical="center" wrapText="1"/>
    </xf>
    <xf numFmtId="0" fontId="1" fillId="11" borderId="3" xfId="0" applyFont="1" applyFill="1" applyBorder="1" applyAlignment="1">
      <alignment horizontal="center" vertical="center" wrapText="1"/>
    </xf>
    <xf numFmtId="0" fontId="1" fillId="11" borderId="3" xfId="0" applyFont="1" applyFill="1" applyBorder="1" applyAlignment="1">
      <alignment horizontal="left" vertical="center" wrapText="1"/>
    </xf>
    <xf numFmtId="0" fontId="15" fillId="3" borderId="1" xfId="0" applyFont="1" applyFill="1" applyBorder="1"/>
    <xf numFmtId="1" fontId="1" fillId="3" borderId="1" xfId="8" applyNumberFormat="1" applyFont="1" applyFill="1" applyBorder="1" applyAlignment="1">
      <alignment horizontal="center"/>
    </xf>
    <xf numFmtId="166" fontId="1" fillId="3" borderId="1" xfId="8" applyNumberFormat="1" applyFont="1" applyFill="1" applyBorder="1" applyAlignment="1">
      <alignment horizontal="center"/>
    </xf>
    <xf numFmtId="0" fontId="15" fillId="2" borderId="1" xfId="0" applyFont="1" applyFill="1" applyBorder="1"/>
    <xf numFmtId="1" fontId="1" fillId="2" borderId="1" xfId="8" applyNumberFormat="1" applyFont="1" applyFill="1" applyBorder="1" applyAlignment="1">
      <alignment horizontal="center"/>
    </xf>
    <xf numFmtId="166" fontId="1" fillId="2" borderId="1" xfId="8" applyNumberFormat="1" applyFont="1" applyFill="1" applyBorder="1" applyAlignment="1">
      <alignment horizontal="center"/>
    </xf>
    <xf numFmtId="0" fontId="15" fillId="11" borderId="1" xfId="0" applyFont="1" applyFill="1" applyBorder="1"/>
    <xf numFmtId="1" fontId="1" fillId="11" borderId="1" xfId="8" applyNumberFormat="1" applyFont="1" applyFill="1" applyBorder="1" applyAlignment="1">
      <alignment horizontal="center"/>
    </xf>
    <xf numFmtId="166" fontId="1" fillId="11" borderId="1" xfId="8" applyNumberFormat="1" applyFont="1" applyFill="1" applyBorder="1" applyAlignment="1">
      <alignment horizontal="center"/>
    </xf>
    <xf numFmtId="0" fontId="15" fillId="3" borderId="1" xfId="0" applyFont="1" applyFill="1" applyBorder="1" applyAlignment="1">
      <alignment horizontal="center" vertical="center"/>
    </xf>
    <xf numFmtId="0" fontId="15" fillId="2" borderId="1" xfId="0" applyFont="1" applyFill="1" applyBorder="1" applyAlignment="1">
      <alignment horizontal="center" vertical="center"/>
    </xf>
    <xf numFmtId="0" fontId="15" fillId="11" borderId="1" xfId="0" applyFont="1" applyFill="1" applyBorder="1" applyAlignment="1">
      <alignment horizontal="center" vertical="center"/>
    </xf>
    <xf numFmtId="1" fontId="1" fillId="3" borderId="1" xfId="0" applyNumberFormat="1" applyFont="1" applyFill="1" applyBorder="1" applyAlignment="1">
      <alignment horizontal="center" vertical="center"/>
    </xf>
    <xf numFmtId="0" fontId="5" fillId="3" borderId="1" xfId="0" applyFont="1" applyFill="1" applyBorder="1" applyAlignment="1">
      <alignment horizontal="center" vertical="center" wrapText="1"/>
    </xf>
    <xf numFmtId="0" fontId="5" fillId="2" borderId="2" xfId="0" applyFont="1" applyFill="1" applyBorder="1" applyAlignment="1">
      <alignment vertical="center" wrapText="1"/>
    </xf>
    <xf numFmtId="0" fontId="24" fillId="2" borderId="2" xfId="0" applyFont="1" applyFill="1" applyBorder="1" applyAlignment="1">
      <alignment horizontal="center" vertical="center" wrapText="1"/>
    </xf>
    <xf numFmtId="165" fontId="1" fillId="2" borderId="2" xfId="0" applyNumberFormat="1" applyFont="1" applyFill="1" applyBorder="1" applyAlignment="1">
      <alignment horizontal="center" vertical="center" wrapText="1"/>
    </xf>
    <xf numFmtId="165" fontId="1" fillId="2" borderId="4" xfId="0" applyNumberFormat="1" applyFont="1" applyFill="1" applyBorder="1" applyAlignment="1">
      <alignment horizontal="center" vertical="center" wrapText="1"/>
    </xf>
    <xf numFmtId="0" fontId="2" fillId="3" borderId="2" xfId="0" applyFont="1" applyFill="1" applyBorder="1" applyAlignment="1">
      <alignment horizontal="center" vertical="center" wrapText="1"/>
    </xf>
    <xf numFmtId="166" fontId="2" fillId="3" borderId="1" xfId="9" applyNumberFormat="1" applyFont="1" applyFill="1" applyBorder="1" applyAlignment="1">
      <alignment horizontal="center" vertical="center"/>
    </xf>
    <xf numFmtId="0" fontId="2" fillId="2" borderId="2" xfId="0" applyFont="1" applyFill="1" applyBorder="1" applyAlignment="1">
      <alignment horizontal="center" vertical="center" wrapText="1"/>
    </xf>
    <xf numFmtId="166" fontId="1" fillId="2" borderId="1" xfId="9" applyNumberFormat="1" applyFont="1" applyFill="1" applyBorder="1" applyAlignment="1">
      <alignment horizontal="center" vertical="center"/>
    </xf>
    <xf numFmtId="166" fontId="2" fillId="2" borderId="1" xfId="9" applyNumberFormat="1" applyFont="1" applyFill="1" applyBorder="1" applyAlignment="1">
      <alignment horizontal="center" vertical="center"/>
    </xf>
    <xf numFmtId="0" fontId="6" fillId="2" borderId="1" xfId="0" applyFont="1" applyFill="1" applyBorder="1" applyAlignment="1">
      <alignment horizontal="left" vertical="center" wrapText="1"/>
    </xf>
    <xf numFmtId="166" fontId="1" fillId="3" borderId="1" xfId="0" applyNumberFormat="1" applyFont="1" applyFill="1" applyBorder="1" applyAlignment="1">
      <alignment horizontal="right" wrapText="1"/>
    </xf>
    <xf numFmtId="166" fontId="1" fillId="3" borderId="1" xfId="0" applyNumberFormat="1" applyFont="1" applyFill="1" applyBorder="1" applyAlignment="1">
      <alignment wrapText="1"/>
    </xf>
    <xf numFmtId="166" fontId="1" fillId="2" borderId="1" xfId="0" applyNumberFormat="1" applyFont="1" applyFill="1" applyBorder="1" applyAlignment="1">
      <alignment wrapText="1"/>
    </xf>
    <xf numFmtId="0" fontId="2" fillId="11" borderId="2" xfId="0" applyFont="1" applyFill="1" applyBorder="1" applyAlignment="1">
      <alignment horizontal="center" vertical="center" wrapText="1"/>
    </xf>
    <xf numFmtId="166" fontId="1" fillId="11" borderId="1" xfId="9" applyNumberFormat="1" applyFont="1" applyFill="1" applyBorder="1" applyAlignment="1">
      <alignment horizontal="center" vertical="center"/>
    </xf>
    <xf numFmtId="166" fontId="2" fillId="11" borderId="1" xfId="9" applyNumberFormat="1" applyFont="1" applyFill="1" applyBorder="1" applyAlignment="1">
      <alignment horizontal="center" vertical="center"/>
    </xf>
    <xf numFmtId="166" fontId="1" fillId="11" borderId="1" xfId="0" applyNumberFormat="1" applyFont="1" applyFill="1" applyBorder="1" applyAlignment="1">
      <alignment horizontal="right" wrapText="1"/>
    </xf>
    <xf numFmtId="166" fontId="1" fillId="11" borderId="1" xfId="0" applyNumberFormat="1" applyFont="1" applyFill="1" applyBorder="1" applyAlignment="1">
      <alignment wrapText="1"/>
    </xf>
    <xf numFmtId="1" fontId="7" fillId="3" borderId="1" xfId="0" applyNumberFormat="1" applyFont="1" applyFill="1" applyBorder="1" applyAlignment="1">
      <alignment horizontal="center" vertical="center" wrapText="1"/>
    </xf>
    <xf numFmtId="1" fontId="1" fillId="3" borderId="1" xfId="0" applyNumberFormat="1" applyFont="1" applyFill="1" applyBorder="1" applyAlignment="1">
      <alignment horizontal="center" vertical="center" wrapText="1"/>
    </xf>
    <xf numFmtId="166" fontId="7" fillId="2" borderId="1" xfId="0" applyNumberFormat="1" applyFont="1" applyFill="1" applyBorder="1" applyAlignment="1">
      <alignment horizontal="center" vertical="center" wrapText="1"/>
    </xf>
    <xf numFmtId="166" fontId="7" fillId="11" borderId="1" xfId="0" applyNumberFormat="1" applyFont="1" applyFill="1" applyBorder="1" applyAlignment="1">
      <alignment horizontal="center" vertical="center" wrapText="1"/>
    </xf>
    <xf numFmtId="0" fontId="0" fillId="3" borderId="1" xfId="0" applyFill="1" applyBorder="1"/>
    <xf numFmtId="0" fontId="29" fillId="3" borderId="1" xfId="0" applyFont="1" applyFill="1" applyBorder="1" applyAlignment="1">
      <alignment horizontal="center" vertical="center" wrapText="1"/>
    </xf>
    <xf numFmtId="0" fontId="29" fillId="3" borderId="1" xfId="0" applyFont="1" applyFill="1" applyBorder="1" applyAlignment="1">
      <alignment horizontal="left" vertical="center" wrapText="1"/>
    </xf>
    <xf numFmtId="0" fontId="30" fillId="3" borderId="1" xfId="0" applyFont="1" applyFill="1" applyBorder="1" applyAlignment="1">
      <alignment horizontal="center" vertical="center" wrapText="1"/>
    </xf>
    <xf numFmtId="0" fontId="0" fillId="2" borderId="1" xfId="0" applyFill="1" applyBorder="1"/>
    <xf numFmtId="0" fontId="29" fillId="2" borderId="1" xfId="0" applyFont="1" applyFill="1" applyBorder="1" applyAlignment="1">
      <alignment horizontal="left" vertical="center" wrapText="1"/>
    </xf>
    <xf numFmtId="0" fontId="29" fillId="2" borderId="1" xfId="0" applyFont="1" applyFill="1" applyBorder="1" applyAlignment="1">
      <alignment horizontal="center" vertical="center" wrapText="1"/>
    </xf>
    <xf numFmtId="0" fontId="0" fillId="11" borderId="1" xfId="0" applyFill="1" applyBorder="1"/>
    <xf numFmtId="0" fontId="29" fillId="11" borderId="1" xfId="0" applyFont="1" applyFill="1" applyBorder="1" applyAlignment="1">
      <alignment horizontal="center" vertical="center" wrapText="1"/>
    </xf>
    <xf numFmtId="0" fontId="14" fillId="3" borderId="1" xfId="0" applyFont="1" applyFill="1" applyBorder="1" applyAlignment="1">
      <alignment horizontal="center"/>
    </xf>
    <xf numFmtId="0" fontId="1" fillId="3" borderId="1" xfId="0" applyFont="1" applyFill="1" applyBorder="1" applyAlignment="1">
      <alignment horizontal="left"/>
    </xf>
    <xf numFmtId="166" fontId="1" fillId="3" borderId="1" xfId="0" applyNumberFormat="1" applyFont="1" applyFill="1" applyBorder="1" applyAlignment="1">
      <alignment horizontal="center"/>
    </xf>
    <xf numFmtId="0" fontId="14" fillId="2" borderId="1" xfId="0" applyFont="1" applyFill="1" applyBorder="1" applyAlignment="1">
      <alignment horizontal="center"/>
    </xf>
    <xf numFmtId="0" fontId="1" fillId="2" borderId="1" xfId="0" applyFont="1" applyFill="1" applyBorder="1" applyAlignment="1">
      <alignment horizontal="left"/>
    </xf>
    <xf numFmtId="166" fontId="1" fillId="2" borderId="1" xfId="0" applyNumberFormat="1" applyFont="1" applyFill="1" applyBorder="1" applyAlignment="1">
      <alignment horizontal="center"/>
    </xf>
    <xf numFmtId="0" fontId="14" fillId="11" borderId="1" xfId="0" applyFont="1" applyFill="1" applyBorder="1" applyAlignment="1">
      <alignment horizontal="center"/>
    </xf>
    <xf numFmtId="0" fontId="1" fillId="11" borderId="1" xfId="0" applyFont="1" applyFill="1" applyBorder="1" applyAlignment="1">
      <alignment horizontal="left"/>
    </xf>
    <xf numFmtId="166" fontId="1" fillId="11" borderId="1" xfId="0" applyNumberFormat="1" applyFont="1" applyFill="1" applyBorder="1" applyAlignment="1">
      <alignment horizontal="center"/>
    </xf>
    <xf numFmtId="0" fontId="1" fillId="3" borderId="1" xfId="0" applyFont="1" applyFill="1" applyBorder="1" applyAlignment="1">
      <alignment horizontal="center"/>
    </xf>
    <xf numFmtId="0" fontId="1" fillId="2" borderId="1" xfId="0" applyFont="1" applyFill="1" applyBorder="1" applyAlignment="1">
      <alignment horizontal="center"/>
    </xf>
    <xf numFmtId="0" fontId="1" fillId="11" borderId="1" xfId="0" applyFont="1" applyFill="1" applyBorder="1" applyAlignment="1">
      <alignment horizontal="center"/>
    </xf>
    <xf numFmtId="166" fontId="1" fillId="11" borderId="1" xfId="8" applyNumberFormat="1" applyFont="1" applyFill="1" applyBorder="1" applyAlignment="1">
      <alignment horizontal="center" vertical="center"/>
    </xf>
    <xf numFmtId="166" fontId="1" fillId="2" borderId="1" xfId="8" applyNumberFormat="1" applyFont="1" applyFill="1" applyBorder="1" applyAlignment="1">
      <alignment horizontal="center" vertical="center"/>
    </xf>
    <xf numFmtId="166" fontId="1" fillId="3" borderId="1" xfId="8" applyNumberFormat="1" applyFont="1" applyFill="1" applyBorder="1" applyAlignment="1">
      <alignment horizontal="center" vertical="center"/>
    </xf>
    <xf numFmtId="0" fontId="1" fillId="3" borderId="1" xfId="8" applyNumberFormat="1" applyFont="1" applyFill="1" applyBorder="1" applyAlignment="1">
      <alignment horizontal="center" vertical="center"/>
    </xf>
    <xf numFmtId="0" fontId="1" fillId="2" borderId="1" xfId="8" applyNumberFormat="1" applyFont="1" applyFill="1" applyBorder="1" applyAlignment="1">
      <alignment horizontal="center" vertical="center"/>
    </xf>
    <xf numFmtId="1" fontId="1" fillId="2" borderId="1" xfId="0" applyNumberFormat="1" applyFont="1" applyFill="1" applyBorder="1" applyAlignment="1">
      <alignment horizontal="center" vertical="center"/>
    </xf>
    <xf numFmtId="0" fontId="1" fillId="11" borderId="1" xfId="8" applyNumberFormat="1" applyFont="1" applyFill="1" applyBorder="1" applyAlignment="1">
      <alignment horizontal="center" vertical="center"/>
    </xf>
    <xf numFmtId="1" fontId="1" fillId="11" borderId="1" xfId="0" applyNumberFormat="1" applyFont="1" applyFill="1" applyBorder="1" applyAlignment="1">
      <alignment horizontal="center" vertical="center"/>
    </xf>
    <xf numFmtId="0" fontId="1" fillId="3" borderId="1" xfId="1" applyFont="1" applyFill="1" applyBorder="1" applyAlignment="1">
      <alignment horizontal="left" vertical="center" wrapText="1"/>
    </xf>
    <xf numFmtId="0" fontId="6" fillId="3" borderId="1" xfId="1" applyFont="1" applyFill="1" applyBorder="1" applyAlignment="1">
      <alignment horizontal="center" vertical="center"/>
    </xf>
    <xf numFmtId="166" fontId="1" fillId="3" borderId="1" xfId="1" applyNumberFormat="1" applyFont="1" applyFill="1" applyBorder="1" applyAlignment="1">
      <alignment horizontal="center" vertical="center"/>
    </xf>
    <xf numFmtId="0" fontId="1" fillId="2" borderId="1" xfId="1" applyFont="1" applyFill="1" applyBorder="1" applyAlignment="1">
      <alignment horizontal="left" vertical="center" wrapText="1"/>
    </xf>
    <xf numFmtId="0" fontId="6" fillId="2" borderId="1" xfId="1" applyFont="1" applyFill="1" applyBorder="1" applyAlignment="1">
      <alignment horizontal="center" vertical="center"/>
    </xf>
    <xf numFmtId="166" fontId="1" fillId="2" borderId="1" xfId="1" applyNumberFormat="1" applyFont="1" applyFill="1" applyBorder="1" applyAlignment="1">
      <alignment horizontal="center" vertical="center"/>
    </xf>
    <xf numFmtId="0" fontId="1" fillId="11" borderId="1" xfId="1" applyFont="1" applyFill="1" applyBorder="1" applyAlignment="1">
      <alignment horizontal="left" vertical="center" wrapText="1"/>
    </xf>
    <xf numFmtId="0" fontId="6" fillId="11" borderId="1" xfId="1" applyFont="1" applyFill="1" applyBorder="1" applyAlignment="1">
      <alignment horizontal="center" vertical="center"/>
    </xf>
    <xf numFmtId="1" fontId="1" fillId="11" borderId="1" xfId="1" applyNumberFormat="1" applyFont="1" applyFill="1" applyBorder="1" applyAlignment="1">
      <alignment horizontal="center" vertical="center"/>
    </xf>
    <xf numFmtId="166" fontId="1" fillId="11" borderId="1" xfId="1" applyNumberFormat="1" applyFont="1" applyFill="1" applyBorder="1" applyAlignment="1">
      <alignment horizontal="center" vertical="center"/>
    </xf>
    <xf numFmtId="0" fontId="5" fillId="3" borderId="1" xfId="0" applyFont="1" applyFill="1" applyBorder="1" applyAlignment="1">
      <alignment horizontal="left" vertical="top" wrapText="1"/>
    </xf>
    <xf numFmtId="0" fontId="5" fillId="3" borderId="1" xfId="0" applyFont="1" applyFill="1" applyBorder="1" applyAlignment="1">
      <alignment horizontal="center" vertical="top" wrapText="1"/>
    </xf>
    <xf numFmtId="1" fontId="1" fillId="3" borderId="1" xfId="1" applyNumberFormat="1" applyFont="1" applyFill="1" applyBorder="1" applyAlignment="1">
      <alignment horizontal="center" vertical="center"/>
    </xf>
    <xf numFmtId="2" fontId="5" fillId="3" borderId="1" xfId="0" applyNumberFormat="1" applyFont="1" applyFill="1" applyBorder="1" applyAlignment="1">
      <alignment horizontal="center" vertical="top" wrapText="1"/>
    </xf>
    <xf numFmtId="0" fontId="5" fillId="2" borderId="1" xfId="0" applyFont="1" applyFill="1" applyBorder="1" applyAlignment="1">
      <alignment horizontal="left" vertical="top" wrapText="1"/>
    </xf>
    <xf numFmtId="0" fontId="5" fillId="2" borderId="1" xfId="0" applyFont="1" applyFill="1" applyBorder="1" applyAlignment="1">
      <alignment horizontal="center" vertical="top" wrapText="1"/>
    </xf>
    <xf numFmtId="1" fontId="1" fillId="2" borderId="1" xfId="1" applyNumberFormat="1" applyFont="1" applyFill="1" applyBorder="1" applyAlignment="1">
      <alignment horizontal="center" vertical="center"/>
    </xf>
    <xf numFmtId="0" fontId="5" fillId="11" borderId="1" xfId="0" applyFont="1" applyFill="1" applyBorder="1" applyAlignment="1">
      <alignment horizontal="left" vertical="top" wrapText="1"/>
    </xf>
    <xf numFmtId="0" fontId="5" fillId="11" borderId="1" xfId="0" applyFont="1" applyFill="1" applyBorder="1" applyAlignment="1">
      <alignment horizontal="center" vertical="top" wrapText="1"/>
    </xf>
    <xf numFmtId="1" fontId="1" fillId="3" borderId="1" xfId="8" applyNumberFormat="1" applyFont="1" applyFill="1" applyBorder="1" applyAlignment="1">
      <alignment horizontal="center" vertical="center"/>
    </xf>
    <xf numFmtId="166" fontId="2" fillId="3" borderId="1" xfId="8" applyNumberFormat="1" applyFont="1" applyFill="1" applyBorder="1" applyAlignment="1">
      <alignment horizontal="center" vertical="center" wrapText="1"/>
    </xf>
    <xf numFmtId="166" fontId="1" fillId="3" borderId="1" xfId="10" applyNumberFormat="1" applyFont="1" applyFill="1" applyBorder="1" applyAlignment="1">
      <alignment horizontal="center" vertical="center"/>
    </xf>
    <xf numFmtId="1" fontId="1" fillId="3" borderId="1" xfId="10" applyNumberFormat="1" applyFont="1" applyFill="1" applyBorder="1" applyAlignment="1">
      <alignment horizontal="center" vertical="center"/>
    </xf>
    <xf numFmtId="1" fontId="1" fillId="2" borderId="1" xfId="8" applyNumberFormat="1" applyFont="1" applyFill="1" applyBorder="1" applyAlignment="1">
      <alignment horizontal="center" vertical="center"/>
    </xf>
    <xf numFmtId="166" fontId="2" fillId="2" borderId="1" xfId="8" applyNumberFormat="1" applyFont="1" applyFill="1" applyBorder="1" applyAlignment="1">
      <alignment horizontal="center" vertical="center" wrapText="1"/>
    </xf>
    <xf numFmtId="166" fontId="1" fillId="2" borderId="1" xfId="10" applyNumberFormat="1" applyFont="1" applyFill="1" applyBorder="1" applyAlignment="1">
      <alignment horizontal="center" vertical="center"/>
    </xf>
    <xf numFmtId="1" fontId="1" fillId="2" borderId="1" xfId="10" applyNumberFormat="1" applyFont="1" applyFill="1" applyBorder="1" applyAlignment="1">
      <alignment horizontal="center" vertical="center"/>
    </xf>
    <xf numFmtId="1" fontId="1" fillId="11" borderId="1" xfId="8" applyNumberFormat="1" applyFont="1" applyFill="1" applyBorder="1" applyAlignment="1">
      <alignment horizontal="center" vertical="center"/>
    </xf>
    <xf numFmtId="166" fontId="2" fillId="11" borderId="1" xfId="8" applyNumberFormat="1" applyFont="1" applyFill="1" applyBorder="1" applyAlignment="1">
      <alignment horizontal="center" vertical="center" wrapText="1"/>
    </xf>
    <xf numFmtId="1" fontId="1" fillId="11" borderId="1" xfId="10" applyNumberFormat="1" applyFont="1" applyFill="1" applyBorder="1" applyAlignment="1">
      <alignment horizontal="center" vertical="center"/>
    </xf>
    <xf numFmtId="0" fontId="1" fillId="2" borderId="1" xfId="8" applyNumberFormat="1" applyFont="1" applyFill="1" applyBorder="1" applyAlignment="1">
      <alignment horizontal="center"/>
    </xf>
    <xf numFmtId="0" fontId="1" fillId="11" borderId="1" xfId="8" applyNumberFormat="1" applyFont="1" applyFill="1" applyBorder="1" applyAlignment="1">
      <alignment horizontal="center"/>
    </xf>
    <xf numFmtId="0" fontId="6" fillId="3" borderId="5" xfId="0" applyFont="1" applyFill="1" applyBorder="1" applyAlignment="1">
      <alignment vertical="top"/>
    </xf>
    <xf numFmtId="0" fontId="6" fillId="3" borderId="1" xfId="0" applyFont="1" applyFill="1" applyBorder="1" applyAlignment="1">
      <alignment horizontal="center" vertical="center"/>
    </xf>
    <xf numFmtId="1" fontId="6" fillId="3" borderId="1" xfId="0" applyNumberFormat="1" applyFont="1" applyFill="1" applyBorder="1" applyAlignment="1">
      <alignment horizontal="center" vertical="center"/>
    </xf>
    <xf numFmtId="166" fontId="6" fillId="3" borderId="1" xfId="0" applyNumberFormat="1" applyFont="1" applyFill="1" applyBorder="1" applyAlignment="1">
      <alignment horizontal="center" vertical="center"/>
    </xf>
    <xf numFmtId="166" fontId="7" fillId="3" borderId="1" xfId="8" applyNumberFormat="1" applyFont="1" applyFill="1" applyBorder="1" applyAlignment="1">
      <alignment horizontal="center" vertical="center"/>
    </xf>
    <xf numFmtId="0" fontId="6" fillId="2" borderId="5" xfId="0" applyFont="1" applyFill="1" applyBorder="1" applyAlignment="1">
      <alignment vertical="top"/>
    </xf>
    <xf numFmtId="0" fontId="6" fillId="2" borderId="1" xfId="0" applyFont="1" applyFill="1" applyBorder="1" applyAlignment="1">
      <alignment horizontal="center" vertical="center"/>
    </xf>
    <xf numFmtId="166" fontId="6" fillId="2" borderId="1" xfId="0" applyNumberFormat="1" applyFont="1" applyFill="1" applyBorder="1" applyAlignment="1">
      <alignment horizontal="center" vertical="center"/>
    </xf>
    <xf numFmtId="166" fontId="7" fillId="2" borderId="1" xfId="8" applyNumberFormat="1" applyFont="1" applyFill="1" applyBorder="1" applyAlignment="1">
      <alignment horizontal="center" vertical="center"/>
    </xf>
    <xf numFmtId="0" fontId="6" fillId="11" borderId="5" xfId="0" applyFont="1" applyFill="1" applyBorder="1" applyAlignment="1">
      <alignment vertical="top"/>
    </xf>
    <xf numFmtId="0" fontId="6" fillId="11" borderId="1" xfId="0" applyFont="1" applyFill="1" applyBorder="1" applyAlignment="1">
      <alignment horizontal="center" vertical="center"/>
    </xf>
    <xf numFmtId="166" fontId="6" fillId="11" borderId="1" xfId="0" applyNumberFormat="1" applyFont="1" applyFill="1" applyBorder="1" applyAlignment="1">
      <alignment horizontal="center" vertical="center"/>
    </xf>
    <xf numFmtId="166" fontId="7" fillId="11" borderId="1" xfId="8" applyNumberFormat="1" applyFont="1" applyFill="1" applyBorder="1" applyAlignment="1">
      <alignment horizontal="center" vertical="center"/>
    </xf>
    <xf numFmtId="0" fontId="2" fillId="16" borderId="1" xfId="0" applyFont="1" applyFill="1" applyBorder="1" applyAlignment="1">
      <alignment horizontal="center" vertical="center" wrapText="1"/>
    </xf>
    <xf numFmtId="0" fontId="1" fillId="16" borderId="1" xfId="0" applyFont="1" applyFill="1" applyBorder="1" applyAlignment="1">
      <alignment horizontal="center" vertical="center" wrapText="1"/>
    </xf>
    <xf numFmtId="165" fontId="1" fillId="16" borderId="1" xfId="0" applyNumberFormat="1" applyFont="1" applyFill="1" applyBorder="1" applyAlignment="1">
      <alignment horizontal="center" vertical="center" wrapText="1"/>
    </xf>
    <xf numFmtId="165" fontId="1" fillId="16" borderId="4" xfId="0" applyNumberFormat="1" applyFont="1" applyFill="1" applyBorder="1" applyAlignment="1">
      <alignment horizontal="center" vertical="center" wrapText="1"/>
    </xf>
    <xf numFmtId="165" fontId="6" fillId="4" borderId="1" xfId="0" applyNumberFormat="1" applyFont="1" applyFill="1" applyBorder="1" applyAlignment="1">
      <alignment horizontal="center" vertical="center"/>
    </xf>
    <xf numFmtId="0" fontId="1" fillId="16" borderId="3" xfId="0" applyFont="1" applyFill="1" applyBorder="1" applyAlignment="1">
      <alignment horizontal="center" vertical="center" wrapText="1"/>
    </xf>
    <xf numFmtId="3" fontId="6" fillId="4" borderId="3" xfId="0" applyNumberFormat="1" applyFont="1" applyFill="1" applyBorder="1" applyAlignment="1">
      <alignment horizontal="center" vertical="center" wrapText="1"/>
    </xf>
    <xf numFmtId="0" fontId="7" fillId="4" borderId="1" xfId="3" applyFont="1" applyFill="1" applyBorder="1" applyAlignment="1">
      <alignment horizontal="left" vertical="center" wrapText="1"/>
    </xf>
    <xf numFmtId="0" fontId="1" fillId="4" borderId="1" xfId="3" applyFont="1" applyFill="1" applyBorder="1" applyAlignment="1">
      <alignment horizontal="left" vertical="center" wrapText="1"/>
    </xf>
    <xf numFmtId="3" fontId="1" fillId="4" borderId="3" xfId="0" applyNumberFormat="1" applyFont="1" applyFill="1" applyBorder="1" applyAlignment="1">
      <alignment horizontal="center" vertical="center" wrapText="1"/>
    </xf>
    <xf numFmtId="165" fontId="1" fillId="4" borderId="3" xfId="0" applyNumberFormat="1" applyFont="1" applyFill="1" applyBorder="1" applyAlignment="1">
      <alignment horizontal="center" vertical="center" wrapText="1"/>
    </xf>
    <xf numFmtId="0" fontId="2" fillId="0" borderId="4" xfId="0" applyFont="1" applyBorder="1" applyAlignment="1">
      <alignment horizontal="left" vertical="center" wrapText="1"/>
    </xf>
    <xf numFmtId="0" fontId="2" fillId="5" borderId="3" xfId="0" applyFont="1" applyFill="1" applyBorder="1" applyAlignment="1">
      <alignment horizontal="left" vertical="center" wrapText="1"/>
    </xf>
    <xf numFmtId="0" fontId="2" fillId="16" borderId="1" xfId="0" applyFont="1" applyFill="1" applyBorder="1" applyAlignment="1">
      <alignment horizontal="left" vertical="center" wrapText="1"/>
    </xf>
    <xf numFmtId="0" fontId="1" fillId="9" borderId="1" xfId="0" applyFont="1" applyFill="1" applyBorder="1" applyAlignment="1">
      <alignment horizontal="left" vertical="center" wrapText="1"/>
    </xf>
    <xf numFmtId="0" fontId="1" fillId="14" borderId="3" xfId="0" applyFont="1" applyFill="1" applyBorder="1" applyAlignment="1">
      <alignment horizontal="left" vertical="center" wrapText="1"/>
    </xf>
    <xf numFmtId="0" fontId="6" fillId="4" borderId="1" xfId="0" applyFont="1" applyFill="1" applyBorder="1" applyAlignment="1">
      <alignment horizontal="center" vertical="center"/>
    </xf>
    <xf numFmtId="0" fontId="2" fillId="9" borderId="4" xfId="0" applyFont="1" applyFill="1" applyBorder="1" applyAlignment="1">
      <alignment horizontal="center" vertical="center" wrapText="1"/>
    </xf>
    <xf numFmtId="3" fontId="6" fillId="4" borderId="1" xfId="0" applyNumberFormat="1" applyFont="1" applyFill="1" applyBorder="1" applyAlignment="1">
      <alignment horizontal="center" vertical="center" wrapText="1"/>
    </xf>
    <xf numFmtId="0" fontId="7" fillId="4" borderId="4" xfId="0" applyFont="1" applyFill="1" applyBorder="1" applyAlignment="1">
      <alignment horizontal="center" vertical="center" wrapText="1"/>
    </xf>
    <xf numFmtId="0" fontId="2" fillId="0" borderId="1" xfId="0" applyFont="1" applyBorder="1" applyAlignment="1">
      <alignment horizontal="left" vertical="center"/>
    </xf>
    <xf numFmtId="0" fontId="2" fillId="4" borderId="2" xfId="0" applyFont="1" applyFill="1" applyBorder="1" applyAlignment="1">
      <alignment horizontal="left" vertical="center"/>
    </xf>
    <xf numFmtId="0" fontId="2" fillId="4" borderId="1" xfId="0" applyFont="1" applyFill="1" applyBorder="1" applyAlignment="1">
      <alignment horizontal="left" vertical="center"/>
    </xf>
    <xf numFmtId="0" fontId="5" fillId="0" borderId="3" xfId="0" applyFont="1" applyBorder="1" applyAlignment="1">
      <alignment horizontal="left" vertical="center" wrapText="1"/>
    </xf>
    <xf numFmtId="0" fontId="5" fillId="0" borderId="1" xfId="0" applyFont="1" applyBorder="1" applyAlignment="1">
      <alignment horizontal="left" vertical="center" wrapText="1"/>
    </xf>
    <xf numFmtId="0" fontId="20" fillId="11" borderId="1" xfId="0" applyFont="1" applyFill="1" applyBorder="1" applyAlignment="1">
      <alignment horizontal="left" vertical="center" wrapText="1"/>
    </xf>
    <xf numFmtId="0" fontId="6" fillId="9" borderId="1" xfId="0" applyFont="1" applyFill="1" applyBorder="1" applyAlignment="1">
      <alignment horizontal="left" vertical="center" wrapText="1"/>
    </xf>
    <xf numFmtId="0" fontId="7" fillId="10" borderId="1" xfId="0" applyFont="1" applyFill="1" applyBorder="1" applyAlignment="1">
      <alignment horizontal="left" vertical="center" wrapText="1"/>
    </xf>
    <xf numFmtId="0" fontId="14" fillId="0" borderId="0" xfId="0" applyFont="1" applyAlignment="1">
      <alignment horizontal="left" vertical="center" wrapText="1"/>
    </xf>
    <xf numFmtId="0" fontId="14" fillId="0" borderId="0" xfId="0" applyFont="1" applyAlignment="1">
      <alignment horizontal="center" vertical="center" wrapText="1"/>
    </xf>
    <xf numFmtId="0" fontId="33" fillId="0" borderId="1" xfId="0" applyFont="1" applyBorder="1" applyAlignment="1">
      <alignment horizontal="center" vertical="center" wrapText="1"/>
    </xf>
    <xf numFmtId="0" fontId="14" fillId="7" borderId="1" xfId="0" applyFont="1" applyFill="1" applyBorder="1" applyAlignment="1">
      <alignment horizontal="center" vertical="center" wrapText="1"/>
    </xf>
    <xf numFmtId="0" fontId="14" fillId="5" borderId="1" xfId="0" applyFont="1" applyFill="1" applyBorder="1" applyAlignment="1">
      <alignment horizontal="center" vertical="center" wrapText="1"/>
    </xf>
    <xf numFmtId="0" fontId="14" fillId="8" borderId="1" xfId="0" applyFont="1" applyFill="1" applyBorder="1" applyAlignment="1">
      <alignment horizontal="center" vertical="center" wrapText="1"/>
    </xf>
    <xf numFmtId="0" fontId="14" fillId="12" borderId="1" xfId="0" applyFont="1" applyFill="1" applyBorder="1" applyAlignment="1">
      <alignment horizontal="center" vertical="center" wrapText="1"/>
    </xf>
    <xf numFmtId="0" fontId="14" fillId="11" borderId="1" xfId="0" applyFont="1" applyFill="1" applyBorder="1" applyAlignment="1">
      <alignment horizontal="center" vertical="center" wrapText="1"/>
    </xf>
    <xf numFmtId="0" fontId="14" fillId="0" borderId="8" xfId="0" applyFont="1" applyBorder="1" applyAlignment="1">
      <alignment horizontal="center" vertical="center" wrapText="1"/>
    </xf>
    <xf numFmtId="0" fontId="14" fillId="0" borderId="2" xfId="0" applyFont="1" applyBorder="1" applyAlignment="1">
      <alignment horizontal="center" vertical="center" wrapText="1"/>
    </xf>
    <xf numFmtId="0" fontId="14" fillId="11" borderId="8" xfId="0" applyFont="1" applyFill="1" applyBorder="1" applyAlignment="1">
      <alignment horizontal="center" vertical="center" wrapText="1"/>
    </xf>
    <xf numFmtId="0" fontId="14" fillId="11" borderId="2" xfId="0" applyFont="1" applyFill="1" applyBorder="1" applyAlignment="1">
      <alignment horizontal="center" vertical="center" wrapText="1"/>
    </xf>
    <xf numFmtId="0" fontId="14" fillId="9" borderId="1" xfId="0" applyFont="1" applyFill="1" applyBorder="1" applyAlignment="1">
      <alignment horizontal="center" vertical="center" wrapText="1"/>
    </xf>
    <xf numFmtId="0" fontId="14" fillId="6" borderId="1" xfId="0" applyFont="1" applyFill="1" applyBorder="1" applyAlignment="1">
      <alignment horizontal="center" vertical="center" wrapText="1"/>
    </xf>
    <xf numFmtId="0" fontId="34" fillId="4" borderId="1" xfId="0" applyFont="1" applyFill="1" applyBorder="1" applyAlignment="1">
      <alignment horizontal="center" vertical="center" wrapText="1"/>
    </xf>
    <xf numFmtId="0" fontId="34" fillId="4" borderId="3" xfId="0" applyFont="1" applyFill="1" applyBorder="1" applyAlignment="1">
      <alignment horizontal="center" vertical="center" wrapText="1"/>
    </xf>
    <xf numFmtId="0" fontId="14" fillId="10" borderId="1" xfId="0" applyFont="1" applyFill="1" applyBorder="1" applyAlignment="1">
      <alignment horizontal="center" vertical="center" wrapText="1"/>
    </xf>
    <xf numFmtId="165" fontId="14" fillId="0" borderId="1" xfId="0" applyNumberFormat="1" applyFont="1" applyBorder="1" applyAlignment="1">
      <alignment horizontal="center" vertical="center" wrapText="1"/>
    </xf>
    <xf numFmtId="0" fontId="14" fillId="14" borderId="1" xfId="0" applyFont="1" applyFill="1" applyBorder="1" applyAlignment="1">
      <alignment horizontal="center" vertical="center" wrapText="1"/>
    </xf>
    <xf numFmtId="166" fontId="14" fillId="10" borderId="1" xfId="0" applyNumberFormat="1" applyFont="1" applyFill="1" applyBorder="1" applyAlignment="1">
      <alignment horizontal="center" vertical="center" wrapText="1"/>
    </xf>
    <xf numFmtId="0" fontId="14" fillId="13" borderId="1" xfId="0" applyFont="1" applyFill="1" applyBorder="1" applyAlignment="1">
      <alignment horizontal="center" vertical="center" wrapText="1"/>
    </xf>
    <xf numFmtId="0" fontId="34" fillId="10" borderId="1" xfId="0" applyFont="1" applyFill="1" applyBorder="1" applyAlignment="1">
      <alignment horizontal="center" vertical="center" wrapText="1"/>
    </xf>
    <xf numFmtId="3" fontId="1" fillId="12" borderId="1" xfId="0" applyNumberFormat="1" applyFont="1" applyFill="1" applyBorder="1" applyAlignment="1">
      <alignment horizontal="center" vertical="center" wrapText="1"/>
    </xf>
    <xf numFmtId="3" fontId="1" fillId="12" borderId="4" xfId="0" applyNumberFormat="1" applyFont="1" applyFill="1" applyBorder="1" applyAlignment="1">
      <alignment horizontal="center" vertical="center" wrapText="1"/>
    </xf>
    <xf numFmtId="0" fontId="33" fillId="0" borderId="0" xfId="0" applyFont="1" applyAlignment="1">
      <alignment horizontal="center" vertical="center" wrapText="1"/>
    </xf>
    <xf numFmtId="0" fontId="33" fillId="7" borderId="1" xfId="0" applyFont="1" applyFill="1" applyBorder="1" applyAlignment="1">
      <alignment horizontal="center" vertical="center" wrapText="1"/>
    </xf>
    <xf numFmtId="0" fontId="33" fillId="5" borderId="1" xfId="0" applyFont="1" applyFill="1" applyBorder="1" applyAlignment="1">
      <alignment horizontal="center" vertical="center" wrapText="1"/>
    </xf>
    <xf numFmtId="0" fontId="33" fillId="8" borderId="1" xfId="0" applyFont="1" applyFill="1" applyBorder="1" applyAlignment="1">
      <alignment horizontal="center" vertical="center" wrapText="1"/>
    </xf>
    <xf numFmtId="3" fontId="2" fillId="4" borderId="4" xfId="0" applyNumberFormat="1" applyFont="1" applyFill="1" applyBorder="1" applyAlignment="1">
      <alignment horizontal="center" vertical="center" wrapText="1"/>
    </xf>
    <xf numFmtId="165" fontId="2" fillId="0" borderId="7" xfId="0" applyNumberFormat="1" applyFont="1" applyBorder="1" applyAlignment="1">
      <alignment horizontal="center" vertical="center" wrapText="1"/>
    </xf>
    <xf numFmtId="0" fontId="33" fillId="4" borderId="1" xfId="0" applyFont="1" applyFill="1" applyBorder="1" applyAlignment="1">
      <alignment horizontal="center" vertical="center" wrapText="1"/>
    </xf>
    <xf numFmtId="0" fontId="33" fillId="12" borderId="1" xfId="0" applyFont="1" applyFill="1" applyBorder="1" applyAlignment="1">
      <alignment horizontal="center" vertical="center" wrapText="1"/>
    </xf>
    <xf numFmtId="0" fontId="33" fillId="0" borderId="4" xfId="0" applyFont="1" applyBorder="1" applyAlignment="1">
      <alignment horizontal="center" vertical="center" wrapText="1"/>
    </xf>
    <xf numFmtId="0" fontId="33" fillId="11" borderId="4" xfId="0" applyFont="1" applyFill="1" applyBorder="1" applyAlignment="1">
      <alignment horizontal="center" vertical="center" wrapText="1"/>
    </xf>
    <xf numFmtId="0" fontId="33" fillId="9" borderId="1" xfId="0" applyFont="1" applyFill="1" applyBorder="1" applyAlignment="1">
      <alignment horizontal="center" vertical="center" wrapText="1"/>
    </xf>
    <xf numFmtId="0" fontId="33" fillId="6" borderId="1" xfId="0" applyFont="1" applyFill="1" applyBorder="1" applyAlignment="1">
      <alignment horizontal="center" vertical="center" wrapText="1"/>
    </xf>
    <xf numFmtId="0" fontId="37" fillId="0" borderId="1" xfId="0" applyFont="1" applyBorder="1" applyAlignment="1">
      <alignment horizontal="center" vertical="center" wrapText="1"/>
    </xf>
    <xf numFmtId="0" fontId="7" fillId="0" borderId="6" xfId="0" applyFont="1" applyBorder="1" applyAlignment="1">
      <alignment horizontal="center" vertical="center" wrapText="1"/>
    </xf>
    <xf numFmtId="0" fontId="37" fillId="4" borderId="1" xfId="0" applyFont="1" applyFill="1" applyBorder="1" applyAlignment="1">
      <alignment horizontal="center" vertical="center" wrapText="1"/>
    </xf>
    <xf numFmtId="0" fontId="7" fillId="8" borderId="3" xfId="0" applyFont="1" applyFill="1" applyBorder="1" applyAlignment="1">
      <alignment horizontal="center" vertical="center" wrapText="1"/>
    </xf>
    <xf numFmtId="0" fontId="33" fillId="10" borderId="1" xfId="0" applyFont="1" applyFill="1" applyBorder="1" applyAlignment="1">
      <alignment horizontal="center" vertical="center" wrapText="1"/>
    </xf>
    <xf numFmtId="165" fontId="33" fillId="0" borderId="1" xfId="0" applyNumberFormat="1" applyFont="1" applyBorder="1" applyAlignment="1">
      <alignment horizontal="center" vertical="center" wrapText="1"/>
    </xf>
    <xf numFmtId="165" fontId="7" fillId="0" borderId="1" xfId="0" applyNumberFormat="1" applyFont="1" applyBorder="1" applyAlignment="1">
      <alignment horizontal="center" vertical="center" wrapText="1"/>
    </xf>
    <xf numFmtId="0" fontId="7" fillId="0" borderId="4" xfId="0" applyFont="1" applyBorder="1" applyAlignment="1">
      <alignment horizontal="center" vertical="center" wrapText="1"/>
    </xf>
    <xf numFmtId="166" fontId="33" fillId="10" borderId="1" xfId="0" applyNumberFormat="1" applyFont="1" applyFill="1" applyBorder="1" applyAlignment="1">
      <alignment horizontal="center" vertical="center" wrapText="1"/>
    </xf>
    <xf numFmtId="0" fontId="33" fillId="10" borderId="0" xfId="0" applyFont="1" applyFill="1" applyAlignment="1">
      <alignment horizontal="center" vertical="center" wrapText="1"/>
    </xf>
    <xf numFmtId="0" fontId="7" fillId="9" borderId="1" xfId="0" applyFont="1" applyFill="1" applyBorder="1" applyAlignment="1">
      <alignment horizontal="center" vertical="center" wrapText="1"/>
    </xf>
    <xf numFmtId="0" fontId="37" fillId="13" borderId="1" xfId="0" applyFont="1" applyFill="1" applyBorder="1" applyAlignment="1">
      <alignment horizontal="center" vertical="center" wrapText="1"/>
    </xf>
    <xf numFmtId="0" fontId="37" fillId="11" borderId="1" xfId="0" applyFont="1" applyFill="1" applyBorder="1" applyAlignment="1">
      <alignment horizontal="center" vertical="center" wrapText="1"/>
    </xf>
    <xf numFmtId="166" fontId="7" fillId="10" borderId="1" xfId="0" applyNumberFormat="1" applyFont="1" applyFill="1" applyBorder="1" applyAlignment="1">
      <alignment horizontal="center" vertical="center" wrapText="1"/>
    </xf>
    <xf numFmtId="0" fontId="7" fillId="8" borderId="1" xfId="0" applyFont="1" applyFill="1" applyBorder="1" applyAlignment="1">
      <alignment horizontal="center" vertical="center" wrapText="1"/>
    </xf>
    <xf numFmtId="0" fontId="1" fillId="5" borderId="2" xfId="0" applyFont="1" applyFill="1" applyBorder="1" applyAlignment="1">
      <alignment vertical="center" wrapText="1"/>
    </xf>
    <xf numFmtId="4" fontId="6" fillId="4" borderId="1" xfId="0" applyNumberFormat="1" applyFont="1" applyFill="1" applyBorder="1" applyAlignment="1">
      <alignment horizontal="center" vertical="center" wrapText="1"/>
    </xf>
    <xf numFmtId="3" fontId="2" fillId="4" borderId="1" xfId="0" applyNumberFormat="1" applyFont="1" applyFill="1" applyBorder="1" applyAlignment="1">
      <alignment horizontal="center" vertical="center" wrapText="1"/>
    </xf>
    <xf numFmtId="1" fontId="2" fillId="4" borderId="1" xfId="0" applyNumberFormat="1" applyFont="1" applyFill="1" applyBorder="1" applyAlignment="1">
      <alignment horizontal="center" vertical="center" wrapText="1"/>
    </xf>
    <xf numFmtId="0" fontId="16" fillId="4" borderId="4" xfId="0" applyFont="1" applyFill="1" applyBorder="1" applyAlignment="1">
      <alignment horizontal="center" vertical="center"/>
    </xf>
    <xf numFmtId="0" fontId="16" fillId="4" borderId="1" xfId="0" applyFont="1" applyFill="1" applyBorder="1" applyAlignment="1">
      <alignment horizontal="center" vertical="center"/>
    </xf>
    <xf numFmtId="1" fontId="6" fillId="4" borderId="1" xfId="0" applyNumberFormat="1" applyFont="1" applyFill="1" applyBorder="1" applyAlignment="1">
      <alignment horizontal="center" vertical="center" wrapText="1"/>
    </xf>
    <xf numFmtId="166" fontId="6" fillId="4" borderId="1" xfId="0" applyNumberFormat="1" applyFont="1" applyFill="1" applyBorder="1" applyAlignment="1">
      <alignment horizontal="center" vertical="center" wrapText="1"/>
    </xf>
    <xf numFmtId="0" fontId="16" fillId="4" borderId="7" xfId="0" applyFont="1" applyFill="1" applyBorder="1" applyAlignment="1">
      <alignment horizontal="center" vertical="center"/>
    </xf>
    <xf numFmtId="0" fontId="16" fillId="4" borderId="3" xfId="0" applyFont="1" applyFill="1" applyBorder="1" applyAlignment="1">
      <alignment horizontal="center" vertical="center"/>
    </xf>
    <xf numFmtId="0" fontId="1" fillId="4" borderId="3" xfId="0" applyFont="1" applyFill="1" applyBorder="1" applyAlignment="1">
      <alignment horizontal="center" vertical="center"/>
    </xf>
    <xf numFmtId="0" fontId="1" fillId="4" borderId="3" xfId="0" applyFont="1" applyFill="1" applyBorder="1" applyAlignment="1">
      <alignment vertical="center" wrapText="1"/>
    </xf>
    <xf numFmtId="0" fontId="1" fillId="4" borderId="4" xfId="0" applyFont="1" applyFill="1" applyBorder="1" applyAlignment="1">
      <alignment horizontal="center" vertical="center" wrapText="1"/>
    </xf>
    <xf numFmtId="0" fontId="6" fillId="4" borderId="1" xfId="3" applyFont="1" applyFill="1" applyBorder="1" applyAlignment="1">
      <alignment horizontal="left" vertical="center" wrapText="1"/>
    </xf>
    <xf numFmtId="0" fontId="1" fillId="4" borderId="11" xfId="0" applyFont="1" applyFill="1" applyBorder="1" applyAlignment="1">
      <alignment horizontal="center" vertical="center" wrapText="1"/>
    </xf>
    <xf numFmtId="165" fontId="6" fillId="4" borderId="2" xfId="0" applyNumberFormat="1" applyFont="1" applyFill="1" applyBorder="1" applyAlignment="1">
      <alignment horizontal="center" vertical="center" wrapText="1"/>
    </xf>
    <xf numFmtId="0" fontId="6" fillId="4" borderId="0" xfId="0" applyFont="1" applyFill="1" applyAlignment="1">
      <alignment horizontal="center" vertical="center" wrapText="1"/>
    </xf>
    <xf numFmtId="0" fontId="14" fillId="4" borderId="0" xfId="0" applyFont="1" applyFill="1" applyAlignment="1">
      <alignment horizontal="center" vertical="center" wrapText="1"/>
    </xf>
    <xf numFmtId="3" fontId="6" fillId="4" borderId="6" xfId="0" applyNumberFormat="1" applyFont="1" applyFill="1" applyBorder="1" applyAlignment="1">
      <alignment horizontal="center" vertical="center" wrapText="1"/>
    </xf>
    <xf numFmtId="166" fontId="1" fillId="14" borderId="1" xfId="0" applyNumberFormat="1" applyFont="1" applyFill="1" applyBorder="1" applyAlignment="1">
      <alignment horizontal="center" vertical="center" wrapText="1"/>
    </xf>
    <xf numFmtId="0" fontId="2" fillId="8" borderId="4" xfId="0" applyFont="1" applyFill="1" applyBorder="1" applyAlignment="1">
      <alignment horizontal="center" vertical="center" wrapText="1"/>
    </xf>
    <xf numFmtId="0" fontId="2" fillId="4" borderId="3" xfId="0" applyFont="1" applyFill="1" applyBorder="1" applyAlignment="1">
      <alignment horizontal="center" vertical="center" wrapText="1"/>
    </xf>
    <xf numFmtId="0" fontId="2" fillId="0" borderId="2" xfId="0" applyFont="1" applyBorder="1" applyAlignment="1">
      <alignment horizontal="center" vertical="center" wrapText="1"/>
    </xf>
    <xf numFmtId="0" fontId="2" fillId="0" borderId="6" xfId="0" applyFont="1" applyBorder="1" applyAlignment="1">
      <alignment horizontal="center" vertical="center" wrapText="1"/>
    </xf>
    <xf numFmtId="0" fontId="2" fillId="0" borderId="3" xfId="0" applyFont="1" applyBorder="1" applyAlignment="1">
      <alignment horizontal="center" vertical="center" wrapText="1"/>
    </xf>
    <xf numFmtId="0" fontId="6" fillId="4" borderId="2" xfId="0" applyFont="1" applyFill="1" applyBorder="1" applyAlignment="1">
      <alignment horizontal="center" vertical="center" wrapText="1"/>
    </xf>
    <xf numFmtId="0" fontId="6" fillId="4" borderId="3" xfId="0" applyFont="1" applyFill="1" applyBorder="1" applyAlignment="1">
      <alignment horizontal="center" vertical="center" wrapText="1"/>
    </xf>
    <xf numFmtId="0" fontId="1" fillId="4" borderId="2" xfId="0" applyFont="1" applyFill="1" applyBorder="1" applyAlignment="1">
      <alignment horizontal="center" vertical="center" wrapText="1"/>
    </xf>
    <xf numFmtId="0" fontId="1" fillId="4" borderId="3" xfId="0" applyFont="1" applyFill="1" applyBorder="1" applyAlignment="1">
      <alignment horizontal="center" vertical="center" wrapText="1"/>
    </xf>
    <xf numFmtId="0" fontId="6" fillId="0" borderId="6" xfId="0" applyFont="1" applyBorder="1" applyAlignment="1">
      <alignment horizontal="center" vertical="center" wrapText="1"/>
    </xf>
    <xf numFmtId="0" fontId="6" fillId="0" borderId="3" xfId="0" applyFont="1" applyBorder="1" applyAlignment="1">
      <alignment horizontal="center" vertical="center" wrapText="1"/>
    </xf>
    <xf numFmtId="0" fontId="6" fillId="0" borderId="2" xfId="0" applyFont="1" applyBorder="1" applyAlignment="1">
      <alignment horizontal="left" vertical="center" wrapText="1"/>
    </xf>
    <xf numFmtId="0" fontId="1" fillId="0" borderId="2" xfId="0" applyFont="1" applyBorder="1" applyAlignment="1">
      <alignment horizontal="left" vertical="center" wrapText="1"/>
    </xf>
    <xf numFmtId="0" fontId="1" fillId="0" borderId="3" xfId="0" applyFont="1" applyBorder="1" applyAlignment="1">
      <alignment horizontal="left" vertical="center" wrapText="1"/>
    </xf>
    <xf numFmtId="0" fontId="1" fillId="4" borderId="3" xfId="0" applyFont="1" applyFill="1" applyBorder="1" applyAlignment="1">
      <alignment horizontal="left" vertical="center" wrapText="1"/>
    </xf>
    <xf numFmtId="0" fontId="1" fillId="4" borderId="6" xfId="0" applyFont="1" applyFill="1" applyBorder="1" applyAlignment="1">
      <alignment horizontal="center" vertical="center" wrapText="1"/>
    </xf>
    <xf numFmtId="166" fontId="1" fillId="4" borderId="4" xfId="0" applyNumberFormat="1" applyFont="1" applyFill="1" applyBorder="1" applyAlignment="1">
      <alignment horizontal="center" vertical="center" wrapText="1"/>
    </xf>
    <xf numFmtId="0" fontId="1" fillId="0" borderId="3" xfId="0" applyFont="1" applyBorder="1" applyAlignment="1">
      <alignment horizontal="center" vertical="center" wrapText="1"/>
    </xf>
    <xf numFmtId="0" fontId="6" fillId="4" borderId="4" xfId="0" applyFont="1" applyFill="1" applyBorder="1" applyAlignment="1">
      <alignment horizontal="center" vertical="center" wrapText="1"/>
    </xf>
    <xf numFmtId="0" fontId="2" fillId="4" borderId="4" xfId="0" applyFont="1" applyFill="1" applyBorder="1" applyAlignment="1">
      <alignment horizontal="center" vertical="center" wrapText="1"/>
    </xf>
    <xf numFmtId="0" fontId="1" fillId="4" borderId="6" xfId="0" applyFont="1" applyFill="1" applyBorder="1" applyAlignment="1">
      <alignment horizontal="left" vertical="center" wrapText="1"/>
    </xf>
    <xf numFmtId="0" fontId="2" fillId="4" borderId="6" xfId="0" applyFont="1" applyFill="1" applyBorder="1" applyAlignment="1">
      <alignment horizontal="center" vertical="center" wrapText="1"/>
    </xf>
    <xf numFmtId="0" fontId="6" fillId="0" borderId="1" xfId="0" applyFont="1" applyBorder="1" applyAlignment="1">
      <alignment horizontal="left" vertical="center" wrapText="1"/>
    </xf>
    <xf numFmtId="0" fontId="1" fillId="10" borderId="2"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6" fillId="4" borderId="1" xfId="0" applyFont="1" applyFill="1" applyBorder="1" applyAlignment="1">
      <alignment horizontal="center" vertical="center" wrapText="1"/>
    </xf>
    <xf numFmtId="0" fontId="14" fillId="0" borderId="1" xfId="0" applyFont="1" applyBorder="1" applyAlignment="1">
      <alignment horizontal="center" vertical="center" wrapText="1"/>
    </xf>
    <xf numFmtId="0" fontId="1" fillId="5" borderId="2" xfId="0" applyFont="1" applyFill="1" applyBorder="1" applyAlignment="1">
      <alignment horizontal="center" vertical="center" wrapText="1"/>
    </xf>
    <xf numFmtId="0" fontId="1" fillId="5" borderId="3" xfId="0" applyFont="1" applyFill="1" applyBorder="1" applyAlignment="1">
      <alignment horizontal="center" vertical="center" wrapText="1"/>
    </xf>
    <xf numFmtId="0" fontId="2" fillId="4" borderId="2" xfId="0" applyFont="1" applyFill="1" applyBorder="1" applyAlignment="1">
      <alignment horizontal="center" vertical="center"/>
    </xf>
    <xf numFmtId="0" fontId="2" fillId="4" borderId="3" xfId="0" applyFont="1" applyFill="1" applyBorder="1" applyAlignment="1">
      <alignment horizontal="center" vertical="center"/>
    </xf>
    <xf numFmtId="0" fontId="6" fillId="5" borderId="3" xfId="0" applyFont="1" applyFill="1" applyBorder="1" applyAlignment="1">
      <alignment horizontal="center" vertical="center" wrapText="1"/>
    </xf>
    <xf numFmtId="0" fontId="2" fillId="9" borderId="2" xfId="0" applyFont="1" applyFill="1" applyBorder="1" applyAlignment="1">
      <alignment horizontal="center" vertical="center" wrapText="1"/>
    </xf>
    <xf numFmtId="0" fontId="1" fillId="12" borderId="3" xfId="0" applyFont="1" applyFill="1" applyBorder="1" applyAlignment="1">
      <alignment horizontal="center" vertical="center" wrapText="1"/>
    </xf>
    <xf numFmtId="0" fontId="2" fillId="0" borderId="4" xfId="0" applyFont="1" applyBorder="1" applyAlignment="1">
      <alignment horizontal="center" vertical="center" wrapText="1"/>
    </xf>
    <xf numFmtId="0" fontId="1" fillId="0" borderId="0" xfId="0" applyFont="1" applyAlignment="1">
      <alignment horizontal="center" vertical="center" wrapText="1"/>
    </xf>
    <xf numFmtId="0" fontId="1" fillId="9" borderId="2" xfId="0" applyFont="1" applyFill="1" applyBorder="1" applyAlignment="1">
      <alignment horizontal="center" vertical="center" wrapText="1"/>
    </xf>
    <xf numFmtId="0" fontId="1" fillId="9" borderId="3" xfId="0" applyFont="1" applyFill="1" applyBorder="1" applyAlignment="1">
      <alignment horizontal="center" vertical="center" wrapText="1"/>
    </xf>
    <xf numFmtId="0" fontId="1" fillId="9" borderId="2" xfId="0" applyFont="1" applyFill="1" applyBorder="1" applyAlignment="1">
      <alignment horizontal="left" vertical="center" wrapText="1"/>
    </xf>
    <xf numFmtId="0" fontId="1" fillId="7" borderId="2" xfId="0" applyFont="1" applyFill="1" applyBorder="1" applyAlignment="1">
      <alignment horizontal="center" vertical="center" wrapText="1"/>
    </xf>
    <xf numFmtId="0" fontId="1" fillId="7" borderId="3" xfId="0" applyFont="1" applyFill="1" applyBorder="1" applyAlignment="1">
      <alignment horizontal="center" vertical="center" wrapText="1"/>
    </xf>
    <xf numFmtId="0" fontId="2" fillId="0" borderId="3" xfId="0" applyFont="1" applyBorder="1" applyAlignment="1">
      <alignment horizontal="left" vertical="center" wrapText="1"/>
    </xf>
    <xf numFmtId="0" fontId="2" fillId="12" borderId="3" xfId="0" applyFont="1" applyFill="1" applyBorder="1" applyAlignment="1">
      <alignment horizontal="center" vertical="center" wrapText="1"/>
    </xf>
    <xf numFmtId="0" fontId="2" fillId="8" borderId="3" xfId="0" applyFont="1" applyFill="1" applyBorder="1" applyAlignment="1">
      <alignment horizontal="center" vertical="center" wrapText="1"/>
    </xf>
    <xf numFmtId="0" fontId="1" fillId="8" borderId="3" xfId="0" applyFont="1" applyFill="1" applyBorder="1" applyAlignment="1">
      <alignment horizontal="center" vertical="center" wrapText="1"/>
    </xf>
    <xf numFmtId="0" fontId="6" fillId="10" borderId="1" xfId="0" applyFont="1" applyFill="1" applyBorder="1" applyAlignment="1">
      <alignment horizontal="center" vertical="center" wrapText="1"/>
    </xf>
    <xf numFmtId="0" fontId="7" fillId="4" borderId="1" xfId="0" applyFont="1" applyFill="1" applyBorder="1" applyAlignment="1">
      <alignment horizontal="center" vertical="center" wrapText="1"/>
    </xf>
    <xf numFmtId="0" fontId="7" fillId="0" borderId="2" xfId="0" applyFont="1" applyBorder="1" applyAlignment="1">
      <alignment horizontal="left" vertical="center" wrapText="1"/>
    </xf>
    <xf numFmtId="0" fontId="1" fillId="0" borderId="4" xfId="0" applyFont="1" applyBorder="1" applyAlignment="1">
      <alignment horizontal="center" vertical="center" wrapText="1"/>
    </xf>
    <xf numFmtId="0" fontId="34" fillId="4" borderId="0" xfId="0" applyFont="1" applyFill="1" applyAlignment="1">
      <alignment wrapText="1"/>
    </xf>
    <xf numFmtId="0" fontId="7" fillId="0" borderId="4" xfId="0" applyFont="1" applyBorder="1"/>
    <xf numFmtId="0" fontId="7" fillId="0" borderId="5" xfId="0" applyFont="1" applyBorder="1" applyAlignment="1">
      <alignment wrapText="1"/>
    </xf>
    <xf numFmtId="0" fontId="7" fillId="0" borderId="5" xfId="0" applyFont="1" applyBorder="1"/>
    <xf numFmtId="0" fontId="7" fillId="0" borderId="11" xfId="0" applyFont="1" applyBorder="1"/>
    <xf numFmtId="0" fontId="23" fillId="4" borderId="0" xfId="0" applyFont="1" applyFill="1"/>
    <xf numFmtId="0" fontId="23" fillId="4" borderId="0" xfId="0" applyFont="1" applyFill="1" applyAlignment="1">
      <alignment vertical="top" wrapText="1"/>
    </xf>
    <xf numFmtId="0" fontId="1" fillId="4" borderId="0" xfId="0" applyFont="1" applyFill="1" applyAlignment="1">
      <alignment wrapText="1"/>
    </xf>
    <xf numFmtId="0" fontId="1" fillId="8" borderId="1" xfId="0" applyFont="1" applyFill="1" applyBorder="1" applyAlignment="1">
      <alignment vertical="top"/>
    </xf>
    <xf numFmtId="0" fontId="2" fillId="8" borderId="1" xfId="0" applyFont="1" applyFill="1" applyBorder="1" applyAlignment="1">
      <alignment vertical="top" wrapText="1"/>
    </xf>
    <xf numFmtId="0" fontId="6" fillId="8" borderId="1" xfId="0" applyFont="1" applyFill="1" applyBorder="1" applyAlignment="1">
      <alignment horizontal="center" vertical="top" wrapText="1"/>
    </xf>
    <xf numFmtId="0" fontId="1" fillId="8" borderId="1" xfId="0" applyFont="1" applyFill="1" applyBorder="1" applyAlignment="1">
      <alignment horizontal="center" vertical="center"/>
    </xf>
    <xf numFmtId="49" fontId="6" fillId="8" borderId="1" xfId="0" applyNumberFormat="1" applyFont="1" applyFill="1" applyBorder="1"/>
    <xf numFmtId="0" fontId="6" fillId="8" borderId="1" xfId="0" applyFont="1" applyFill="1" applyBorder="1" applyAlignment="1">
      <alignment horizontal="center" vertical="top"/>
    </xf>
    <xf numFmtId="0" fontId="2" fillId="0" borderId="1" xfId="0" applyFont="1" applyBorder="1" applyAlignment="1">
      <alignment horizontal="center"/>
    </xf>
    <xf numFmtId="0" fontId="2" fillId="0" borderId="4" xfId="0" applyFont="1" applyBorder="1" applyAlignment="1">
      <alignment horizontal="left" vertical="top"/>
    </xf>
    <xf numFmtId="0" fontId="5" fillId="10" borderId="1" xfId="0" applyFont="1" applyFill="1" applyBorder="1" applyAlignment="1">
      <alignment horizontal="center" vertical="center"/>
    </xf>
    <xf numFmtId="165" fontId="1" fillId="0" borderId="1" xfId="0" applyNumberFormat="1" applyFont="1" applyBorder="1" applyAlignment="1">
      <alignment horizontal="center" vertical="top" wrapText="1"/>
    </xf>
    <xf numFmtId="0" fontId="14" fillId="0" borderId="1" xfId="0" applyFont="1" applyBorder="1" applyAlignment="1">
      <alignment vertical="top" wrapText="1"/>
    </xf>
    <xf numFmtId="0" fontId="1" fillId="0" borderId="1" xfId="0" applyFont="1" applyBorder="1" applyAlignment="1">
      <alignment horizontal="left" vertical="top" wrapText="1"/>
    </xf>
    <xf numFmtId="0" fontId="1" fillId="0" borderId="1" xfId="0" applyFont="1" applyBorder="1" applyAlignment="1">
      <alignment horizontal="center" vertical="top" wrapText="1"/>
    </xf>
    <xf numFmtId="0" fontId="2" fillId="0" borderId="3" xfId="0" applyFont="1" applyBorder="1" applyAlignment="1">
      <alignment horizontal="center" vertical="top" wrapText="1"/>
    </xf>
    <xf numFmtId="0" fontId="1" fillId="14" borderId="2" xfId="0" applyFont="1" applyFill="1" applyBorder="1" applyAlignment="1">
      <alignment horizontal="left" vertical="center" wrapText="1"/>
    </xf>
    <xf numFmtId="0" fontId="1" fillId="14" borderId="2" xfId="0" applyFont="1" applyFill="1" applyBorder="1" applyAlignment="1">
      <alignment horizontal="center" vertical="center" wrapText="1"/>
    </xf>
    <xf numFmtId="165" fontId="1" fillId="4" borderId="1" xfId="0" applyNumberFormat="1" applyFont="1" applyFill="1" applyBorder="1" applyAlignment="1">
      <alignment horizontal="center" vertical="center"/>
    </xf>
    <xf numFmtId="165" fontId="1" fillId="4" borderId="2" xfId="0" applyNumberFormat="1" applyFont="1" applyFill="1" applyBorder="1" applyAlignment="1">
      <alignment horizontal="center" vertical="center"/>
    </xf>
    <xf numFmtId="165" fontId="14" fillId="4" borderId="3" xfId="0" applyNumberFormat="1" applyFont="1" applyFill="1" applyBorder="1" applyAlignment="1">
      <alignment horizontal="center" vertical="center"/>
    </xf>
    <xf numFmtId="165" fontId="6" fillId="4" borderId="3" xfId="0" applyNumberFormat="1" applyFont="1" applyFill="1" applyBorder="1" applyAlignment="1">
      <alignment horizontal="center" vertical="center" wrapText="1"/>
    </xf>
    <xf numFmtId="165" fontId="14" fillId="4" borderId="1" xfId="0" applyNumberFormat="1" applyFont="1" applyFill="1" applyBorder="1" applyAlignment="1">
      <alignment horizontal="center" vertical="center"/>
    </xf>
    <xf numFmtId="166" fontId="1" fillId="14" borderId="2" xfId="0" applyNumberFormat="1" applyFont="1" applyFill="1" applyBorder="1" applyAlignment="1">
      <alignment horizontal="center" vertical="center" wrapText="1"/>
    </xf>
    <xf numFmtId="165" fontId="1" fillId="14" borderId="2" xfId="0" applyNumberFormat="1" applyFont="1" applyFill="1" applyBorder="1" applyAlignment="1">
      <alignment horizontal="center" vertical="center" wrapText="1"/>
    </xf>
    <xf numFmtId="165" fontId="1" fillId="14" borderId="8" xfId="0" applyNumberFormat="1" applyFont="1" applyFill="1" applyBorder="1" applyAlignment="1">
      <alignment horizontal="center" vertical="center" wrapText="1"/>
    </xf>
    <xf numFmtId="0" fontId="2" fillId="14" borderId="2" xfId="0" applyFont="1" applyFill="1" applyBorder="1" applyAlignment="1">
      <alignment horizontal="center" vertical="center" wrapText="1"/>
    </xf>
    <xf numFmtId="0" fontId="1" fillId="4" borderId="6" xfId="0" applyFont="1" applyFill="1" applyBorder="1" applyAlignment="1">
      <alignment horizontal="center" vertical="center"/>
    </xf>
    <xf numFmtId="165" fontId="1" fillId="4" borderId="3" xfId="0" applyNumberFormat="1" applyFont="1" applyFill="1" applyBorder="1" applyAlignment="1">
      <alignment horizontal="center" vertical="center"/>
    </xf>
    <xf numFmtId="165" fontId="1" fillId="0" borderId="1" xfId="0" applyNumberFormat="1" applyFont="1" applyBorder="1" applyAlignment="1">
      <alignment horizontal="center" vertical="center"/>
    </xf>
    <xf numFmtId="165" fontId="1" fillId="0" borderId="2" xfId="0" applyNumberFormat="1" applyFont="1" applyBorder="1" applyAlignment="1">
      <alignment horizontal="center" vertical="center"/>
    </xf>
    <xf numFmtId="166" fontId="1" fillId="7" borderId="3" xfId="0" applyNumberFormat="1" applyFont="1" applyFill="1" applyBorder="1" applyAlignment="1">
      <alignment horizontal="center" vertical="center" wrapText="1"/>
    </xf>
    <xf numFmtId="0" fontId="33" fillId="4" borderId="0" xfId="0" applyFont="1" applyFill="1" applyAlignment="1">
      <alignment wrapText="1"/>
    </xf>
    <xf numFmtId="0" fontId="38" fillId="4" borderId="0" xfId="0" applyFont="1" applyFill="1" applyAlignment="1">
      <alignment horizontal="center"/>
    </xf>
    <xf numFmtId="0" fontId="23" fillId="4" borderId="0" xfId="0" applyFont="1" applyFill="1" applyAlignment="1">
      <alignment horizontal="center"/>
    </xf>
    <xf numFmtId="0" fontId="39" fillId="4" borderId="0" xfId="0" applyFont="1" applyFill="1" applyAlignment="1">
      <alignment horizontal="center"/>
    </xf>
    <xf numFmtId="0" fontId="6" fillId="4" borderId="0" xfId="0" applyFont="1" applyFill="1"/>
    <xf numFmtId="0" fontId="6" fillId="4" borderId="0" xfId="0" applyFont="1" applyFill="1" applyAlignment="1">
      <alignment vertical="top" wrapText="1"/>
    </xf>
    <xf numFmtId="0" fontId="39" fillId="4" borderId="0" xfId="0" applyFont="1" applyFill="1" applyAlignment="1">
      <alignment horizontal="center" vertical="top" wrapText="1"/>
    </xf>
    <xf numFmtId="0" fontId="40" fillId="4" borderId="0" xfId="0" applyFont="1" applyFill="1" applyAlignment="1">
      <alignment horizontal="center"/>
    </xf>
    <xf numFmtId="0" fontId="14" fillId="4" borderId="0" xfId="0" applyFont="1" applyFill="1" applyAlignment="1">
      <alignment vertical="top" wrapText="1"/>
    </xf>
    <xf numFmtId="49" fontId="22" fillId="4" borderId="2" xfId="0" applyNumberFormat="1" applyFont="1" applyFill="1" applyBorder="1" applyAlignment="1">
      <alignment horizontal="center" vertical="center" wrapText="1"/>
    </xf>
    <xf numFmtId="0" fontId="6" fillId="8" borderId="2" xfId="0" applyFont="1" applyFill="1" applyBorder="1" applyAlignment="1">
      <alignment horizontal="center" vertical="center"/>
    </xf>
    <xf numFmtId="0" fontId="6" fillId="8" borderId="2" xfId="0" applyFont="1" applyFill="1" applyBorder="1" applyAlignment="1">
      <alignment horizontal="center" vertical="center" wrapText="1"/>
    </xf>
    <xf numFmtId="0" fontId="6" fillId="8" borderId="2" xfId="0" applyFont="1" applyFill="1" applyBorder="1" applyAlignment="1">
      <alignment horizontal="center" vertical="top" wrapText="1"/>
    </xf>
    <xf numFmtId="0" fontId="4" fillId="4" borderId="1" xfId="0" applyFont="1" applyFill="1" applyBorder="1" applyAlignment="1">
      <alignment horizontal="center" vertical="center" wrapText="1"/>
    </xf>
    <xf numFmtId="166" fontId="6" fillId="4" borderId="4" xfId="0" applyNumberFormat="1" applyFont="1" applyFill="1" applyBorder="1" applyAlignment="1">
      <alignment horizontal="center" vertical="center" wrapText="1"/>
    </xf>
    <xf numFmtId="0" fontId="19" fillId="8" borderId="1" xfId="0" applyFont="1" applyFill="1" applyBorder="1" applyAlignment="1">
      <alignment horizontal="center" vertical="center" wrapText="1"/>
    </xf>
    <xf numFmtId="0" fontId="6" fillId="14" borderId="1" xfId="0" applyFont="1" applyFill="1" applyBorder="1" applyAlignment="1">
      <alignment horizontal="center" vertical="center" wrapText="1"/>
    </xf>
    <xf numFmtId="165" fontId="33" fillId="4" borderId="1" xfId="0" applyNumberFormat="1" applyFont="1" applyFill="1" applyBorder="1" applyAlignment="1">
      <alignment horizontal="center" vertical="center" wrapText="1"/>
    </xf>
    <xf numFmtId="166" fontId="1" fillId="7" borderId="2" xfId="0" applyNumberFormat="1" applyFont="1" applyFill="1" applyBorder="1" applyAlignment="1">
      <alignment horizontal="center" vertical="center" wrapText="1"/>
    </xf>
    <xf numFmtId="166" fontId="1" fillId="5" borderId="2" xfId="0" applyNumberFormat="1" applyFont="1" applyFill="1" applyBorder="1" applyAlignment="1">
      <alignment horizontal="center" vertical="center" wrapText="1"/>
    </xf>
    <xf numFmtId="0" fontId="33" fillId="4" borderId="2" xfId="0" applyFont="1" applyFill="1" applyBorder="1" applyAlignment="1">
      <alignment horizontal="center" vertical="center" wrapText="1"/>
    </xf>
    <xf numFmtId="0" fontId="14" fillId="4" borderId="2" xfId="0" applyFont="1" applyFill="1" applyBorder="1" applyAlignment="1">
      <alignment horizontal="center" vertical="center" wrapText="1"/>
    </xf>
    <xf numFmtId="3" fontId="6" fillId="4" borderId="1" xfId="0" applyNumberFormat="1" applyFont="1" applyFill="1" applyBorder="1" applyAlignment="1">
      <alignment horizontal="center" vertical="center"/>
    </xf>
    <xf numFmtId="0" fontId="14" fillId="4" borderId="11" xfId="0" applyFont="1" applyFill="1" applyBorder="1" applyAlignment="1">
      <alignment horizontal="center" vertical="center" wrapText="1"/>
    </xf>
    <xf numFmtId="0" fontId="33" fillId="4" borderId="1" xfId="0" applyFont="1" applyFill="1" applyBorder="1" applyAlignment="1">
      <alignment vertical="center" wrapText="1"/>
    </xf>
    <xf numFmtId="0" fontId="6" fillId="14" borderId="1" xfId="0" applyFont="1" applyFill="1" applyBorder="1" applyAlignment="1">
      <alignment horizontal="left" vertical="center" wrapText="1"/>
    </xf>
    <xf numFmtId="0" fontId="7" fillId="14" borderId="1" xfId="0" applyFont="1" applyFill="1" applyBorder="1" applyAlignment="1">
      <alignment horizontal="center" vertical="center" wrapText="1"/>
    </xf>
    <xf numFmtId="0" fontId="6" fillId="4" borderId="0" xfId="0" applyFont="1" applyFill="1" applyAlignment="1">
      <alignment horizontal="center"/>
    </xf>
    <xf numFmtId="0" fontId="6" fillId="4" borderId="0" xfId="0" applyFont="1" applyFill="1" applyAlignment="1">
      <alignment horizontal="center" vertical="top" wrapText="1"/>
    </xf>
    <xf numFmtId="0" fontId="6" fillId="4" borderId="3" xfId="0" applyFont="1" applyFill="1" applyBorder="1" applyAlignment="1">
      <alignment horizontal="center" vertical="top" wrapText="1"/>
    </xf>
    <xf numFmtId="0" fontId="7" fillId="4" borderId="2" xfId="0" applyFont="1" applyFill="1" applyBorder="1" applyAlignment="1">
      <alignment horizontal="center" vertical="center" wrapText="1"/>
    </xf>
    <xf numFmtId="1" fontId="6" fillId="4" borderId="4" xfId="0" applyNumberFormat="1" applyFont="1" applyFill="1" applyBorder="1" applyAlignment="1">
      <alignment horizontal="center" vertical="center" wrapText="1"/>
    </xf>
    <xf numFmtId="0" fontId="6" fillId="4" borderId="0" xfId="0" applyFont="1" applyFill="1" applyAlignment="1">
      <alignment wrapText="1"/>
    </xf>
    <xf numFmtId="0" fontId="1" fillId="4" borderId="1" xfId="0" applyFont="1" applyFill="1" applyBorder="1" applyAlignment="1">
      <alignment horizontal="center" vertical="top"/>
    </xf>
    <xf numFmtId="3" fontId="1" fillId="4" borderId="1" xfId="0" applyNumberFormat="1" applyFont="1" applyFill="1" applyBorder="1" applyAlignment="1">
      <alignment horizontal="center" vertical="center"/>
    </xf>
    <xf numFmtId="0" fontId="1" fillId="4" borderId="1" xfId="0" applyFont="1" applyFill="1" applyBorder="1" applyAlignment="1">
      <alignment horizontal="center"/>
    </xf>
    <xf numFmtId="1" fontId="39" fillId="4" borderId="1" xfId="0" applyNumberFormat="1" applyFont="1" applyFill="1" applyBorder="1" applyAlignment="1">
      <alignment horizontal="center"/>
    </xf>
    <xf numFmtId="0" fontId="7" fillId="8" borderId="2" xfId="0" applyFont="1" applyFill="1" applyBorder="1" applyAlignment="1">
      <alignment horizontal="center" vertical="center"/>
    </xf>
    <xf numFmtId="0" fontId="2" fillId="4" borderId="1" xfId="0" applyFont="1" applyFill="1" applyBorder="1"/>
    <xf numFmtId="0" fontId="1" fillId="4" borderId="2" xfId="0" applyFont="1" applyFill="1" applyBorder="1" applyAlignment="1">
      <alignment vertical="center"/>
    </xf>
    <xf numFmtId="0" fontId="6" fillId="4" borderId="1" xfId="0" applyFont="1" applyFill="1" applyBorder="1"/>
    <xf numFmtId="0" fontId="6" fillId="4" borderId="2" xfId="0" applyFont="1" applyFill="1" applyBorder="1" applyAlignment="1">
      <alignment vertical="center"/>
    </xf>
    <xf numFmtId="0" fontId="6" fillId="4" borderId="1" xfId="0" applyFont="1" applyFill="1" applyBorder="1" applyAlignment="1">
      <alignment vertical="center"/>
    </xf>
    <xf numFmtId="0" fontId="6" fillId="4" borderId="1" xfId="0" applyFont="1" applyFill="1" applyBorder="1" applyAlignment="1">
      <alignment horizontal="center"/>
    </xf>
    <xf numFmtId="0" fontId="7" fillId="8" borderId="1" xfId="0" applyFont="1" applyFill="1" applyBorder="1" applyAlignment="1">
      <alignment horizontal="center" vertical="center"/>
    </xf>
    <xf numFmtId="0" fontId="7" fillId="4" borderId="4" xfId="0" applyFont="1" applyFill="1" applyBorder="1"/>
    <xf numFmtId="0" fontId="7" fillId="4" borderId="1" xfId="0" applyFont="1" applyFill="1" applyBorder="1" applyAlignment="1">
      <alignment wrapText="1"/>
    </xf>
    <xf numFmtId="0" fontId="7" fillId="4" borderId="1" xfId="0" applyFont="1" applyFill="1" applyBorder="1"/>
    <xf numFmtId="49" fontId="6" fillId="4" borderId="2" xfId="0" applyNumberFormat="1" applyFont="1" applyFill="1" applyBorder="1"/>
    <xf numFmtId="49" fontId="6" fillId="4" borderId="3" xfId="0" applyNumberFormat="1" applyFont="1" applyFill="1" applyBorder="1"/>
    <xf numFmtId="0" fontId="7" fillId="4" borderId="1" xfId="0" applyFont="1" applyFill="1" applyBorder="1" applyAlignment="1">
      <alignment horizontal="center"/>
    </xf>
    <xf numFmtId="0" fontId="6" fillId="4" borderId="2" xfId="0" applyFont="1" applyFill="1" applyBorder="1" applyAlignment="1">
      <alignment vertical="center" wrapText="1"/>
    </xf>
    <xf numFmtId="0" fontId="6" fillId="8" borderId="1" xfId="0" applyFont="1" applyFill="1" applyBorder="1" applyAlignment="1">
      <alignment horizontal="center" vertical="center"/>
    </xf>
    <xf numFmtId="0" fontId="7" fillId="8" borderId="2" xfId="0" applyFont="1" applyFill="1" applyBorder="1" applyAlignment="1">
      <alignment horizontal="left" vertical="center" wrapText="1"/>
    </xf>
    <xf numFmtId="0" fontId="32" fillId="4" borderId="1" xfId="0" applyFont="1" applyFill="1" applyBorder="1" applyAlignment="1">
      <alignment horizontal="center" vertical="center"/>
    </xf>
    <xf numFmtId="0" fontId="6" fillId="4" borderId="4" xfId="0" applyFont="1" applyFill="1" applyBorder="1" applyAlignment="1">
      <alignment horizontal="left" vertical="center" wrapText="1"/>
    </xf>
    <xf numFmtId="0" fontId="6" fillId="4" borderId="3" xfId="0" applyFont="1" applyFill="1" applyBorder="1" applyAlignment="1">
      <alignment horizontal="left" vertical="center" wrapText="1"/>
    </xf>
    <xf numFmtId="165" fontId="2" fillId="4" borderId="2" xfId="0" applyNumberFormat="1" applyFont="1" applyFill="1" applyBorder="1" applyAlignment="1">
      <alignment horizontal="center" vertical="center" wrapText="1"/>
    </xf>
    <xf numFmtId="0" fontId="7" fillId="8" borderId="2" xfId="0" applyFont="1" applyFill="1" applyBorder="1" applyAlignment="1">
      <alignment horizontal="center" vertical="center" wrapText="1"/>
    </xf>
    <xf numFmtId="0" fontId="1" fillId="4" borderId="2" xfId="0" applyFont="1" applyFill="1" applyBorder="1" applyAlignment="1">
      <alignment vertical="center" wrapText="1"/>
    </xf>
    <xf numFmtId="0" fontId="2" fillId="4" borderId="3" xfId="0" applyFont="1" applyFill="1" applyBorder="1" applyAlignment="1">
      <alignment horizontal="left" vertical="center" wrapText="1"/>
    </xf>
    <xf numFmtId="0" fontId="1" fillId="4" borderId="4" xfId="0" applyFont="1" applyFill="1" applyBorder="1" applyAlignment="1">
      <alignment horizontal="left" vertical="center" wrapText="1"/>
    </xf>
    <xf numFmtId="0" fontId="1" fillId="0" borderId="4" xfId="0" applyFont="1" applyBorder="1" applyAlignment="1">
      <alignment horizontal="left" vertical="center" wrapText="1"/>
    </xf>
    <xf numFmtId="3" fontId="2" fillId="0" borderId="4" xfId="0" applyNumberFormat="1" applyFont="1" applyBorder="1" applyAlignment="1">
      <alignment horizontal="center" vertical="center" wrapText="1"/>
    </xf>
    <xf numFmtId="0" fontId="1" fillId="0" borderId="8" xfId="0" applyFont="1" applyBorder="1" applyAlignment="1">
      <alignment horizontal="left" vertical="center" wrapText="1"/>
    </xf>
    <xf numFmtId="3" fontId="1" fillId="0" borderId="2" xfId="0" applyNumberFormat="1" applyFont="1" applyBorder="1" applyAlignment="1">
      <alignment horizontal="center" vertical="center" wrapText="1"/>
    </xf>
    <xf numFmtId="4" fontId="1" fillId="4" borderId="3" xfId="0" applyNumberFormat="1" applyFont="1" applyFill="1" applyBorder="1" applyAlignment="1">
      <alignment horizontal="center" vertical="center" wrapText="1"/>
    </xf>
    <xf numFmtId="0" fontId="2" fillId="8" borderId="1" xfId="0" applyFont="1" applyFill="1" applyBorder="1" applyAlignment="1">
      <alignment vertical="top"/>
    </xf>
    <xf numFmtId="0" fontId="2" fillId="0" borderId="1" xfId="0" applyFont="1" applyBorder="1" applyAlignment="1">
      <alignment horizontal="left" vertical="top" wrapText="1"/>
    </xf>
    <xf numFmtId="166" fontId="2" fillId="14" borderId="1" xfId="0" applyNumberFormat="1" applyFont="1" applyFill="1" applyBorder="1" applyAlignment="1">
      <alignment horizontal="center" vertical="center" wrapText="1"/>
    </xf>
    <xf numFmtId="3" fontId="7" fillId="4" borderId="1" xfId="0" applyNumberFormat="1" applyFont="1" applyFill="1" applyBorder="1" applyAlignment="1">
      <alignment horizontal="center" vertical="center" wrapText="1"/>
    </xf>
    <xf numFmtId="3" fontId="7" fillId="4" borderId="3" xfId="0" applyNumberFormat="1" applyFont="1" applyFill="1" applyBorder="1" applyAlignment="1">
      <alignment horizontal="center" vertical="center" wrapText="1"/>
    </xf>
    <xf numFmtId="165" fontId="7" fillId="4" borderId="1" xfId="0" applyNumberFormat="1" applyFont="1" applyFill="1" applyBorder="1" applyAlignment="1">
      <alignment horizontal="center" vertical="center" wrapText="1"/>
    </xf>
    <xf numFmtId="165" fontId="9" fillId="4" borderId="1" xfId="0" applyNumberFormat="1" applyFont="1" applyFill="1" applyBorder="1" applyAlignment="1">
      <alignment horizontal="center" vertical="center" wrapText="1"/>
    </xf>
    <xf numFmtId="0" fontId="1" fillId="3" borderId="2" xfId="9" applyFont="1" applyFill="1" applyBorder="1" applyAlignment="1">
      <alignment horizontal="center" vertical="center"/>
    </xf>
    <xf numFmtId="0" fontId="1" fillId="7" borderId="3" xfId="0" applyFont="1" applyFill="1" applyBorder="1" applyAlignment="1">
      <alignment vertical="center" wrapText="1"/>
    </xf>
    <xf numFmtId="0" fontId="1" fillId="7" borderId="1" xfId="0" applyFont="1" applyFill="1" applyBorder="1" applyAlignment="1">
      <alignment vertical="center" wrapText="1"/>
    </xf>
    <xf numFmtId="0" fontId="16" fillId="4" borderId="1" xfId="0" applyFont="1" applyFill="1" applyBorder="1"/>
    <xf numFmtId="166" fontId="7" fillId="4" borderId="1" xfId="0" applyNumberFormat="1" applyFont="1" applyFill="1" applyBorder="1" applyAlignment="1">
      <alignment horizontal="center" vertical="center" wrapText="1"/>
    </xf>
    <xf numFmtId="0" fontId="16" fillId="0" borderId="4" xfId="0" applyFont="1" applyBorder="1"/>
    <xf numFmtId="0" fontId="1" fillId="0" borderId="2" xfId="0" applyFont="1" applyBorder="1" applyAlignment="1">
      <alignment horizontal="left" vertical="center"/>
    </xf>
    <xf numFmtId="0" fontId="16" fillId="0" borderId="1" xfId="0" applyFont="1" applyBorder="1" applyAlignment="1">
      <alignment horizontal="left"/>
    </xf>
    <xf numFmtId="0" fontId="16" fillId="0" borderId="11" xfId="0" applyFont="1" applyBorder="1"/>
    <xf numFmtId="0" fontId="16" fillId="0" borderId="1" xfId="0" applyFont="1" applyBorder="1"/>
    <xf numFmtId="0" fontId="1" fillId="18" borderId="1" xfId="0" applyFont="1" applyFill="1" applyBorder="1" applyAlignment="1">
      <alignment horizontal="justify" vertical="center" wrapText="1"/>
    </xf>
    <xf numFmtId="0" fontId="5" fillId="4" borderId="1" xfId="0" applyFont="1" applyFill="1" applyBorder="1" applyAlignment="1">
      <alignment horizontal="center" vertical="center" wrapText="1"/>
    </xf>
    <xf numFmtId="166" fontId="5" fillId="4" borderId="1" xfId="0" applyNumberFormat="1" applyFont="1" applyFill="1" applyBorder="1" applyAlignment="1">
      <alignment horizontal="center" vertical="center" wrapText="1"/>
    </xf>
    <xf numFmtId="0" fontId="5" fillId="14" borderId="1" xfId="0" applyFont="1" applyFill="1" applyBorder="1" applyAlignment="1">
      <alignment horizontal="center" vertical="center"/>
    </xf>
    <xf numFmtId="0" fontId="16" fillId="4" borderId="4" xfId="0" applyFont="1" applyFill="1" applyBorder="1" applyAlignment="1">
      <alignment vertical="center"/>
    </xf>
    <xf numFmtId="166" fontId="1" fillId="4" borderId="3" xfId="0" applyNumberFormat="1" applyFont="1" applyFill="1" applyBorder="1" applyAlignment="1">
      <alignment horizontal="center" vertical="center"/>
    </xf>
    <xf numFmtId="0" fontId="6" fillId="4" borderId="1" xfId="0" applyFont="1" applyFill="1" applyBorder="1" applyAlignment="1">
      <alignment horizontal="left" vertical="center" wrapText="1" shrinkToFit="1"/>
    </xf>
    <xf numFmtId="0" fontId="1" fillId="4" borderId="1" xfId="0" applyFont="1" applyFill="1" applyBorder="1" applyAlignment="1">
      <alignment horizontal="left" vertical="center"/>
    </xf>
    <xf numFmtId="165" fontId="6" fillId="4" borderId="1" xfId="0" applyNumberFormat="1" applyFont="1" applyFill="1" applyBorder="1" applyAlignment="1">
      <alignment horizontal="left" vertical="center" wrapText="1"/>
    </xf>
    <xf numFmtId="0" fontId="1" fillId="4" borderId="1" xfId="0" applyFont="1" applyFill="1" applyBorder="1" applyAlignment="1">
      <alignment vertical="center" wrapText="1"/>
    </xf>
    <xf numFmtId="165" fontId="9" fillId="4" borderId="4" xfId="0" applyNumberFormat="1" applyFont="1" applyFill="1" applyBorder="1" applyAlignment="1">
      <alignment horizontal="center" vertical="center" wrapText="1"/>
    </xf>
    <xf numFmtId="165" fontId="4" fillId="0" borderId="1" xfId="0" applyNumberFormat="1" applyFont="1" applyBorder="1" applyAlignment="1">
      <alignment horizontal="center" vertical="center" wrapText="1"/>
    </xf>
    <xf numFmtId="165" fontId="4" fillId="0" borderId="4" xfId="0" applyNumberFormat="1" applyFont="1" applyBorder="1" applyAlignment="1">
      <alignment horizontal="center" vertical="center" wrapText="1"/>
    </xf>
    <xf numFmtId="169" fontId="6" fillId="4" borderId="1" xfId="0" applyNumberFormat="1" applyFont="1" applyFill="1" applyBorder="1" applyAlignment="1">
      <alignment horizontal="center" vertical="center" wrapText="1"/>
    </xf>
    <xf numFmtId="169" fontId="44" fillId="4" borderId="1" xfId="0" applyNumberFormat="1" applyFont="1" applyFill="1" applyBorder="1" applyAlignment="1">
      <alignment horizontal="right" vertical="center"/>
    </xf>
    <xf numFmtId="0" fontId="2" fillId="4" borderId="2" xfId="0" applyFont="1" applyFill="1" applyBorder="1" applyAlignment="1">
      <alignment horizontal="left" vertical="center" wrapText="1"/>
    </xf>
    <xf numFmtId="0" fontId="5" fillId="4" borderId="2" xfId="0" applyFont="1" applyFill="1" applyBorder="1" applyAlignment="1">
      <alignment horizontal="center" vertical="center" wrapText="1"/>
    </xf>
    <xf numFmtId="3" fontId="2" fillId="0" borderId="1" xfId="0" applyNumberFormat="1" applyFont="1" applyBorder="1" applyAlignment="1">
      <alignment horizontal="center" vertical="center" wrapText="1"/>
    </xf>
    <xf numFmtId="165" fontId="2" fillId="0" borderId="4" xfId="0" applyNumberFormat="1" applyFont="1" applyBorder="1" applyAlignment="1">
      <alignment horizontal="center" vertical="center" wrapText="1"/>
    </xf>
    <xf numFmtId="167" fontId="1" fillId="8" borderId="1" xfId="7" applyNumberFormat="1" applyFont="1" applyFill="1" applyBorder="1" applyAlignment="1">
      <alignment horizontal="center" vertical="center" wrapText="1"/>
    </xf>
    <xf numFmtId="167" fontId="1" fillId="0" borderId="1" xfId="7" applyNumberFormat="1" applyFont="1" applyFill="1" applyBorder="1" applyAlignment="1">
      <alignment horizontal="center" vertical="center" wrapText="1"/>
    </xf>
    <xf numFmtId="165" fontId="1" fillId="4" borderId="1" xfId="7" applyNumberFormat="1" applyFont="1" applyFill="1" applyBorder="1" applyAlignment="1">
      <alignment horizontal="center" vertical="center" wrapText="1"/>
    </xf>
    <xf numFmtId="169" fontId="1" fillId="4" borderId="1" xfId="0" applyNumberFormat="1" applyFont="1" applyFill="1" applyBorder="1" applyAlignment="1">
      <alignment horizontal="center" vertical="center" wrapText="1"/>
    </xf>
    <xf numFmtId="2" fontId="1" fillId="14" borderId="1" xfId="0" applyNumberFormat="1" applyFont="1" applyFill="1" applyBorder="1" applyAlignment="1">
      <alignment horizontal="center" vertical="center" wrapText="1"/>
    </xf>
    <xf numFmtId="0" fontId="33" fillId="4" borderId="1" xfId="0" applyFont="1" applyFill="1" applyBorder="1" applyAlignment="1">
      <alignment horizontal="center" vertical="center"/>
    </xf>
    <xf numFmtId="0" fontId="14" fillId="4" borderId="1" xfId="0" applyFont="1" applyFill="1" applyBorder="1" applyAlignment="1">
      <alignment horizontal="center" vertical="center"/>
    </xf>
    <xf numFmtId="4" fontId="1" fillId="14" borderId="1" xfId="0" applyNumberFormat="1" applyFont="1" applyFill="1" applyBorder="1" applyAlignment="1">
      <alignment horizontal="center" vertical="center" wrapText="1"/>
    </xf>
    <xf numFmtId="0" fontId="6" fillId="4" borderId="6" xfId="0" applyFont="1" applyFill="1" applyBorder="1" applyAlignment="1">
      <alignment horizontal="left" vertical="center" wrapText="1"/>
    </xf>
    <xf numFmtId="0" fontId="2" fillId="14" borderId="1" xfId="0" applyFont="1" applyFill="1" applyBorder="1" applyAlignment="1">
      <alignment horizontal="left" vertical="center" wrapText="1"/>
    </xf>
    <xf numFmtId="0" fontId="4" fillId="14" borderId="1" xfId="0" applyFont="1" applyFill="1" applyBorder="1" applyAlignment="1">
      <alignment horizontal="center" vertical="center" wrapText="1"/>
    </xf>
    <xf numFmtId="165" fontId="1" fillId="14" borderId="1" xfId="0" applyNumberFormat="1" applyFont="1" applyFill="1" applyBorder="1" applyAlignment="1">
      <alignment horizontal="center" vertical="center" wrapText="1"/>
    </xf>
    <xf numFmtId="165" fontId="1" fillId="14" borderId="4" xfId="0" applyNumberFormat="1" applyFont="1" applyFill="1" applyBorder="1" applyAlignment="1">
      <alignment horizontal="center" vertical="center" wrapText="1"/>
    </xf>
    <xf numFmtId="0" fontId="33" fillId="14" borderId="1" xfId="0" applyFont="1" applyFill="1" applyBorder="1" applyAlignment="1">
      <alignment horizontal="center" vertical="center" wrapText="1"/>
    </xf>
    <xf numFmtId="169" fontId="2" fillId="4" borderId="1" xfId="0" applyNumberFormat="1" applyFont="1" applyFill="1" applyBorder="1" applyAlignment="1">
      <alignment horizontal="center" vertical="center" wrapText="1"/>
    </xf>
    <xf numFmtId="0" fontId="2" fillId="4" borderId="3" xfId="0" applyFont="1" applyFill="1" applyBorder="1" applyAlignment="1">
      <alignment horizontal="left" vertical="center"/>
    </xf>
    <xf numFmtId="0" fontId="4" fillId="4" borderId="3" xfId="0" applyFont="1" applyFill="1" applyBorder="1" applyAlignment="1">
      <alignment horizontal="center" vertical="center" wrapText="1"/>
    </xf>
    <xf numFmtId="0" fontId="2" fillId="4" borderId="3" xfId="0" applyFont="1" applyFill="1" applyBorder="1" applyAlignment="1">
      <alignment horizontal="center" vertical="top" wrapText="1"/>
    </xf>
    <xf numFmtId="0" fontId="1" fillId="4" borderId="1" xfId="0" applyFont="1" applyFill="1" applyBorder="1" applyAlignment="1">
      <alignment horizontal="left" vertical="top" wrapText="1"/>
    </xf>
    <xf numFmtId="0" fontId="1" fillId="4" borderId="1" xfId="0" applyFont="1" applyFill="1" applyBorder="1" applyAlignment="1">
      <alignment horizontal="center" vertical="top" wrapText="1"/>
    </xf>
    <xf numFmtId="0" fontId="14" fillId="4" borderId="1" xfId="0" applyFont="1" applyFill="1" applyBorder="1" applyAlignment="1">
      <alignment vertical="top" wrapText="1"/>
    </xf>
    <xf numFmtId="0" fontId="2" fillId="4" borderId="1" xfId="0" applyFont="1" applyFill="1" applyBorder="1" applyAlignment="1">
      <alignment wrapText="1"/>
    </xf>
    <xf numFmtId="165" fontId="1" fillId="4" borderId="1" xfId="0" applyNumberFormat="1" applyFont="1" applyFill="1" applyBorder="1" applyAlignment="1">
      <alignment horizontal="center" vertical="top" wrapText="1"/>
    </xf>
    <xf numFmtId="0" fontId="2" fillId="0" borderId="1" xfId="0" applyFont="1" applyBorder="1" applyAlignment="1">
      <alignment vertical="center" wrapText="1"/>
    </xf>
    <xf numFmtId="0" fontId="2" fillId="4" borderId="1" xfId="0" applyFont="1" applyFill="1" applyBorder="1" applyAlignment="1">
      <alignment vertical="center" wrapText="1"/>
    </xf>
    <xf numFmtId="4" fontId="2" fillId="4" borderId="1" xfId="0" applyNumberFormat="1" applyFont="1" applyFill="1" applyBorder="1" applyAlignment="1">
      <alignment vertical="center" wrapText="1"/>
    </xf>
    <xf numFmtId="0" fontId="0" fillId="4" borderId="1" xfId="0" applyFill="1" applyBorder="1" applyAlignment="1">
      <alignment wrapText="1"/>
    </xf>
    <xf numFmtId="0" fontId="0" fillId="0" borderId="1" xfId="0" applyBorder="1" applyAlignment="1">
      <alignment wrapText="1"/>
    </xf>
    <xf numFmtId="0" fontId="2" fillId="0" borderId="1" xfId="0" applyFont="1" applyBorder="1" applyAlignment="1">
      <alignment wrapText="1"/>
    </xf>
    <xf numFmtId="0" fontId="2" fillId="0" borderId="3" xfId="0" applyFont="1" applyBorder="1" applyAlignment="1">
      <alignment wrapText="1"/>
    </xf>
    <xf numFmtId="0" fontId="2" fillId="8" borderId="1" xfId="0" applyFont="1" applyFill="1" applyBorder="1" applyAlignment="1">
      <alignment horizontal="justify" vertical="center" wrapText="1"/>
    </xf>
    <xf numFmtId="0" fontId="0" fillId="8" borderId="1" xfId="0" applyFill="1" applyBorder="1" applyAlignment="1">
      <alignment wrapText="1"/>
    </xf>
    <xf numFmtId="4" fontId="2" fillId="0" borderId="1" xfId="0" applyNumberFormat="1" applyFont="1" applyBorder="1" applyAlignment="1">
      <alignment horizontal="center" vertical="center" wrapText="1"/>
    </xf>
    <xf numFmtId="0" fontId="1" fillId="0" borderId="4" xfId="0" applyFont="1" applyBorder="1" applyAlignment="1">
      <alignment vertical="center" wrapText="1"/>
    </xf>
    <xf numFmtId="3" fontId="1" fillId="4" borderId="2" xfId="0" applyNumberFormat="1" applyFont="1" applyFill="1" applyBorder="1" applyAlignment="1">
      <alignment horizontal="center" vertical="center" wrapText="1"/>
    </xf>
    <xf numFmtId="165" fontId="1" fillId="4" borderId="8" xfId="0" applyNumberFormat="1" applyFont="1" applyFill="1" applyBorder="1" applyAlignment="1">
      <alignment horizontal="center" vertical="center" wrapText="1"/>
    </xf>
    <xf numFmtId="165" fontId="1" fillId="4" borderId="9" xfId="0" applyNumberFormat="1" applyFont="1" applyFill="1" applyBorder="1" applyAlignment="1">
      <alignment horizontal="center" vertical="center" wrapText="1"/>
    </xf>
    <xf numFmtId="0" fontId="1" fillId="4" borderId="7" xfId="0" applyFont="1" applyFill="1" applyBorder="1" applyAlignment="1">
      <alignment horizontal="center" vertical="center" wrapText="1"/>
    </xf>
    <xf numFmtId="166" fontId="1" fillId="4" borderId="11" xfId="0" applyNumberFormat="1" applyFont="1" applyFill="1" applyBorder="1" applyAlignment="1">
      <alignment horizontal="center" vertical="center" wrapText="1"/>
    </xf>
    <xf numFmtId="165" fontId="1" fillId="4" borderId="2" xfId="0" applyNumberFormat="1" applyFont="1" applyFill="1" applyBorder="1" applyAlignment="1">
      <alignment horizontal="center" vertical="center" wrapText="1"/>
    </xf>
    <xf numFmtId="165" fontId="14" fillId="4" borderId="1" xfId="0" applyNumberFormat="1" applyFont="1" applyFill="1" applyBorder="1" applyAlignment="1">
      <alignment horizontal="center" vertical="center" wrapText="1"/>
    </xf>
    <xf numFmtId="165" fontId="4" fillId="4" borderId="1" xfId="0" applyNumberFormat="1" applyFont="1" applyFill="1" applyBorder="1" applyAlignment="1">
      <alignment horizontal="center" vertical="center" wrapText="1"/>
    </xf>
    <xf numFmtId="2" fontId="1" fillId="5" borderId="3" xfId="0" applyNumberFormat="1" applyFont="1" applyFill="1" applyBorder="1" applyAlignment="1">
      <alignment horizontal="center" vertical="center" wrapText="1"/>
    </xf>
    <xf numFmtId="168" fontId="1" fillId="11" borderId="3" xfId="0" applyNumberFormat="1" applyFont="1" applyFill="1" applyBorder="1" applyAlignment="1">
      <alignment horizontal="center" vertical="center" wrapText="1"/>
    </xf>
    <xf numFmtId="168" fontId="6" fillId="11" borderId="1" xfId="0" applyNumberFormat="1" applyFont="1" applyFill="1" applyBorder="1" applyAlignment="1">
      <alignment horizontal="center" vertical="center" wrapText="1"/>
    </xf>
    <xf numFmtId="168" fontId="6" fillId="11" borderId="3" xfId="0" applyNumberFormat="1" applyFont="1" applyFill="1" applyBorder="1" applyAlignment="1">
      <alignment horizontal="center" vertical="center" wrapText="1"/>
    </xf>
    <xf numFmtId="168" fontId="1" fillId="4" borderId="2" xfId="0" applyNumberFormat="1" applyFont="1" applyFill="1" applyBorder="1" applyAlignment="1">
      <alignment horizontal="center" vertical="center" wrapText="1"/>
    </xf>
    <xf numFmtId="49" fontId="1" fillId="4" borderId="1" xfId="0" applyNumberFormat="1" applyFont="1" applyFill="1" applyBorder="1" applyAlignment="1">
      <alignment horizontal="center" vertical="center" wrapText="1"/>
    </xf>
    <xf numFmtId="165" fontId="1" fillId="4" borderId="11" xfId="0" applyNumberFormat="1" applyFont="1" applyFill="1" applyBorder="1" applyAlignment="1">
      <alignment horizontal="center" vertical="center" wrapText="1"/>
    </xf>
    <xf numFmtId="0" fontId="6" fillId="4" borderId="1" xfId="0" applyFont="1" applyFill="1" applyBorder="1" applyAlignment="1">
      <alignment horizontal="left" vertical="top" wrapText="1"/>
    </xf>
    <xf numFmtId="165" fontId="2" fillId="4" borderId="1" xfId="0" applyNumberFormat="1" applyFont="1" applyFill="1" applyBorder="1" applyAlignment="1">
      <alignment horizontal="center" vertical="center"/>
    </xf>
    <xf numFmtId="0" fontId="35" fillId="4" borderId="1" xfId="0" applyFont="1" applyFill="1" applyBorder="1" applyAlignment="1">
      <alignment horizontal="center" vertical="center" wrapText="1"/>
    </xf>
    <xf numFmtId="165" fontId="6" fillId="4" borderId="3" xfId="0" applyNumberFormat="1" applyFont="1" applyFill="1" applyBorder="1" applyAlignment="1">
      <alignment horizontal="center" vertical="center"/>
    </xf>
    <xf numFmtId="165" fontId="6" fillId="8" borderId="2" xfId="0" applyNumberFormat="1" applyFont="1" applyFill="1" applyBorder="1" applyAlignment="1">
      <alignment horizontal="center" vertical="center"/>
    </xf>
    <xf numFmtId="0" fontId="46" fillId="0" borderId="1" xfId="0" applyFont="1" applyBorder="1" applyAlignment="1">
      <alignment horizontal="center" vertical="center" wrapText="1"/>
    </xf>
    <xf numFmtId="166" fontId="2" fillId="9" borderId="1" xfId="0" applyNumberFormat="1" applyFont="1" applyFill="1" applyBorder="1" applyAlignment="1">
      <alignment horizontal="center" vertical="center" wrapText="1"/>
    </xf>
    <xf numFmtId="166" fontId="2" fillId="9" borderId="4" xfId="0" applyNumberFormat="1" applyFont="1" applyFill="1" applyBorder="1" applyAlignment="1">
      <alignment horizontal="center" vertical="center" wrapText="1"/>
    </xf>
    <xf numFmtId="166" fontId="1" fillId="4" borderId="5" xfId="0" applyNumberFormat="1" applyFont="1" applyFill="1" applyBorder="1" applyAlignment="1">
      <alignment horizontal="center" vertical="center" wrapText="1"/>
    </xf>
    <xf numFmtId="166" fontId="7" fillId="4" borderId="2" xfId="0" applyNumberFormat="1" applyFont="1" applyFill="1" applyBorder="1" applyAlignment="1">
      <alignment horizontal="center" vertical="center" wrapText="1"/>
    </xf>
    <xf numFmtId="3" fontId="1" fillId="0" borderId="3" xfId="0" applyNumberFormat="1" applyFont="1" applyBorder="1" applyAlignment="1">
      <alignment horizontal="center" vertical="center" wrapText="1"/>
    </xf>
    <xf numFmtId="166" fontId="1" fillId="4" borderId="7" xfId="0" applyNumberFormat="1" applyFont="1" applyFill="1" applyBorder="1" applyAlignment="1">
      <alignment horizontal="center" vertical="center" wrapText="1"/>
    </xf>
    <xf numFmtId="3" fontId="1" fillId="0" borderId="7" xfId="0" applyNumberFormat="1" applyFont="1" applyBorder="1" applyAlignment="1">
      <alignment horizontal="center" vertical="center" wrapText="1"/>
    </xf>
    <xf numFmtId="0" fontId="41" fillId="0" borderId="1" xfId="0" applyFont="1" applyBorder="1" applyAlignment="1">
      <alignment horizontal="center" vertical="center" wrapText="1"/>
    </xf>
    <xf numFmtId="166" fontId="6" fillId="14" borderId="1" xfId="0" applyNumberFormat="1" applyFont="1" applyFill="1" applyBorder="1" applyAlignment="1">
      <alignment horizontal="center" vertical="center" wrapText="1"/>
    </xf>
    <xf numFmtId="165" fontId="5" fillId="4" borderId="1" xfId="0" applyNumberFormat="1" applyFont="1" applyFill="1" applyBorder="1" applyAlignment="1">
      <alignment horizontal="center" vertical="center" wrapText="1"/>
    </xf>
    <xf numFmtId="0" fontId="16" fillId="4" borderId="2" xfId="0" applyFont="1" applyFill="1" applyBorder="1"/>
    <xf numFmtId="0" fontId="16" fillId="4" borderId="4" xfId="0" applyFont="1" applyFill="1" applyBorder="1"/>
    <xf numFmtId="1" fontId="5" fillId="4" borderId="1" xfId="0" applyNumberFormat="1" applyFont="1" applyFill="1" applyBorder="1" applyAlignment="1">
      <alignment horizontal="center" vertical="center" wrapText="1"/>
    </xf>
    <xf numFmtId="0" fontId="2" fillId="4" borderId="2" xfId="0" applyFont="1" applyFill="1" applyBorder="1" applyAlignment="1">
      <alignment horizontal="justify" vertical="center" wrapText="1"/>
    </xf>
    <xf numFmtId="166" fontId="1" fillId="4" borderId="2" xfId="0" applyNumberFormat="1" applyFont="1" applyFill="1" applyBorder="1" applyAlignment="1">
      <alignment horizontal="center" vertical="center"/>
    </xf>
    <xf numFmtId="0" fontId="1" fillId="4" borderId="8" xfId="0" applyFont="1" applyFill="1" applyBorder="1" applyAlignment="1">
      <alignment horizontal="center" vertical="center"/>
    </xf>
    <xf numFmtId="166" fontId="6" fillId="4" borderId="2" xfId="0" applyNumberFormat="1" applyFont="1" applyFill="1" applyBorder="1" applyAlignment="1">
      <alignment horizontal="center" vertical="center" wrapText="1"/>
    </xf>
    <xf numFmtId="0" fontId="2" fillId="0" borderId="4" xfId="0" applyFont="1" applyBorder="1" applyAlignment="1">
      <alignment horizontal="left" vertical="center"/>
    </xf>
    <xf numFmtId="0" fontId="41" fillId="0" borderId="1" xfId="0" applyFont="1" applyBorder="1" applyAlignment="1">
      <alignment horizontal="left" vertical="center" wrapText="1"/>
    </xf>
    <xf numFmtId="0" fontId="2" fillId="14" borderId="3" xfId="0" applyFont="1" applyFill="1" applyBorder="1" applyAlignment="1">
      <alignment horizontal="center" vertical="top" wrapText="1"/>
    </xf>
    <xf numFmtId="0" fontId="1" fillId="14" borderId="1" xfId="0" applyFont="1" applyFill="1" applyBorder="1" applyAlignment="1">
      <alignment horizontal="left" vertical="top" wrapText="1"/>
    </xf>
    <xf numFmtId="0" fontId="1" fillId="14" borderId="1" xfId="0" applyFont="1" applyFill="1" applyBorder="1" applyAlignment="1">
      <alignment horizontal="center" vertical="top" wrapText="1"/>
    </xf>
    <xf numFmtId="165" fontId="1" fillId="14" borderId="1" xfId="0" applyNumberFormat="1" applyFont="1" applyFill="1" applyBorder="1" applyAlignment="1">
      <alignment horizontal="center" vertical="top" wrapText="1"/>
    </xf>
    <xf numFmtId="0" fontId="2" fillId="14" borderId="1" xfId="0" applyFont="1" applyFill="1" applyBorder="1" applyAlignment="1">
      <alignment horizontal="left" vertical="top" wrapText="1"/>
    </xf>
    <xf numFmtId="0" fontId="1" fillId="14" borderId="1" xfId="0" applyFont="1" applyFill="1" applyBorder="1" applyAlignment="1">
      <alignment vertical="top" wrapText="1"/>
    </xf>
    <xf numFmtId="0" fontId="14" fillId="14" borderId="1" xfId="0" applyFont="1" applyFill="1" applyBorder="1" applyAlignment="1">
      <alignment vertical="top" wrapText="1"/>
    </xf>
    <xf numFmtId="0" fontId="2" fillId="14" borderId="6" xfId="0" applyFont="1" applyFill="1" applyBorder="1" applyAlignment="1">
      <alignment horizontal="center" vertical="top" wrapText="1"/>
    </xf>
    <xf numFmtId="0" fontId="6" fillId="0" borderId="11" xfId="0" applyFont="1" applyBorder="1" applyAlignment="1">
      <alignment horizontal="center" vertical="center"/>
    </xf>
    <xf numFmtId="0" fontId="7" fillId="0" borderId="11" xfId="0" applyFont="1" applyBorder="1" applyAlignment="1">
      <alignment horizontal="center" vertical="center" wrapText="1"/>
    </xf>
    <xf numFmtId="0" fontId="14" fillId="11" borderId="1" xfId="0" applyFont="1" applyFill="1" applyBorder="1"/>
    <xf numFmtId="0" fontId="2" fillId="11" borderId="1" xfId="0" applyFont="1" applyFill="1" applyBorder="1" applyAlignment="1">
      <alignment horizontal="left" vertical="center" wrapText="1"/>
    </xf>
    <xf numFmtId="0" fontId="1" fillId="11" borderId="11" xfId="0" applyFont="1" applyFill="1" applyBorder="1" applyAlignment="1">
      <alignment horizontal="center" vertical="center" wrapText="1"/>
    </xf>
    <xf numFmtId="0" fontId="1" fillId="11" borderId="4" xfId="0" applyFont="1" applyFill="1" applyBorder="1" applyAlignment="1">
      <alignment horizontal="center" vertical="center" wrapText="1"/>
    </xf>
    <xf numFmtId="0" fontId="4" fillId="4" borderId="4" xfId="0" applyFont="1" applyFill="1" applyBorder="1" applyAlignment="1">
      <alignment horizontal="center" vertical="center" wrapText="1"/>
    </xf>
    <xf numFmtId="0" fontId="4" fillId="4" borderId="0" xfId="0" applyFont="1" applyFill="1" applyAlignment="1">
      <alignment wrapText="1"/>
    </xf>
    <xf numFmtId="0" fontId="1" fillId="0" borderId="11" xfId="0" applyFont="1" applyBorder="1" applyAlignment="1">
      <alignment horizontal="center" vertical="center" wrapText="1"/>
    </xf>
    <xf numFmtId="165" fontId="6" fillId="0" borderId="2" xfId="0" applyNumberFormat="1" applyFont="1" applyBorder="1" applyAlignment="1">
      <alignment horizontal="center" vertical="center" wrapText="1"/>
    </xf>
    <xf numFmtId="0" fontId="1" fillId="0" borderId="6" xfId="0" applyFont="1" applyBorder="1" applyAlignment="1">
      <alignment horizontal="left" vertical="center" wrapText="1"/>
    </xf>
    <xf numFmtId="3" fontId="1" fillId="7" borderId="1" xfId="0" applyNumberFormat="1" applyFont="1" applyFill="1" applyBorder="1" applyAlignment="1">
      <alignment horizontal="center" vertical="center" wrapText="1"/>
    </xf>
    <xf numFmtId="3" fontId="1" fillId="5" borderId="1" xfId="0" applyNumberFormat="1" applyFont="1" applyFill="1" applyBorder="1" applyAlignment="1">
      <alignment horizontal="center" vertical="center" wrapText="1"/>
    </xf>
    <xf numFmtId="0" fontId="1" fillId="14" borderId="1" xfId="0" applyFont="1" applyFill="1" applyBorder="1" applyAlignment="1">
      <alignment horizontal="left" vertical="center" wrapText="1"/>
    </xf>
    <xf numFmtId="0" fontId="6" fillId="0" borderId="4" xfId="0" applyFont="1" applyBorder="1" applyAlignment="1">
      <alignment horizontal="left" vertical="center" wrapText="1"/>
    </xf>
    <xf numFmtId="166" fontId="1" fillId="2" borderId="4" xfId="0" applyNumberFormat="1" applyFont="1" applyFill="1" applyBorder="1" applyAlignment="1">
      <alignment horizontal="center" vertical="center" wrapText="1"/>
    </xf>
    <xf numFmtId="2" fontId="2" fillId="4" borderId="1" xfId="0" applyNumberFormat="1" applyFont="1" applyFill="1" applyBorder="1" applyAlignment="1">
      <alignment horizontal="center" vertical="center" wrapText="1"/>
    </xf>
    <xf numFmtId="0" fontId="9" fillId="4" borderId="1" xfId="0" applyFont="1" applyFill="1" applyBorder="1" applyAlignment="1">
      <alignment horizontal="center" vertical="center" wrapText="1"/>
    </xf>
    <xf numFmtId="2" fontId="1" fillId="4" borderId="1" xfId="0" applyNumberFormat="1" applyFont="1" applyFill="1" applyBorder="1" applyAlignment="1">
      <alignment horizontal="center" vertical="center" wrapText="1"/>
    </xf>
    <xf numFmtId="2" fontId="6" fillId="4" borderId="1" xfId="0" applyNumberFormat="1" applyFont="1" applyFill="1" applyBorder="1" applyAlignment="1">
      <alignment horizontal="center" vertical="center" wrapText="1"/>
    </xf>
    <xf numFmtId="0" fontId="45" fillId="4" borderId="1" xfId="0" applyFont="1" applyFill="1" applyBorder="1" applyAlignment="1">
      <alignment horizontal="center" vertical="center" wrapText="1"/>
    </xf>
    <xf numFmtId="1" fontId="7" fillId="4" borderId="1" xfId="0" applyNumberFormat="1" applyFont="1" applyFill="1" applyBorder="1" applyAlignment="1">
      <alignment horizontal="center" vertical="center" wrapText="1"/>
    </xf>
    <xf numFmtId="0" fontId="2" fillId="14" borderId="3" xfId="0" applyFont="1" applyFill="1" applyBorder="1" applyAlignment="1">
      <alignment horizontal="center" vertical="center" wrapText="1"/>
    </xf>
    <xf numFmtId="0" fontId="2" fillId="14" borderId="3" xfId="0" applyFont="1" applyFill="1" applyBorder="1" applyAlignment="1">
      <alignment horizontal="left" vertical="center" wrapText="1"/>
    </xf>
    <xf numFmtId="0" fontId="2" fillId="14" borderId="4" xfId="0" applyFont="1" applyFill="1" applyBorder="1" applyAlignment="1">
      <alignment horizontal="center" vertical="center" wrapText="1"/>
    </xf>
    <xf numFmtId="0" fontId="6" fillId="2" borderId="2" xfId="0" applyFont="1" applyFill="1" applyBorder="1" applyAlignment="1">
      <alignment horizontal="left" vertical="center"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15" borderId="1" xfId="0" applyFont="1" applyFill="1" applyBorder="1" applyAlignment="1">
      <alignment horizontal="center" vertical="center" wrapText="1"/>
    </xf>
    <xf numFmtId="0" fontId="19" fillId="0" borderId="1" xfId="0" applyFont="1" applyBorder="1" applyAlignment="1">
      <alignment horizontal="center" vertical="center" wrapText="1"/>
    </xf>
    <xf numFmtId="0" fontId="2" fillId="0" borderId="11" xfId="0" applyFont="1" applyBorder="1" applyAlignment="1">
      <alignment horizontal="center" vertical="center" wrapText="1"/>
    </xf>
    <xf numFmtId="0" fontId="2" fillId="4" borderId="11" xfId="0" applyFont="1" applyFill="1" applyBorder="1" applyAlignment="1">
      <alignment horizontal="center" vertical="center" wrapText="1"/>
    </xf>
    <xf numFmtId="0" fontId="5" fillId="4" borderId="1" xfId="0" applyFont="1" applyFill="1" applyBorder="1" applyAlignment="1">
      <alignment vertical="center" wrapText="1"/>
    </xf>
    <xf numFmtId="3" fontId="2" fillId="4" borderId="1" xfId="0" applyNumberFormat="1" applyFont="1" applyFill="1" applyBorder="1" applyAlignment="1">
      <alignment horizontal="center" vertical="center"/>
    </xf>
    <xf numFmtId="0" fontId="5" fillId="4" borderId="2" xfId="0" applyFont="1" applyFill="1" applyBorder="1" applyAlignment="1">
      <alignment vertical="center" wrapText="1"/>
    </xf>
    <xf numFmtId="165" fontId="2" fillId="4" borderId="2" xfId="0" applyNumberFormat="1" applyFont="1" applyFill="1" applyBorder="1" applyAlignment="1">
      <alignment horizontal="center" vertical="center"/>
    </xf>
    <xf numFmtId="3" fontId="2" fillId="4" borderId="3" xfId="0" applyNumberFormat="1" applyFont="1" applyFill="1" applyBorder="1" applyAlignment="1">
      <alignment horizontal="center" vertical="center" wrapText="1"/>
    </xf>
    <xf numFmtId="165" fontId="2" fillId="4" borderId="3" xfId="0" applyNumberFormat="1" applyFont="1" applyFill="1" applyBorder="1" applyAlignment="1">
      <alignment horizontal="center" vertical="center" wrapText="1"/>
    </xf>
    <xf numFmtId="3" fontId="17" fillId="4" borderId="1" xfId="0" applyNumberFormat="1" applyFont="1" applyFill="1" applyBorder="1" applyAlignment="1">
      <alignment horizontal="center" vertical="center" wrapText="1"/>
    </xf>
    <xf numFmtId="3" fontId="18" fillId="4" borderId="1" xfId="0" applyNumberFormat="1" applyFont="1" applyFill="1" applyBorder="1" applyAlignment="1">
      <alignment horizontal="center" vertical="center" wrapText="1"/>
    </xf>
    <xf numFmtId="0" fontId="15" fillId="4" borderId="1" xfId="0" applyFont="1" applyFill="1" applyBorder="1"/>
    <xf numFmtId="166" fontId="1" fillId="4" borderId="1" xfId="8" applyNumberFormat="1" applyFont="1" applyFill="1" applyBorder="1" applyAlignment="1">
      <alignment horizontal="center"/>
    </xf>
    <xf numFmtId="0" fontId="15" fillId="4" borderId="1" xfId="0" applyFont="1" applyFill="1" applyBorder="1" applyAlignment="1">
      <alignment horizontal="center" vertical="center"/>
    </xf>
    <xf numFmtId="0" fontId="1" fillId="4" borderId="1" xfId="9" applyFont="1" applyFill="1" applyBorder="1" applyAlignment="1">
      <alignment horizontal="center" vertical="center"/>
    </xf>
    <xf numFmtId="0" fontId="19" fillId="4" borderId="1" xfId="0" applyFont="1" applyFill="1" applyBorder="1" applyAlignment="1">
      <alignment horizontal="center" vertical="center" wrapText="1"/>
    </xf>
    <xf numFmtId="0" fontId="27" fillId="4" borderId="1" xfId="0" applyFont="1" applyFill="1" applyBorder="1" applyAlignment="1">
      <alignment horizontal="justify" vertical="center" wrapText="1"/>
    </xf>
    <xf numFmtId="0" fontId="27" fillId="4" borderId="1" xfId="0" applyFont="1" applyFill="1" applyBorder="1" applyAlignment="1">
      <alignment horizontal="center" vertical="center" wrapText="1"/>
    </xf>
    <xf numFmtId="0" fontId="1" fillId="4" borderId="1" xfId="0" applyFont="1" applyFill="1" applyBorder="1" applyAlignment="1">
      <alignment horizontal="left"/>
    </xf>
    <xf numFmtId="166" fontId="1" fillId="4" borderId="1" xfId="0" applyNumberFormat="1" applyFont="1" applyFill="1" applyBorder="1" applyAlignment="1">
      <alignment horizontal="center"/>
    </xf>
    <xf numFmtId="0" fontId="14" fillId="4" borderId="1" xfId="0" applyFont="1" applyFill="1" applyBorder="1" applyAlignment="1">
      <alignment horizontal="center"/>
    </xf>
    <xf numFmtId="0" fontId="2" fillId="4" borderId="11" xfId="0" applyFont="1" applyFill="1" applyBorder="1" applyAlignment="1">
      <alignment horizontal="left" vertical="center" wrapText="1"/>
    </xf>
    <xf numFmtId="166" fontId="1" fillId="4" borderId="1" xfId="8" applyNumberFormat="1" applyFont="1" applyFill="1" applyBorder="1" applyAlignment="1">
      <alignment horizontal="center" vertical="center"/>
    </xf>
    <xf numFmtId="0" fontId="1" fillId="4" borderId="1" xfId="8" applyNumberFormat="1" applyFont="1" applyFill="1" applyBorder="1" applyAlignment="1">
      <alignment horizontal="center" vertical="center"/>
    </xf>
    <xf numFmtId="0" fontId="1" fillId="4" borderId="1" xfId="1" applyFont="1" applyFill="1" applyBorder="1" applyAlignment="1">
      <alignment horizontal="left" vertical="center" wrapText="1"/>
    </xf>
    <xf numFmtId="0" fontId="6" fillId="4" borderId="1" xfId="1" applyFont="1" applyFill="1" applyBorder="1" applyAlignment="1">
      <alignment horizontal="center" vertical="center"/>
    </xf>
    <xf numFmtId="166" fontId="1" fillId="4" borderId="1" xfId="1" applyNumberFormat="1" applyFont="1" applyFill="1" applyBorder="1" applyAlignment="1">
      <alignment horizontal="center" vertical="center"/>
    </xf>
    <xf numFmtId="1" fontId="1" fillId="4" borderId="1" xfId="1" applyNumberFormat="1" applyFont="1" applyFill="1" applyBorder="1" applyAlignment="1">
      <alignment horizontal="center" vertical="center"/>
    </xf>
    <xf numFmtId="0" fontId="5" fillId="4" borderId="1" xfId="0" applyFont="1" applyFill="1" applyBorder="1" applyAlignment="1">
      <alignment horizontal="left" vertical="top" wrapText="1"/>
    </xf>
    <xf numFmtId="0" fontId="5" fillId="4" borderId="1" xfId="0" applyFont="1" applyFill="1" applyBorder="1" applyAlignment="1">
      <alignment horizontal="center" vertical="top" wrapText="1"/>
    </xf>
    <xf numFmtId="1" fontId="1" fillId="4" borderId="1" xfId="8" applyNumberFormat="1" applyFont="1" applyFill="1" applyBorder="1" applyAlignment="1">
      <alignment horizontal="center" vertical="center"/>
    </xf>
    <xf numFmtId="1" fontId="1" fillId="4" borderId="1" xfId="10" applyNumberFormat="1" applyFont="1" applyFill="1" applyBorder="1" applyAlignment="1">
      <alignment horizontal="center" vertical="center"/>
    </xf>
    <xf numFmtId="166" fontId="1" fillId="4" borderId="1" xfId="10" applyNumberFormat="1" applyFont="1" applyFill="1" applyBorder="1" applyAlignment="1">
      <alignment horizontal="center" vertical="center"/>
    </xf>
    <xf numFmtId="0" fontId="1" fillId="4" borderId="1" xfId="8" applyNumberFormat="1" applyFont="1" applyFill="1" applyBorder="1" applyAlignment="1">
      <alignment horizontal="center"/>
    </xf>
    <xf numFmtId="0" fontId="6" fillId="4" borderId="2" xfId="0" applyFont="1" applyFill="1" applyBorder="1" applyAlignment="1">
      <alignment horizontal="center" vertical="center"/>
    </xf>
    <xf numFmtId="166" fontId="7" fillId="4" borderId="1" xfId="0" applyNumberFormat="1" applyFont="1" applyFill="1" applyBorder="1" applyAlignment="1">
      <alignment horizontal="center" vertical="center"/>
    </xf>
    <xf numFmtId="166" fontId="7" fillId="4" borderId="1" xfId="8" applyNumberFormat="1" applyFont="1" applyFill="1" applyBorder="1" applyAlignment="1">
      <alignment horizontal="center" vertical="center"/>
    </xf>
    <xf numFmtId="0" fontId="6" fillId="4" borderId="5" xfId="0" applyFont="1" applyFill="1" applyBorder="1" applyAlignment="1">
      <alignment vertical="top"/>
    </xf>
    <xf numFmtId="0" fontId="7" fillId="4" borderId="1" xfId="0" applyFont="1" applyFill="1" applyBorder="1" applyAlignment="1">
      <alignment horizontal="justify" vertical="center" wrapText="1"/>
    </xf>
    <xf numFmtId="0" fontId="1" fillId="4" borderId="1" xfId="0" applyFont="1" applyFill="1" applyBorder="1" applyAlignment="1">
      <alignment horizontal="justify" vertical="center" wrapText="1"/>
    </xf>
    <xf numFmtId="0" fontId="2" fillId="4" borderId="1" xfId="0" applyFont="1" applyFill="1" applyBorder="1" applyAlignment="1">
      <alignment horizontal="justify" vertical="center" wrapText="1"/>
    </xf>
    <xf numFmtId="0" fontId="2" fillId="4" borderId="4" xfId="0" applyFont="1" applyFill="1" applyBorder="1" applyAlignment="1">
      <alignment horizontal="left" vertical="center"/>
    </xf>
    <xf numFmtId="0" fontId="2" fillId="4" borderId="4" xfId="0" applyFont="1" applyFill="1" applyBorder="1" applyAlignment="1">
      <alignment horizontal="left" vertical="top"/>
    </xf>
    <xf numFmtId="0" fontId="0" fillId="4" borderId="0" xfId="0" applyFill="1" applyAlignment="1">
      <alignment horizontal="center"/>
    </xf>
    <xf numFmtId="0" fontId="2" fillId="4" borderId="2" xfId="0" applyFont="1" applyFill="1" applyBorder="1" applyAlignment="1">
      <alignment vertical="center"/>
    </xf>
    <xf numFmtId="0" fontId="2" fillId="4" borderId="2" xfId="0" applyFont="1" applyFill="1" applyBorder="1" applyAlignment="1">
      <alignment vertical="center" wrapText="1"/>
    </xf>
    <xf numFmtId="0" fontId="47" fillId="4" borderId="0" xfId="0" applyFont="1" applyFill="1" applyAlignment="1">
      <alignment wrapText="1"/>
    </xf>
    <xf numFmtId="0" fontId="1" fillId="4" borderId="4" xfId="0" applyFont="1" applyFill="1" applyBorder="1" applyAlignment="1">
      <alignment horizontal="center" vertical="center"/>
    </xf>
    <xf numFmtId="0" fontId="17" fillId="4" borderId="0" xfId="0" applyFont="1" applyFill="1" applyAlignment="1">
      <alignment horizontal="right" vertical="center"/>
    </xf>
    <xf numFmtId="0" fontId="1" fillId="0" borderId="4" xfId="0" applyFont="1" applyBorder="1" applyAlignment="1">
      <alignment horizontal="center" vertical="center"/>
    </xf>
    <xf numFmtId="0" fontId="2" fillId="4" borderId="4" xfId="0" applyFont="1" applyFill="1" applyBorder="1" applyAlignment="1">
      <alignment horizontal="center" vertical="center"/>
    </xf>
    <xf numFmtId="166" fontId="1" fillId="4" borderId="4" xfId="0" applyNumberFormat="1" applyFont="1" applyFill="1" applyBorder="1" applyAlignment="1">
      <alignment horizontal="center" vertical="center"/>
    </xf>
    <xf numFmtId="165" fontId="2" fillId="4" borderId="4" xfId="0" applyNumberFormat="1" applyFont="1" applyFill="1" applyBorder="1" applyAlignment="1">
      <alignment horizontal="center" vertical="center"/>
    </xf>
    <xf numFmtId="3" fontId="2" fillId="4" borderId="7" xfId="0" applyNumberFormat="1" applyFont="1" applyFill="1" applyBorder="1" applyAlignment="1">
      <alignment horizontal="center" vertical="center" wrapText="1"/>
    </xf>
    <xf numFmtId="3" fontId="17" fillId="4" borderId="4" xfId="0" applyNumberFormat="1" applyFont="1" applyFill="1" applyBorder="1" applyAlignment="1">
      <alignment horizontal="center" vertical="center" wrapText="1"/>
    </xf>
    <xf numFmtId="1" fontId="1" fillId="4" borderId="4" xfId="8" applyNumberFormat="1" applyFont="1" applyFill="1" applyBorder="1" applyAlignment="1">
      <alignment horizontal="center"/>
    </xf>
    <xf numFmtId="166" fontId="2" fillId="4" borderId="4" xfId="0" applyNumberFormat="1" applyFont="1" applyFill="1" applyBorder="1" applyAlignment="1">
      <alignment horizontal="center" vertical="center"/>
    </xf>
    <xf numFmtId="166" fontId="1" fillId="4" borderId="4" xfId="8" applyNumberFormat="1" applyFont="1" applyFill="1" applyBorder="1" applyAlignment="1">
      <alignment horizontal="center"/>
    </xf>
    <xf numFmtId="166" fontId="2" fillId="4" borderId="4" xfId="9" applyNumberFormat="1" applyFont="1" applyFill="1" applyBorder="1" applyAlignment="1">
      <alignment horizontal="center" vertical="center"/>
    </xf>
    <xf numFmtId="0" fontId="2" fillId="4" borderId="4" xfId="9" applyFont="1" applyFill="1" applyBorder="1" applyAlignment="1">
      <alignment horizontal="center" vertical="center"/>
    </xf>
    <xf numFmtId="166" fontId="1" fillId="4" borderId="4" xfId="0" applyNumberFormat="1" applyFont="1" applyFill="1" applyBorder="1" applyAlignment="1">
      <alignment wrapText="1"/>
    </xf>
    <xf numFmtId="166" fontId="1" fillId="4" borderId="4" xfId="0" applyNumberFormat="1" applyFont="1" applyFill="1" applyBorder="1" applyAlignment="1">
      <alignment horizontal="right" wrapText="1"/>
    </xf>
    <xf numFmtId="0" fontId="27" fillId="4" borderId="4" xfId="0" applyFont="1" applyFill="1" applyBorder="1" applyAlignment="1">
      <alignment horizontal="center" vertical="center" wrapText="1"/>
    </xf>
    <xf numFmtId="166" fontId="2" fillId="4" borderId="4" xfId="0" applyNumberFormat="1" applyFont="1" applyFill="1" applyBorder="1" applyAlignment="1">
      <alignment horizontal="center" vertical="center" wrapText="1"/>
    </xf>
    <xf numFmtId="166" fontId="1" fillId="4" borderId="4" xfId="0" applyNumberFormat="1" applyFont="1" applyFill="1" applyBorder="1" applyAlignment="1">
      <alignment horizontal="center"/>
    </xf>
    <xf numFmtId="166" fontId="2" fillId="4" borderId="4" xfId="8" applyNumberFormat="1" applyFont="1" applyFill="1" applyBorder="1" applyAlignment="1">
      <alignment horizontal="center" vertical="center"/>
    </xf>
    <xf numFmtId="166" fontId="1" fillId="4" borderId="4" xfId="8" applyNumberFormat="1" applyFont="1" applyFill="1" applyBorder="1" applyAlignment="1">
      <alignment horizontal="center" vertical="center"/>
    </xf>
    <xf numFmtId="0" fontId="1" fillId="4" borderId="4" xfId="8" applyNumberFormat="1" applyFont="1" applyFill="1" applyBorder="1" applyAlignment="1">
      <alignment horizontal="center" vertical="center"/>
    </xf>
    <xf numFmtId="0" fontId="6" fillId="4" borderId="4" xfId="1" applyFont="1" applyFill="1" applyBorder="1" applyAlignment="1">
      <alignment horizontal="center" vertical="center"/>
    </xf>
    <xf numFmtId="0" fontId="5" fillId="4" borderId="4" xfId="0" applyFont="1" applyFill="1" applyBorder="1" applyAlignment="1">
      <alignment horizontal="center" vertical="top" wrapText="1"/>
    </xf>
    <xf numFmtId="0" fontId="1" fillId="4" borderId="4" xfId="0" applyFont="1" applyFill="1" applyBorder="1"/>
    <xf numFmtId="1" fontId="1" fillId="4" borderId="4" xfId="10" applyNumberFormat="1" applyFont="1" applyFill="1" applyBorder="1" applyAlignment="1">
      <alignment horizontal="center" vertical="center"/>
    </xf>
    <xf numFmtId="0" fontId="1" fillId="4" borderId="4" xfId="8" applyNumberFormat="1" applyFont="1" applyFill="1" applyBorder="1" applyAlignment="1">
      <alignment horizontal="center"/>
    </xf>
    <xf numFmtId="166" fontId="7" fillId="4" borderId="4" xfId="0" applyNumberFormat="1" applyFont="1" applyFill="1" applyBorder="1" applyAlignment="1">
      <alignment horizontal="center" vertical="center"/>
    </xf>
    <xf numFmtId="166" fontId="6" fillId="4" borderId="4" xfId="0" applyNumberFormat="1" applyFont="1" applyFill="1" applyBorder="1" applyAlignment="1">
      <alignment horizontal="center" vertical="center"/>
    </xf>
    <xf numFmtId="166" fontId="7" fillId="4" borderId="4" xfId="0" applyNumberFormat="1" applyFont="1" applyFill="1" applyBorder="1" applyAlignment="1">
      <alignment horizontal="center" vertical="center" wrapText="1"/>
    </xf>
    <xf numFmtId="3" fontId="6" fillId="4" borderId="4" xfId="0" applyNumberFormat="1" applyFont="1" applyFill="1" applyBorder="1" applyAlignment="1">
      <alignment horizontal="center" vertical="center" wrapText="1"/>
    </xf>
    <xf numFmtId="0" fontId="6" fillId="4" borderId="8" xfId="0" applyFont="1" applyFill="1" applyBorder="1" applyAlignment="1">
      <alignment horizontal="center" vertical="center" wrapText="1"/>
    </xf>
    <xf numFmtId="0" fontId="1" fillId="4" borderId="1" xfId="0" applyFont="1" applyFill="1" applyBorder="1" applyAlignment="1">
      <alignment wrapText="1"/>
    </xf>
    <xf numFmtId="0" fontId="0" fillId="4" borderId="1" xfId="0" applyFill="1" applyBorder="1" applyAlignment="1">
      <alignment horizontal="center" vertical="center"/>
    </xf>
    <xf numFmtId="0" fontId="14" fillId="4" borderId="1" xfId="0" applyFont="1" applyFill="1" applyBorder="1"/>
    <xf numFmtId="0" fontId="17" fillId="4" borderId="1" xfId="0" applyFont="1" applyFill="1" applyBorder="1" applyAlignment="1">
      <alignment horizontal="center" vertical="center" wrapText="1"/>
    </xf>
    <xf numFmtId="0" fontId="21" fillId="4" borderId="1" xfId="0" applyFont="1" applyFill="1" applyBorder="1" applyAlignment="1">
      <alignment horizontal="center" vertical="center" wrapText="1"/>
    </xf>
    <xf numFmtId="0" fontId="25" fillId="4" borderId="1" xfId="0" applyFont="1" applyFill="1" applyBorder="1"/>
    <xf numFmtId="166" fontId="15" fillId="4" borderId="1" xfId="0" applyNumberFormat="1" applyFont="1" applyFill="1" applyBorder="1"/>
    <xf numFmtId="166" fontId="15" fillId="4" borderId="1" xfId="0" applyNumberFormat="1" applyFont="1" applyFill="1" applyBorder="1" applyAlignment="1">
      <alignment horizontal="left" vertical="center" wrapText="1"/>
    </xf>
    <xf numFmtId="0" fontId="26" fillId="4" borderId="1" xfId="0" applyFont="1" applyFill="1" applyBorder="1"/>
    <xf numFmtId="166" fontId="15" fillId="4" borderId="1" xfId="8" applyNumberFormat="1" applyFont="1" applyFill="1" applyBorder="1" applyAlignment="1">
      <alignment horizontal="center"/>
    </xf>
    <xf numFmtId="0" fontId="15" fillId="4" borderId="1" xfId="0" applyFont="1" applyFill="1" applyBorder="1" applyAlignment="1">
      <alignment horizontal="left" vertical="center" wrapText="1"/>
    </xf>
    <xf numFmtId="0" fontId="14" fillId="4" borderId="1" xfId="9" applyFont="1" applyFill="1" applyBorder="1"/>
    <xf numFmtId="0" fontId="14" fillId="4" borderId="1" xfId="0" applyFont="1" applyFill="1" applyBorder="1" applyAlignment="1">
      <alignment wrapText="1"/>
    </xf>
    <xf numFmtId="0" fontId="10" fillId="4" borderId="1" xfId="9" applyFill="1" applyBorder="1"/>
    <xf numFmtId="0" fontId="31" fillId="4" borderId="1" xfId="0" applyFont="1" applyFill="1" applyBorder="1"/>
    <xf numFmtId="166" fontId="1" fillId="4" borderId="1" xfId="0" applyNumberFormat="1" applyFont="1" applyFill="1" applyBorder="1"/>
    <xf numFmtId="0" fontId="3" fillId="4" borderId="1" xfId="0" applyFont="1" applyFill="1" applyBorder="1"/>
    <xf numFmtId="166" fontId="3" fillId="4" borderId="1" xfId="0" applyNumberFormat="1" applyFont="1" applyFill="1" applyBorder="1"/>
    <xf numFmtId="0" fontId="15" fillId="4" borderId="1" xfId="0" applyFont="1" applyFill="1" applyBorder="1" applyAlignment="1">
      <alignment wrapText="1"/>
    </xf>
    <xf numFmtId="0" fontId="15" fillId="4" borderId="1" xfId="8" applyNumberFormat="1" applyFont="1" applyFill="1" applyBorder="1" applyAlignment="1">
      <alignment horizontal="center" vertical="center"/>
    </xf>
    <xf numFmtId="166" fontId="2" fillId="4" borderId="1" xfId="0" applyNumberFormat="1" applyFont="1" applyFill="1" applyBorder="1"/>
    <xf numFmtId="0" fontId="4" fillId="4" borderId="1" xfId="0" applyFont="1" applyFill="1" applyBorder="1"/>
    <xf numFmtId="1" fontId="1" fillId="4" borderId="1" xfId="0" applyNumberFormat="1" applyFont="1" applyFill="1" applyBorder="1"/>
    <xf numFmtId="0" fontId="28" fillId="4" borderId="1" xfId="0" applyFont="1" applyFill="1" applyBorder="1"/>
    <xf numFmtId="3" fontId="0" fillId="4" borderId="1" xfId="0" applyNumberFormat="1" applyFill="1" applyBorder="1" applyAlignment="1">
      <alignment wrapText="1"/>
    </xf>
    <xf numFmtId="0" fontId="1" fillId="15" borderId="4" xfId="0" applyFont="1" applyFill="1" applyBorder="1" applyAlignment="1">
      <alignment horizontal="center" vertical="center" wrapText="1"/>
    </xf>
    <xf numFmtId="0" fontId="2" fillId="0" borderId="4" xfId="0" applyFont="1" applyBorder="1" applyAlignment="1">
      <alignment horizontal="center" vertical="center"/>
    </xf>
    <xf numFmtId="166" fontId="1" fillId="3" borderId="4" xfId="0" applyNumberFormat="1" applyFont="1" applyFill="1" applyBorder="1" applyAlignment="1">
      <alignment horizontal="center" vertical="center"/>
    </xf>
    <xf numFmtId="166" fontId="1" fillId="2" borderId="4" xfId="0" applyNumberFormat="1" applyFont="1" applyFill="1" applyBorder="1" applyAlignment="1">
      <alignment horizontal="center" vertical="center"/>
    </xf>
    <xf numFmtId="166" fontId="1" fillId="11" borderId="4" xfId="0" applyNumberFormat="1" applyFont="1" applyFill="1" applyBorder="1" applyAlignment="1">
      <alignment horizontal="center" vertical="center"/>
    </xf>
    <xf numFmtId="0" fontId="1" fillId="2" borderId="4" xfId="0" applyFont="1" applyFill="1" applyBorder="1" applyAlignment="1">
      <alignment horizontal="center" vertical="center"/>
    </xf>
    <xf numFmtId="0" fontId="1" fillId="11" borderId="4" xfId="0" applyFont="1" applyFill="1" applyBorder="1" applyAlignment="1">
      <alignment horizontal="center" vertical="center"/>
    </xf>
    <xf numFmtId="0" fontId="1" fillId="3" borderId="4" xfId="0" applyFont="1" applyFill="1" applyBorder="1" applyAlignment="1">
      <alignment horizontal="center" vertical="center"/>
    </xf>
    <xf numFmtId="165" fontId="2" fillId="0" borderId="4" xfId="0" applyNumberFormat="1" applyFont="1" applyBorder="1" applyAlignment="1">
      <alignment horizontal="center" vertical="center"/>
    </xf>
    <xf numFmtId="165" fontId="1" fillId="3" borderId="4" xfId="0" applyNumberFormat="1" applyFont="1" applyFill="1" applyBorder="1" applyAlignment="1">
      <alignment horizontal="center" vertical="center" wrapText="1"/>
    </xf>
    <xf numFmtId="165" fontId="1" fillId="11" borderId="8" xfId="0" applyNumberFormat="1" applyFont="1" applyFill="1" applyBorder="1" applyAlignment="1">
      <alignment horizontal="center" vertical="center" wrapText="1"/>
    </xf>
    <xf numFmtId="3" fontId="2" fillId="0" borderId="7" xfId="0" applyNumberFormat="1" applyFont="1" applyBorder="1" applyAlignment="1">
      <alignment horizontal="center" vertical="center" wrapText="1"/>
    </xf>
    <xf numFmtId="3" fontId="1" fillId="3" borderId="4" xfId="0" applyNumberFormat="1" applyFont="1" applyFill="1" applyBorder="1" applyAlignment="1">
      <alignment horizontal="center" vertical="center" wrapText="1"/>
    </xf>
    <xf numFmtId="3" fontId="1" fillId="2" borderId="4" xfId="0" applyNumberFormat="1" applyFont="1" applyFill="1" applyBorder="1" applyAlignment="1">
      <alignment horizontal="center" vertical="center" wrapText="1"/>
    </xf>
    <xf numFmtId="3" fontId="1" fillId="11" borderId="4" xfId="0" applyNumberFormat="1" applyFont="1" applyFill="1" applyBorder="1" applyAlignment="1">
      <alignment horizontal="center" vertical="center" wrapText="1"/>
    </xf>
    <xf numFmtId="0" fontId="1" fillId="3" borderId="4" xfId="0" applyFont="1" applyFill="1" applyBorder="1" applyAlignment="1">
      <alignment horizontal="center" vertical="center" wrapText="1"/>
    </xf>
    <xf numFmtId="0" fontId="1" fillId="2" borderId="4" xfId="0" applyFont="1" applyFill="1" applyBorder="1" applyAlignment="1">
      <alignment horizontal="center" vertical="center" wrapText="1"/>
    </xf>
    <xf numFmtId="1" fontId="1" fillId="3" borderId="4" xfId="8" applyNumberFormat="1" applyFont="1" applyFill="1" applyBorder="1" applyAlignment="1">
      <alignment horizontal="center"/>
    </xf>
    <xf numFmtId="1" fontId="1" fillId="2" borderId="4" xfId="8" applyNumberFormat="1" applyFont="1" applyFill="1" applyBorder="1" applyAlignment="1">
      <alignment horizontal="center"/>
    </xf>
    <xf numFmtId="1" fontId="1" fillId="11" borderId="4" xfId="8" applyNumberFormat="1" applyFont="1" applyFill="1" applyBorder="1" applyAlignment="1">
      <alignment horizontal="center"/>
    </xf>
    <xf numFmtId="166" fontId="1" fillId="3" borderId="4" xfId="8" applyNumberFormat="1" applyFont="1" applyFill="1" applyBorder="1" applyAlignment="1">
      <alignment horizontal="center"/>
    </xf>
    <xf numFmtId="166" fontId="1" fillId="2" borderId="4" xfId="8" applyNumberFormat="1" applyFont="1" applyFill="1" applyBorder="1" applyAlignment="1">
      <alignment horizontal="center"/>
    </xf>
    <xf numFmtId="166" fontId="1" fillId="11" borderId="4" xfId="8" applyNumberFormat="1" applyFont="1" applyFill="1" applyBorder="1" applyAlignment="1">
      <alignment horizontal="center"/>
    </xf>
    <xf numFmtId="165" fontId="1" fillId="2" borderId="8" xfId="0" applyNumberFormat="1" applyFont="1" applyFill="1" applyBorder="1" applyAlignment="1">
      <alignment horizontal="center" vertical="center" wrapText="1"/>
    </xf>
    <xf numFmtId="166" fontId="1" fillId="3" borderId="4" xfId="0" applyNumberFormat="1" applyFont="1" applyFill="1" applyBorder="1" applyAlignment="1">
      <alignment horizontal="center" vertical="center" wrapText="1"/>
    </xf>
    <xf numFmtId="166" fontId="1" fillId="3" borderId="4" xfId="0" applyNumberFormat="1" applyFont="1" applyFill="1" applyBorder="1" applyAlignment="1">
      <alignment horizontal="right" wrapText="1"/>
    </xf>
    <xf numFmtId="166" fontId="1" fillId="3" borderId="4" xfId="0" applyNumberFormat="1" applyFont="1" applyFill="1" applyBorder="1" applyAlignment="1">
      <alignment wrapText="1"/>
    </xf>
    <xf numFmtId="166" fontId="1" fillId="2" borderId="4" xfId="0" applyNumberFormat="1" applyFont="1" applyFill="1" applyBorder="1" applyAlignment="1">
      <alignment wrapText="1"/>
    </xf>
    <xf numFmtId="166" fontId="1" fillId="11" borderId="4" xfId="0" applyNumberFormat="1" applyFont="1" applyFill="1" applyBorder="1" applyAlignment="1">
      <alignment horizontal="right" wrapText="1"/>
    </xf>
    <xf numFmtId="166" fontId="1" fillId="11" borderId="4" xfId="0" applyNumberFormat="1" applyFont="1" applyFill="1" applyBorder="1" applyAlignment="1">
      <alignment wrapText="1"/>
    </xf>
    <xf numFmtId="0" fontId="27" fillId="0" borderId="4" xfId="0" applyFont="1" applyBorder="1" applyAlignment="1">
      <alignment horizontal="center" vertical="center" wrapText="1"/>
    </xf>
    <xf numFmtId="166" fontId="2" fillId="0" borderId="4" xfId="0" applyNumberFormat="1" applyFont="1" applyBorder="1" applyAlignment="1">
      <alignment horizontal="center" vertical="center" wrapText="1"/>
    </xf>
    <xf numFmtId="166" fontId="1" fillId="3" borderId="4" xfId="0" applyNumberFormat="1" applyFont="1" applyFill="1" applyBorder="1" applyAlignment="1">
      <alignment horizontal="center"/>
    </xf>
    <xf numFmtId="166" fontId="1" fillId="2" borderId="4" xfId="0" applyNumberFormat="1" applyFont="1" applyFill="1" applyBorder="1" applyAlignment="1">
      <alignment horizontal="center"/>
    </xf>
    <xf numFmtId="166" fontId="1" fillId="11" borderId="4" xfId="0" applyNumberFormat="1" applyFont="1" applyFill="1" applyBorder="1" applyAlignment="1">
      <alignment horizontal="center"/>
    </xf>
    <xf numFmtId="166" fontId="2" fillId="0" borderId="4" xfId="0" applyNumberFormat="1" applyFont="1" applyBorder="1" applyAlignment="1">
      <alignment horizontal="center" vertical="center"/>
    </xf>
    <xf numFmtId="166" fontId="2" fillId="0" borderId="4" xfId="8" applyNumberFormat="1" applyFont="1" applyFill="1" applyBorder="1" applyAlignment="1">
      <alignment horizontal="center" vertical="center"/>
    </xf>
    <xf numFmtId="166" fontId="1" fillId="11" borderId="4" xfId="8" applyNumberFormat="1" applyFont="1" applyFill="1" applyBorder="1" applyAlignment="1">
      <alignment horizontal="center" vertical="center"/>
    </xf>
    <xf numFmtId="166" fontId="1" fillId="2" borderId="4" xfId="8" applyNumberFormat="1" applyFont="1" applyFill="1" applyBorder="1" applyAlignment="1">
      <alignment horizontal="center" vertical="center"/>
    </xf>
    <xf numFmtId="166" fontId="1" fillId="3" borderId="4" xfId="8" applyNumberFormat="1" applyFont="1" applyFill="1" applyBorder="1" applyAlignment="1">
      <alignment horizontal="center" vertical="center"/>
    </xf>
    <xf numFmtId="0" fontId="1" fillId="3" borderId="4" xfId="8" applyNumberFormat="1" applyFont="1" applyFill="1" applyBorder="1" applyAlignment="1">
      <alignment horizontal="center" vertical="center"/>
    </xf>
    <xf numFmtId="0" fontId="1" fillId="2" borderId="4" xfId="8" applyNumberFormat="1" applyFont="1" applyFill="1" applyBorder="1" applyAlignment="1">
      <alignment horizontal="center" vertical="center"/>
    </xf>
    <xf numFmtId="0" fontId="1" fillId="11" borderId="4" xfId="8" applyNumberFormat="1" applyFont="1" applyFill="1" applyBorder="1" applyAlignment="1">
      <alignment horizontal="center" vertical="center"/>
    </xf>
    <xf numFmtId="0" fontId="6" fillId="3" borderId="4" xfId="1" applyFont="1" applyFill="1" applyBorder="1" applyAlignment="1">
      <alignment horizontal="center" vertical="center"/>
    </xf>
    <xf numFmtId="0" fontId="6" fillId="2" borderId="4" xfId="1" applyFont="1" applyFill="1" applyBorder="1" applyAlignment="1">
      <alignment horizontal="center" vertical="center"/>
    </xf>
    <xf numFmtId="0" fontId="6" fillId="11" borderId="4" xfId="1" applyFont="1" applyFill="1" applyBorder="1" applyAlignment="1">
      <alignment horizontal="center" vertical="center"/>
    </xf>
    <xf numFmtId="0" fontId="5" fillId="3" borderId="4" xfId="0" applyFont="1" applyFill="1" applyBorder="1" applyAlignment="1">
      <alignment horizontal="center" vertical="top" wrapText="1"/>
    </xf>
    <xf numFmtId="0" fontId="5" fillId="2" borderId="4" xfId="0" applyFont="1" applyFill="1" applyBorder="1" applyAlignment="1">
      <alignment horizontal="center" vertical="top" wrapText="1"/>
    </xf>
    <xf numFmtId="0" fontId="1" fillId="2" borderId="4" xfId="0" applyFont="1" applyFill="1" applyBorder="1"/>
    <xf numFmtId="0" fontId="5" fillId="11" borderId="4" xfId="0" applyFont="1" applyFill="1" applyBorder="1" applyAlignment="1">
      <alignment horizontal="center" vertical="top" wrapText="1"/>
    </xf>
    <xf numFmtId="0" fontId="6" fillId="0" borderId="4" xfId="1" applyFont="1" applyBorder="1" applyAlignment="1">
      <alignment horizontal="center" vertical="center"/>
    </xf>
    <xf numFmtId="1" fontId="1" fillId="3" borderId="4" xfId="10" applyNumberFormat="1" applyFont="1" applyFill="1" applyBorder="1" applyAlignment="1">
      <alignment horizontal="center" vertical="center"/>
    </xf>
    <xf numFmtId="1" fontId="1" fillId="2" borderId="4" xfId="10" applyNumberFormat="1" applyFont="1" applyFill="1" applyBorder="1" applyAlignment="1">
      <alignment horizontal="center" vertical="center"/>
    </xf>
    <xf numFmtId="1" fontId="1" fillId="11" borderId="4" xfId="10" applyNumberFormat="1" applyFont="1" applyFill="1" applyBorder="1" applyAlignment="1">
      <alignment horizontal="center" vertical="center"/>
    </xf>
    <xf numFmtId="0" fontId="1" fillId="2" borderId="4" xfId="8" applyNumberFormat="1" applyFont="1" applyFill="1" applyBorder="1" applyAlignment="1">
      <alignment horizontal="center"/>
    </xf>
    <xf numFmtId="0" fontId="1" fillId="11" borderId="4" xfId="8" applyNumberFormat="1" applyFont="1" applyFill="1" applyBorder="1" applyAlignment="1">
      <alignment horizontal="center"/>
    </xf>
    <xf numFmtId="166" fontId="7" fillId="0" borderId="4" xfId="0" applyNumberFormat="1" applyFont="1" applyBorder="1" applyAlignment="1">
      <alignment horizontal="center" vertical="center"/>
    </xf>
    <xf numFmtId="166" fontId="6" fillId="3" borderId="4" xfId="0" applyNumberFormat="1" applyFont="1" applyFill="1" applyBorder="1" applyAlignment="1">
      <alignment horizontal="center" vertical="center"/>
    </xf>
    <xf numFmtId="166" fontId="6" fillId="2" borderId="4" xfId="0" applyNumberFormat="1" applyFont="1" applyFill="1" applyBorder="1" applyAlignment="1">
      <alignment horizontal="center" vertical="center"/>
    </xf>
    <xf numFmtId="166" fontId="6" fillId="11" borderId="4" xfId="0" applyNumberFormat="1" applyFont="1" applyFill="1" applyBorder="1" applyAlignment="1">
      <alignment horizontal="center" vertical="center"/>
    </xf>
    <xf numFmtId="166" fontId="7" fillId="0" borderId="4" xfId="0" applyNumberFormat="1" applyFont="1" applyBorder="1" applyAlignment="1">
      <alignment horizontal="center" vertical="center" wrapText="1"/>
    </xf>
    <xf numFmtId="0" fontId="24" fillId="0" borderId="1" xfId="0" applyFont="1" applyBorder="1" applyAlignment="1">
      <alignment horizontal="center" vertical="center" wrapText="1"/>
    </xf>
    <xf numFmtId="0" fontId="1" fillId="0" borderId="1" xfId="0" applyFont="1" applyBorder="1" applyAlignment="1">
      <alignment wrapText="1"/>
    </xf>
    <xf numFmtId="0" fontId="0" fillId="0" borderId="1" xfId="0" applyBorder="1" applyAlignment="1">
      <alignment horizontal="center" vertical="center"/>
    </xf>
    <xf numFmtId="0" fontId="0" fillId="0" borderId="1" xfId="0" applyBorder="1"/>
    <xf numFmtId="0" fontId="14" fillId="0" borderId="1" xfId="0" applyFont="1" applyBorder="1"/>
    <xf numFmtId="0" fontId="17" fillId="0" borderId="1" xfId="0" applyFont="1" applyBorder="1" applyAlignment="1">
      <alignment horizontal="center" vertical="center" wrapText="1"/>
    </xf>
    <xf numFmtId="0" fontId="21" fillId="0" borderId="1" xfId="0" applyFont="1" applyBorder="1" applyAlignment="1">
      <alignment horizontal="center" vertical="center" wrapText="1"/>
    </xf>
    <xf numFmtId="0" fontId="15" fillId="0" borderId="1" xfId="0" applyFont="1" applyBorder="1"/>
    <xf numFmtId="166" fontId="15" fillId="0" borderId="1" xfId="0" applyNumberFormat="1" applyFont="1" applyBorder="1" applyAlignment="1">
      <alignment horizontal="left" vertical="center" wrapText="1"/>
    </xf>
    <xf numFmtId="0" fontId="26" fillId="0" borderId="1" xfId="0" applyFont="1" applyBorder="1"/>
    <xf numFmtId="166" fontId="15" fillId="0" borderId="1" xfId="8" applyNumberFormat="1" applyFont="1" applyFill="1" applyBorder="1" applyAlignment="1">
      <alignment horizontal="center"/>
    </xf>
    <xf numFmtId="0" fontId="15" fillId="0" borderId="1" xfId="0" applyFont="1" applyBorder="1" applyAlignment="1">
      <alignment horizontal="left" vertical="center" wrapText="1"/>
    </xf>
    <xf numFmtId="0" fontId="14" fillId="0" borderId="1" xfId="9" applyFont="1" applyBorder="1"/>
    <xf numFmtId="0" fontId="10" fillId="0" borderId="1" xfId="9" applyBorder="1"/>
    <xf numFmtId="0" fontId="31" fillId="0" borderId="1" xfId="0" applyFont="1" applyBorder="1"/>
    <xf numFmtId="166" fontId="1" fillId="0" borderId="1" xfId="0" applyNumberFormat="1" applyFont="1" applyBorder="1"/>
    <xf numFmtId="0" fontId="3" fillId="0" borderId="1" xfId="0" applyFont="1" applyBorder="1"/>
    <xf numFmtId="166" fontId="3" fillId="0" borderId="1" xfId="0" applyNumberFormat="1" applyFont="1" applyBorder="1"/>
    <xf numFmtId="166" fontId="15" fillId="0" borderId="1" xfId="0" applyNumberFormat="1" applyFont="1" applyBorder="1"/>
    <xf numFmtId="0" fontId="1" fillId="0" borderId="1" xfId="8" applyNumberFormat="1" applyFont="1" applyFill="1" applyBorder="1" applyAlignment="1">
      <alignment horizontal="center" vertical="center"/>
    </xf>
    <xf numFmtId="166" fontId="1" fillId="0" borderId="1" xfId="8" applyNumberFormat="1" applyFont="1" applyFill="1" applyBorder="1" applyAlignment="1">
      <alignment horizontal="center" vertical="center"/>
    </xf>
    <xf numFmtId="0" fontId="5" fillId="0" borderId="1" xfId="0" applyFont="1" applyBorder="1" applyAlignment="1">
      <alignment horizontal="left" vertical="top" wrapText="1"/>
    </xf>
    <xf numFmtId="0" fontId="15" fillId="0" borderId="1" xfId="8" applyNumberFormat="1" applyFont="1" applyFill="1" applyBorder="1" applyAlignment="1">
      <alignment horizontal="center" vertical="center"/>
    </xf>
    <xf numFmtId="166" fontId="2" fillId="0" borderId="1" xfId="0" applyNumberFormat="1" applyFont="1" applyBorder="1"/>
    <xf numFmtId="0" fontId="2" fillId="0" borderId="1" xfId="0" applyFont="1" applyBorder="1"/>
    <xf numFmtId="0" fontId="4" fillId="0" borderId="1" xfId="0" applyFont="1" applyBorder="1"/>
    <xf numFmtId="1" fontId="1" fillId="0" borderId="1" xfId="0" applyNumberFormat="1" applyFont="1" applyBorder="1"/>
    <xf numFmtId="0" fontId="28" fillId="0" borderId="1" xfId="0" applyFont="1" applyBorder="1"/>
    <xf numFmtId="3" fontId="0" fillId="0" borderId="1" xfId="0" applyNumberFormat="1" applyBorder="1" applyAlignment="1">
      <alignment wrapText="1"/>
    </xf>
    <xf numFmtId="3" fontId="1" fillId="4" borderId="0" xfId="0" applyNumberFormat="1" applyFont="1" applyFill="1" applyAlignment="1">
      <alignment horizontal="center" vertical="center" wrapText="1"/>
    </xf>
    <xf numFmtId="0" fontId="1" fillId="4" borderId="0" xfId="0" applyFont="1" applyFill="1" applyAlignment="1">
      <alignment vertical="center" wrapText="1"/>
    </xf>
    <xf numFmtId="0" fontId="24" fillId="4" borderId="0" xfId="0" applyFont="1" applyFill="1" applyAlignment="1">
      <alignment vertical="center" wrapText="1"/>
    </xf>
    <xf numFmtId="0" fontId="7" fillId="17" borderId="4" xfId="0" applyFont="1" applyFill="1" applyBorder="1" applyAlignment="1">
      <alignment horizontal="left"/>
    </xf>
    <xf numFmtId="0" fontId="7" fillId="17" borderId="5" xfId="0" applyFont="1" applyFill="1" applyBorder="1" applyAlignment="1">
      <alignment horizontal="left"/>
    </xf>
    <xf numFmtId="0" fontId="7" fillId="17" borderId="11" xfId="0" applyFont="1" applyFill="1" applyBorder="1" applyAlignment="1">
      <alignment horizontal="left"/>
    </xf>
    <xf numFmtId="0" fontId="2" fillId="8" borderId="2" xfId="0" applyFont="1" applyFill="1" applyBorder="1" applyAlignment="1">
      <alignment horizontal="left" vertical="center" wrapText="1"/>
    </xf>
    <xf numFmtId="0" fontId="5" fillId="0" borderId="1" xfId="0" applyFont="1" applyBorder="1" applyAlignment="1">
      <alignment horizontal="center" vertical="center" wrapText="1"/>
    </xf>
    <xf numFmtId="49" fontId="1" fillId="0" borderId="1" xfId="0" applyNumberFormat="1" applyFont="1" applyBorder="1" applyAlignment="1">
      <alignment horizontal="center" vertical="center" wrapText="1"/>
    </xf>
    <xf numFmtId="0" fontId="14" fillId="2" borderId="0" xfId="0" applyFont="1" applyFill="1" applyAlignment="1">
      <alignment wrapText="1"/>
    </xf>
    <xf numFmtId="0" fontId="14" fillId="2" borderId="1" xfId="0" applyFont="1" applyFill="1" applyBorder="1" applyAlignment="1">
      <alignment wrapText="1"/>
    </xf>
    <xf numFmtId="0" fontId="14" fillId="0" borderId="0" xfId="0" applyFont="1" applyAlignment="1">
      <alignment wrapText="1"/>
    </xf>
    <xf numFmtId="0" fontId="7" fillId="4" borderId="2" xfId="0" applyFont="1" applyFill="1" applyBorder="1" applyAlignment="1">
      <alignment horizontal="left" vertical="center" wrapText="1"/>
    </xf>
    <xf numFmtId="0" fontId="7" fillId="11" borderId="1" xfId="0" applyFont="1" applyFill="1" applyBorder="1" applyAlignment="1">
      <alignment horizontal="left" vertical="center" wrapText="1"/>
    </xf>
    <xf numFmtId="165" fontId="1" fillId="11" borderId="2" xfId="0" applyNumberFormat="1" applyFont="1" applyFill="1" applyBorder="1" applyAlignment="1">
      <alignment vertical="center" wrapText="1"/>
    </xf>
    <xf numFmtId="165" fontId="4" fillId="11" borderId="1" xfId="0" applyNumberFormat="1" applyFont="1" applyFill="1" applyBorder="1" applyAlignment="1">
      <alignment horizontal="center" vertical="center" wrapText="1"/>
    </xf>
    <xf numFmtId="165" fontId="6" fillId="11" borderId="1" xfId="0" applyNumberFormat="1" applyFont="1" applyFill="1" applyBorder="1" applyAlignment="1">
      <alignment horizontal="center" vertical="center" wrapText="1"/>
    </xf>
    <xf numFmtId="0" fontId="0" fillId="4" borderId="1" xfId="0" applyFill="1" applyBorder="1" applyAlignment="1">
      <alignment horizontal="center"/>
    </xf>
    <xf numFmtId="2" fontId="5" fillId="4" borderId="1" xfId="0" applyNumberFormat="1" applyFont="1" applyFill="1" applyBorder="1" applyAlignment="1">
      <alignment horizontal="center" vertical="top" wrapText="1"/>
    </xf>
    <xf numFmtId="0" fontId="7" fillId="4" borderId="2" xfId="0" applyFont="1" applyFill="1" applyBorder="1" applyAlignment="1">
      <alignment horizontal="center" vertical="center"/>
    </xf>
    <xf numFmtId="0" fontId="7" fillId="4" borderId="1" xfId="0" applyFont="1" applyFill="1" applyBorder="1" applyAlignment="1">
      <alignment horizontal="center" vertical="center"/>
    </xf>
    <xf numFmtId="49" fontId="6" fillId="4" borderId="1" xfId="0" applyNumberFormat="1" applyFont="1" applyFill="1" applyBorder="1"/>
    <xf numFmtId="0" fontId="6" fillId="4" borderId="1" xfId="0" applyFont="1" applyFill="1" applyBorder="1" applyAlignment="1">
      <alignment vertical="center" wrapText="1"/>
    </xf>
    <xf numFmtId="0" fontId="1" fillId="4" borderId="10" xfId="0" applyFont="1" applyFill="1" applyBorder="1" applyAlignment="1">
      <alignment horizontal="center" vertical="center" wrapText="1"/>
    </xf>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2" fillId="4" borderId="2" xfId="0" applyFont="1" applyFill="1" applyBorder="1" applyAlignment="1">
      <alignment horizontal="center" vertical="center" wrapText="1"/>
    </xf>
    <xf numFmtId="0" fontId="2" fillId="4" borderId="3" xfId="0" applyFont="1" applyFill="1" applyBorder="1" applyAlignment="1">
      <alignment horizontal="center" vertical="center" wrapText="1"/>
    </xf>
    <xf numFmtId="0" fontId="6" fillId="4" borderId="2" xfId="0" applyFont="1" applyFill="1" applyBorder="1" applyAlignment="1">
      <alignment horizontal="center" vertical="center" wrapText="1"/>
    </xf>
    <xf numFmtId="0" fontId="6" fillId="4" borderId="3" xfId="0" applyFont="1" applyFill="1" applyBorder="1" applyAlignment="1">
      <alignment horizontal="center" vertical="center" wrapText="1"/>
    </xf>
    <xf numFmtId="0" fontId="1" fillId="7" borderId="2" xfId="0" applyFont="1" applyFill="1" applyBorder="1" applyAlignment="1">
      <alignment horizontal="center" vertical="center" wrapText="1"/>
    </xf>
    <xf numFmtId="0" fontId="1" fillId="7" borderId="3" xfId="0" applyFont="1" applyFill="1" applyBorder="1" applyAlignment="1">
      <alignment horizontal="center" vertical="center" wrapText="1"/>
    </xf>
    <xf numFmtId="0" fontId="1" fillId="4" borderId="2" xfId="0" applyFont="1" applyFill="1" applyBorder="1" applyAlignment="1">
      <alignment horizontal="center" vertical="center" wrapText="1"/>
    </xf>
    <xf numFmtId="0" fontId="1" fillId="4" borderId="3" xfId="0" applyFont="1" applyFill="1" applyBorder="1" applyAlignment="1">
      <alignment horizontal="center" vertical="center" wrapText="1"/>
    </xf>
    <xf numFmtId="0" fontId="2" fillId="0" borderId="9" xfId="0" applyFont="1" applyBorder="1" applyAlignment="1">
      <alignment horizontal="center" vertical="center" wrapText="1"/>
    </xf>
    <xf numFmtId="0" fontId="1" fillId="4" borderId="2" xfId="0" applyFont="1" applyFill="1" applyBorder="1" applyAlignment="1">
      <alignment horizontal="left" vertical="center" wrapText="1"/>
    </xf>
    <xf numFmtId="0" fontId="1" fillId="4" borderId="3" xfId="0" applyFont="1" applyFill="1" applyBorder="1" applyAlignment="1">
      <alignment horizontal="left" vertical="center" wrapText="1"/>
    </xf>
    <xf numFmtId="0" fontId="2" fillId="4" borderId="2" xfId="0" applyFont="1" applyFill="1" applyBorder="1" applyAlignment="1">
      <alignment horizontal="left" vertical="center" wrapText="1"/>
    </xf>
    <xf numFmtId="0" fontId="2" fillId="4" borderId="3" xfId="0" applyFont="1" applyFill="1" applyBorder="1" applyAlignment="1">
      <alignment horizontal="left" vertical="center" wrapText="1"/>
    </xf>
    <xf numFmtId="0" fontId="1" fillId="4" borderId="2" xfId="0" applyFont="1" applyFill="1" applyBorder="1" applyAlignment="1">
      <alignment vertical="center" wrapText="1"/>
    </xf>
    <xf numFmtId="0" fontId="1" fillId="4" borderId="3" xfId="0" applyFont="1" applyFill="1" applyBorder="1" applyAlignment="1">
      <alignment vertical="center" wrapText="1"/>
    </xf>
    <xf numFmtId="0" fontId="1" fillId="4" borderId="1" xfId="0" applyFont="1" applyFill="1" applyBorder="1" applyAlignment="1">
      <alignment horizontal="center" vertical="center" wrapText="1"/>
    </xf>
    <xf numFmtId="0" fontId="2" fillId="4" borderId="6" xfId="0" applyFont="1" applyFill="1" applyBorder="1" applyAlignment="1">
      <alignment horizontal="center" vertical="center" wrapText="1"/>
    </xf>
    <xf numFmtId="0" fontId="1" fillId="4" borderId="6" xfId="0" applyFont="1" applyFill="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1" fillId="0" borderId="2" xfId="0" applyFont="1" applyBorder="1" applyAlignment="1">
      <alignment horizontal="left" vertical="center" wrapText="1"/>
    </xf>
    <xf numFmtId="0" fontId="1" fillId="0" borderId="3" xfId="0" applyFont="1" applyBorder="1" applyAlignment="1">
      <alignment horizontal="left" vertical="center" wrapText="1"/>
    </xf>
    <xf numFmtId="0" fontId="6" fillId="4" borderId="2" xfId="0" applyFont="1" applyFill="1" applyBorder="1" applyAlignment="1">
      <alignment horizontal="left" vertical="center" wrapText="1"/>
    </xf>
    <xf numFmtId="0" fontId="6" fillId="4" borderId="3" xfId="0" applyFont="1" applyFill="1" applyBorder="1" applyAlignment="1">
      <alignment horizontal="left" vertical="center" wrapText="1"/>
    </xf>
    <xf numFmtId="0" fontId="6" fillId="4" borderId="2" xfId="0" applyFont="1" applyFill="1" applyBorder="1" applyAlignment="1">
      <alignment vertical="center" wrapText="1"/>
    </xf>
    <xf numFmtId="0" fontId="6" fillId="4" borderId="3" xfId="0" applyFont="1" applyFill="1" applyBorder="1" applyAlignment="1">
      <alignment vertical="center" wrapText="1"/>
    </xf>
    <xf numFmtId="0" fontId="6" fillId="0" borderId="2" xfId="0" applyFont="1" applyBorder="1" applyAlignment="1">
      <alignment horizontal="left" vertical="center" wrapText="1"/>
    </xf>
    <xf numFmtId="0" fontId="6" fillId="0" borderId="3" xfId="0" applyFont="1" applyBorder="1" applyAlignment="1">
      <alignment horizontal="left" vertical="center" wrapText="1"/>
    </xf>
    <xf numFmtId="0" fontId="2" fillId="7" borderId="2" xfId="0" applyFont="1" applyFill="1" applyBorder="1" applyAlignment="1">
      <alignment horizontal="left" vertical="center" wrapText="1"/>
    </xf>
    <xf numFmtId="0" fontId="2" fillId="7" borderId="3" xfId="0" applyFont="1" applyFill="1" applyBorder="1" applyAlignment="1">
      <alignment horizontal="left" vertical="center" wrapText="1"/>
    </xf>
    <xf numFmtId="0" fontId="2" fillId="4" borderId="1" xfId="0" applyFont="1" applyFill="1" applyBorder="1" applyAlignment="1">
      <alignment horizontal="center" vertical="center" wrapText="1"/>
    </xf>
    <xf numFmtId="0" fontId="1" fillId="4" borderId="6" xfId="0" applyFont="1" applyFill="1" applyBorder="1" applyAlignment="1">
      <alignment horizontal="left" vertical="center" wrapText="1"/>
    </xf>
    <xf numFmtId="0" fontId="6" fillId="0" borderId="2" xfId="0" applyFont="1" applyBorder="1" applyAlignment="1">
      <alignment vertical="center" wrapText="1"/>
    </xf>
    <xf numFmtId="0" fontId="6" fillId="0" borderId="3" xfId="0" applyFont="1" applyBorder="1" applyAlignment="1">
      <alignment vertical="center" wrapText="1"/>
    </xf>
    <xf numFmtId="0" fontId="2" fillId="4" borderId="2" xfId="0" applyFont="1" applyFill="1" applyBorder="1" applyAlignment="1">
      <alignment horizontal="center" vertical="center"/>
    </xf>
    <xf numFmtId="0" fontId="2" fillId="4" borderId="3" xfId="0" applyFont="1" applyFill="1" applyBorder="1" applyAlignment="1">
      <alignment horizontal="center" vertical="center"/>
    </xf>
    <xf numFmtId="0" fontId="1" fillId="0" borderId="6" xfId="0" applyFont="1" applyBorder="1" applyAlignment="1">
      <alignment horizontal="left" vertical="center" wrapText="1"/>
    </xf>
    <xf numFmtId="0" fontId="7" fillId="4" borderId="2" xfId="0" applyFont="1" applyFill="1" applyBorder="1" applyAlignment="1">
      <alignment horizontal="center" vertical="center" wrapText="1"/>
    </xf>
    <xf numFmtId="0" fontId="7" fillId="4" borderId="3" xfId="0" applyFont="1" applyFill="1" applyBorder="1" applyAlignment="1">
      <alignment horizontal="center" vertical="center" wrapText="1"/>
    </xf>
    <xf numFmtId="0" fontId="2" fillId="7" borderId="2" xfId="0" applyFont="1" applyFill="1" applyBorder="1" applyAlignment="1">
      <alignment horizontal="center" vertical="center" wrapText="1"/>
    </xf>
    <xf numFmtId="0" fontId="2" fillId="7" borderId="3" xfId="0" applyFont="1" applyFill="1" applyBorder="1" applyAlignment="1">
      <alignment horizontal="center" vertical="center" wrapText="1"/>
    </xf>
    <xf numFmtId="0" fontId="1" fillId="5" borderId="2" xfId="0" applyFont="1" applyFill="1" applyBorder="1" applyAlignment="1">
      <alignment horizontal="center" vertical="center" wrapText="1"/>
    </xf>
    <xf numFmtId="0" fontId="1" fillId="5" borderId="6" xfId="0" applyFont="1" applyFill="1" applyBorder="1" applyAlignment="1">
      <alignment horizontal="center" vertical="center" wrapText="1"/>
    </xf>
    <xf numFmtId="0" fontId="1" fillId="5" borderId="3" xfId="0" applyFont="1" applyFill="1" applyBorder="1" applyAlignment="1">
      <alignment horizontal="center" vertical="center" wrapText="1"/>
    </xf>
    <xf numFmtId="165" fontId="6" fillId="0" borderId="4" xfId="0" applyNumberFormat="1" applyFont="1" applyBorder="1" applyAlignment="1">
      <alignment horizontal="center" vertical="center" wrapText="1"/>
    </xf>
    <xf numFmtId="165" fontId="6" fillId="0" borderId="5" xfId="0" applyNumberFormat="1" applyFont="1" applyBorder="1" applyAlignment="1">
      <alignment horizontal="center" vertical="center" wrapText="1"/>
    </xf>
    <xf numFmtId="165" fontId="6" fillId="0" borderId="11" xfId="0" applyNumberFormat="1" applyFont="1" applyBorder="1" applyAlignment="1">
      <alignment horizontal="center" vertical="center" wrapText="1"/>
    </xf>
    <xf numFmtId="0" fontId="6" fillId="4" borderId="2" xfId="0" applyFont="1" applyFill="1" applyBorder="1" applyAlignment="1">
      <alignment horizontal="center" vertical="top" wrapText="1"/>
    </xf>
    <xf numFmtId="0" fontId="6" fillId="4" borderId="3" xfId="0" applyFont="1" applyFill="1" applyBorder="1" applyAlignment="1">
      <alignment horizontal="center" vertical="top" wrapText="1"/>
    </xf>
    <xf numFmtId="0" fontId="6" fillId="8" borderId="2" xfId="0" applyFont="1" applyFill="1" applyBorder="1" applyAlignment="1">
      <alignment horizontal="center" vertical="center" wrapText="1"/>
    </xf>
    <xf numFmtId="0" fontId="6" fillId="8" borderId="3" xfId="0" applyFont="1" applyFill="1" applyBorder="1" applyAlignment="1">
      <alignment horizontal="center" vertical="center" wrapText="1"/>
    </xf>
    <xf numFmtId="0" fontId="6" fillId="8" borderId="2" xfId="0" applyFont="1" applyFill="1" applyBorder="1" applyAlignment="1">
      <alignment horizontal="center" vertical="top" wrapText="1"/>
    </xf>
    <xf numFmtId="0" fontId="6" fillId="8" borderId="3" xfId="0" applyFont="1" applyFill="1" applyBorder="1" applyAlignment="1">
      <alignment horizontal="center" vertical="top" wrapText="1"/>
    </xf>
    <xf numFmtId="0" fontId="6" fillId="4" borderId="6" xfId="0" applyFont="1" applyFill="1" applyBorder="1" applyAlignment="1">
      <alignment horizontal="center" vertical="center" wrapText="1"/>
    </xf>
    <xf numFmtId="0" fontId="6" fillId="4" borderId="1" xfId="0" applyFont="1" applyFill="1" applyBorder="1" applyAlignment="1">
      <alignment horizontal="center" vertical="center" wrapText="1"/>
    </xf>
    <xf numFmtId="0" fontId="7" fillId="4" borderId="2" xfId="0" applyFont="1" applyFill="1" applyBorder="1" applyAlignment="1">
      <alignment horizontal="left" vertical="center" wrapText="1"/>
    </xf>
    <xf numFmtId="0" fontId="6" fillId="8" borderId="1" xfId="0" applyFont="1" applyFill="1" applyBorder="1" applyAlignment="1">
      <alignment horizontal="center" vertical="center" wrapText="1"/>
    </xf>
    <xf numFmtId="3" fontId="1" fillId="4" borderId="2" xfId="0" applyNumberFormat="1" applyFont="1" applyFill="1" applyBorder="1" applyAlignment="1">
      <alignment horizontal="center" vertical="center" wrapText="1"/>
    </xf>
    <xf numFmtId="3" fontId="1" fillId="4" borderId="3" xfId="0" applyNumberFormat="1" applyFont="1" applyFill="1" applyBorder="1" applyAlignment="1">
      <alignment horizontal="center" vertical="center" wrapText="1"/>
    </xf>
    <xf numFmtId="0" fontId="14" fillId="4" borderId="1" xfId="0" applyFont="1" applyFill="1" applyBorder="1" applyAlignment="1">
      <alignment horizontal="center" vertical="center" wrapText="1"/>
    </xf>
    <xf numFmtId="165" fontId="1" fillId="4" borderId="1" xfId="0" applyNumberFormat="1" applyFont="1" applyFill="1" applyBorder="1" applyAlignment="1">
      <alignment horizontal="center" vertical="center" wrapText="1"/>
    </xf>
    <xf numFmtId="0" fontId="6" fillId="5" borderId="2" xfId="0" applyFont="1" applyFill="1" applyBorder="1" applyAlignment="1">
      <alignment horizontal="center" vertical="center" wrapText="1"/>
    </xf>
    <xf numFmtId="0" fontId="6" fillId="5" borderId="3" xfId="0" applyFont="1" applyFill="1" applyBorder="1" applyAlignment="1">
      <alignment horizontal="center" vertical="center" wrapText="1"/>
    </xf>
    <xf numFmtId="0" fontId="1" fillId="0" borderId="1" xfId="0" applyFont="1" applyBorder="1" applyAlignment="1">
      <alignment horizontal="left" vertical="center" wrapText="1"/>
    </xf>
    <xf numFmtId="3" fontId="1" fillId="0" borderId="2" xfId="0" applyNumberFormat="1" applyFont="1" applyBorder="1" applyAlignment="1">
      <alignment horizontal="center" vertical="center" wrapText="1"/>
    </xf>
    <xf numFmtId="3" fontId="1" fillId="0" borderId="3" xfId="0" applyNumberFormat="1" applyFont="1" applyBorder="1" applyAlignment="1">
      <alignment horizontal="center" vertical="center" wrapText="1"/>
    </xf>
    <xf numFmtId="0" fontId="6" fillId="4" borderId="1" xfId="0" applyFont="1" applyFill="1" applyBorder="1" applyAlignment="1">
      <alignment horizontal="left" vertical="center" wrapText="1"/>
    </xf>
    <xf numFmtId="0" fontId="1" fillId="0" borderId="6" xfId="0" applyFont="1" applyBorder="1" applyAlignment="1">
      <alignment horizontal="center" vertical="center" wrapText="1"/>
    </xf>
    <xf numFmtId="0" fontId="13" fillId="4" borderId="2" xfId="0" applyFont="1" applyFill="1" applyBorder="1" applyAlignment="1">
      <alignment horizontal="left" vertical="center" wrapText="1"/>
    </xf>
    <xf numFmtId="0" fontId="13" fillId="4" borderId="3" xfId="0" applyFont="1" applyFill="1" applyBorder="1" applyAlignment="1">
      <alignment horizontal="left" vertical="center" wrapText="1"/>
    </xf>
    <xf numFmtId="0" fontId="7" fillId="0" borderId="2" xfId="0" applyFont="1" applyBorder="1" applyAlignment="1">
      <alignment horizontal="left" vertical="center" wrapText="1"/>
    </xf>
    <xf numFmtId="0" fontId="7" fillId="0" borderId="6" xfId="0" applyFont="1" applyBorder="1" applyAlignment="1">
      <alignment horizontal="left" vertical="center" wrapText="1"/>
    </xf>
    <xf numFmtId="0" fontId="1" fillId="4" borderId="1" xfId="0" applyFont="1" applyFill="1" applyBorder="1" applyAlignment="1">
      <alignment horizontal="left" vertical="center" wrapText="1"/>
    </xf>
    <xf numFmtId="0" fontId="41" fillId="0" borderId="1" xfId="0" applyFont="1" applyBorder="1" applyAlignment="1">
      <alignment horizontal="center" vertical="center" wrapText="1"/>
    </xf>
    <xf numFmtId="0" fontId="6" fillId="10" borderId="1" xfId="0" applyFont="1" applyFill="1" applyBorder="1" applyAlignment="1">
      <alignment horizontal="center" vertical="center" wrapText="1"/>
    </xf>
    <xf numFmtId="0" fontId="7" fillId="4" borderId="2" xfId="0" applyFont="1" applyFill="1" applyBorder="1" applyAlignment="1">
      <alignment horizontal="left" vertical="top" wrapText="1"/>
    </xf>
    <xf numFmtId="0" fontId="6" fillId="4" borderId="3" xfId="0" applyFont="1" applyFill="1" applyBorder="1" applyAlignment="1">
      <alignment horizontal="left" vertical="top" wrapText="1"/>
    </xf>
    <xf numFmtId="0" fontId="14" fillId="0" borderId="1" xfId="0" applyFont="1" applyBorder="1" applyAlignment="1">
      <alignment horizontal="center" vertical="center" wrapText="1"/>
    </xf>
    <xf numFmtId="0" fontId="14" fillId="4" borderId="2" xfId="0" applyFont="1" applyFill="1" applyBorder="1" applyAlignment="1">
      <alignment horizontal="center" vertical="center" wrapText="1"/>
    </xf>
    <xf numFmtId="0" fontId="14" fillId="4" borderId="6" xfId="0" applyFont="1" applyFill="1" applyBorder="1" applyAlignment="1">
      <alignment horizontal="center" vertical="center" wrapText="1"/>
    </xf>
    <xf numFmtId="0" fontId="14" fillId="4" borderId="3" xfId="0" applyFont="1" applyFill="1" applyBorder="1" applyAlignment="1">
      <alignment horizontal="center" vertical="center" wrapText="1"/>
    </xf>
    <xf numFmtId="0" fontId="6" fillId="4" borderId="4" xfId="0" applyFont="1" applyFill="1" applyBorder="1" applyAlignment="1">
      <alignment horizontal="center" vertical="center" wrapText="1"/>
    </xf>
    <xf numFmtId="0" fontId="6" fillId="4" borderId="5" xfId="0" applyFont="1" applyFill="1" applyBorder="1" applyAlignment="1">
      <alignment horizontal="center" vertical="center" wrapText="1"/>
    </xf>
    <xf numFmtId="0" fontId="6" fillId="4" borderId="11" xfId="0" applyFont="1" applyFill="1" applyBorder="1" applyAlignment="1">
      <alignment horizontal="center" vertical="center" wrapText="1"/>
    </xf>
    <xf numFmtId="0" fontId="7" fillId="4" borderId="3" xfId="0" applyFont="1" applyFill="1" applyBorder="1" applyAlignment="1">
      <alignment horizontal="left" vertical="center" wrapText="1"/>
    </xf>
    <xf numFmtId="0" fontId="5" fillId="4" borderId="2" xfId="0" applyFont="1" applyFill="1" applyBorder="1" applyAlignment="1">
      <alignment horizontal="center" vertical="center" wrapText="1"/>
    </xf>
    <xf numFmtId="0" fontId="5" fillId="4" borderId="3" xfId="0" applyFont="1" applyFill="1" applyBorder="1" applyAlignment="1">
      <alignment horizontal="center" vertical="center" wrapText="1"/>
    </xf>
    <xf numFmtId="0" fontId="6" fillId="8" borderId="2" xfId="0" applyFont="1" applyFill="1" applyBorder="1" applyAlignment="1">
      <alignment horizontal="center" vertical="center"/>
    </xf>
    <xf numFmtId="0" fontId="6" fillId="8" borderId="3" xfId="0" applyFont="1" applyFill="1" applyBorder="1" applyAlignment="1">
      <alignment horizontal="center" vertical="center"/>
    </xf>
    <xf numFmtId="0" fontId="6" fillId="0" borderId="1" xfId="0" applyFont="1" applyBorder="1" applyAlignment="1">
      <alignment horizontal="center" vertical="center" wrapText="1"/>
    </xf>
    <xf numFmtId="0" fontId="1" fillId="10" borderId="2" xfId="0" applyFont="1" applyFill="1" applyBorder="1" applyAlignment="1">
      <alignment horizontal="center" vertical="center" wrapText="1"/>
    </xf>
    <xf numFmtId="0" fontId="7" fillId="8" borderId="2" xfId="0" applyFont="1" applyFill="1" applyBorder="1" applyAlignment="1">
      <alignment horizontal="center" vertical="center" wrapText="1"/>
    </xf>
    <xf numFmtId="0" fontId="7" fillId="8" borderId="3" xfId="0" applyFont="1" applyFill="1" applyBorder="1" applyAlignment="1">
      <alignment horizontal="center" vertical="center" wrapText="1"/>
    </xf>
    <xf numFmtId="0" fontId="7" fillId="8" borderId="2" xfId="0" applyFont="1" applyFill="1" applyBorder="1" applyAlignment="1">
      <alignment horizontal="center" vertical="center"/>
    </xf>
    <xf numFmtId="0" fontId="7" fillId="8" borderId="3" xfId="0" applyFont="1" applyFill="1" applyBorder="1" applyAlignment="1">
      <alignment horizontal="center" vertical="center"/>
    </xf>
    <xf numFmtId="49" fontId="1" fillId="4" borderId="2" xfId="0" applyNumberFormat="1" applyFont="1" applyFill="1" applyBorder="1" applyAlignment="1">
      <alignment horizontal="center"/>
    </xf>
    <xf numFmtId="49" fontId="1" fillId="4" borderId="3" xfId="0" applyNumberFormat="1" applyFont="1" applyFill="1" applyBorder="1" applyAlignment="1">
      <alignment horizontal="center"/>
    </xf>
    <xf numFmtId="49" fontId="1" fillId="4" borderId="2" xfId="0" applyNumberFormat="1" applyFont="1" applyFill="1" applyBorder="1" applyAlignment="1">
      <alignment horizontal="center" vertical="center"/>
    </xf>
    <xf numFmtId="49" fontId="1" fillId="4" borderId="3" xfId="0" applyNumberFormat="1" applyFont="1" applyFill="1" applyBorder="1" applyAlignment="1">
      <alignment horizontal="center" vertical="center"/>
    </xf>
    <xf numFmtId="0" fontId="1" fillId="4" borderId="2" xfId="0" applyFont="1" applyFill="1" applyBorder="1" applyAlignment="1">
      <alignment horizontal="center" vertical="center"/>
    </xf>
    <xf numFmtId="0" fontId="1" fillId="4" borderId="3" xfId="0" applyFont="1" applyFill="1" applyBorder="1" applyAlignment="1">
      <alignment horizontal="center" vertical="center"/>
    </xf>
    <xf numFmtId="0" fontId="7" fillId="8" borderId="2" xfId="0" applyFont="1" applyFill="1" applyBorder="1" applyAlignment="1">
      <alignment horizontal="left" vertical="center" wrapText="1"/>
    </xf>
    <xf numFmtId="0" fontId="7" fillId="8" borderId="3" xfId="0" applyFont="1" applyFill="1" applyBorder="1" applyAlignment="1">
      <alignment horizontal="left" vertical="center" wrapText="1"/>
    </xf>
    <xf numFmtId="0" fontId="1" fillId="4" borderId="13" xfId="0" applyFont="1" applyFill="1" applyBorder="1" applyAlignment="1">
      <alignment horizontal="center"/>
    </xf>
    <xf numFmtId="0" fontId="1" fillId="4" borderId="10" xfId="0" applyFont="1" applyFill="1" applyBorder="1" applyAlignment="1">
      <alignment horizontal="center"/>
    </xf>
    <xf numFmtId="0" fontId="42" fillId="4" borderId="3" xfId="0" applyFont="1" applyFill="1" applyBorder="1" applyAlignment="1">
      <alignment horizontal="left" vertical="center" wrapText="1"/>
    </xf>
    <xf numFmtId="165" fontId="6" fillId="4" borderId="4" xfId="0" applyNumberFormat="1" applyFont="1" applyFill="1" applyBorder="1" applyAlignment="1">
      <alignment horizontal="center" vertical="center" wrapText="1"/>
    </xf>
    <xf numFmtId="165" fontId="6" fillId="4" borderId="5" xfId="0" applyNumberFormat="1" applyFont="1" applyFill="1" applyBorder="1" applyAlignment="1">
      <alignment horizontal="center" vertical="center" wrapText="1"/>
    </xf>
    <xf numFmtId="165" fontId="6" fillId="4" borderId="11" xfId="0" applyNumberFormat="1" applyFont="1" applyFill="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6" fillId="0" borderId="1" xfId="0" applyFont="1" applyBorder="1" applyAlignment="1">
      <alignment horizontal="left" vertical="center" wrapText="1"/>
    </xf>
    <xf numFmtId="0" fontId="7" fillId="4" borderId="2" xfId="0" applyFont="1" applyFill="1" applyBorder="1" applyAlignment="1">
      <alignment horizontal="center" vertical="center"/>
    </xf>
    <xf numFmtId="0" fontId="7" fillId="4" borderId="3" xfId="0" applyFont="1" applyFill="1" applyBorder="1" applyAlignment="1">
      <alignment horizontal="center" vertical="center"/>
    </xf>
    <xf numFmtId="0" fontId="1" fillId="0" borderId="0" xfId="0" applyFont="1" applyAlignment="1">
      <alignment horizontal="center" vertical="center" wrapText="1"/>
    </xf>
    <xf numFmtId="0" fontId="1" fillId="9" borderId="1" xfId="0" applyFont="1" applyFill="1" applyBorder="1" applyAlignment="1">
      <alignment horizontal="center" vertical="center" wrapText="1"/>
    </xf>
    <xf numFmtId="0" fontId="1" fillId="9" borderId="1" xfId="0" applyFont="1" applyFill="1" applyBorder="1" applyAlignment="1">
      <alignment horizontal="left" vertical="center" wrapText="1"/>
    </xf>
    <xf numFmtId="0" fontId="2" fillId="0" borderId="2" xfId="0" applyFont="1" applyBorder="1" applyAlignment="1">
      <alignment horizontal="left" vertical="center" wrapText="1"/>
    </xf>
    <xf numFmtId="0" fontId="2" fillId="0" borderId="3" xfId="0" applyFont="1" applyBorder="1" applyAlignment="1">
      <alignment horizontal="left" vertical="center" wrapText="1"/>
    </xf>
    <xf numFmtId="0" fontId="1" fillId="12" borderId="2" xfId="0" applyFont="1" applyFill="1" applyBorder="1" applyAlignment="1">
      <alignment horizontal="center" vertical="center" wrapText="1"/>
    </xf>
    <xf numFmtId="0" fontId="1" fillId="12" borderId="3" xfId="0" applyFont="1" applyFill="1" applyBorder="1" applyAlignment="1">
      <alignment horizontal="center" vertical="center" wrapText="1"/>
    </xf>
    <xf numFmtId="0" fontId="1" fillId="12" borderId="2" xfId="0" applyFont="1" applyFill="1" applyBorder="1" applyAlignment="1">
      <alignment horizontal="left" vertical="center"/>
    </xf>
    <xf numFmtId="0" fontId="1" fillId="12" borderId="3" xfId="0" applyFont="1" applyFill="1" applyBorder="1" applyAlignment="1">
      <alignment horizontal="left" vertical="center"/>
    </xf>
    <xf numFmtId="165" fontId="1" fillId="0" borderId="2" xfId="0" applyNumberFormat="1" applyFont="1" applyBorder="1" applyAlignment="1">
      <alignment horizontal="center" vertical="center" wrapText="1"/>
    </xf>
    <xf numFmtId="165" fontId="1" fillId="0" borderId="3" xfId="0" applyNumberFormat="1" applyFont="1" applyBorder="1" applyAlignment="1">
      <alignment horizontal="center" vertical="center" wrapText="1"/>
    </xf>
    <xf numFmtId="0" fontId="2" fillId="12" borderId="2" xfId="0" applyFont="1" applyFill="1" applyBorder="1" applyAlignment="1">
      <alignment horizontal="center" vertical="center" wrapText="1"/>
    </xf>
    <xf numFmtId="0" fontId="2" fillId="12" borderId="3" xfId="0" applyFont="1" applyFill="1" applyBorder="1" applyAlignment="1">
      <alignment horizontal="center" vertical="center" wrapText="1"/>
    </xf>
    <xf numFmtId="0" fontId="2" fillId="9" borderId="2" xfId="0" applyFont="1" applyFill="1" applyBorder="1" applyAlignment="1">
      <alignment horizontal="center" vertical="center" wrapText="1"/>
    </xf>
    <xf numFmtId="0" fontId="2" fillId="9" borderId="3" xfId="0" applyFont="1" applyFill="1" applyBorder="1" applyAlignment="1">
      <alignment horizontal="center" vertical="center" wrapText="1"/>
    </xf>
    <xf numFmtId="0" fontId="2" fillId="0" borderId="1" xfId="0" applyFont="1" applyBorder="1" applyAlignment="1">
      <alignment horizontal="center" vertical="center" wrapText="1"/>
    </xf>
    <xf numFmtId="0" fontId="1" fillId="0" borderId="1" xfId="0" applyFont="1" applyBorder="1" applyAlignment="1">
      <alignment horizontal="left" vertical="center"/>
    </xf>
    <xf numFmtId="0" fontId="6" fillId="0" borderId="2" xfId="0" applyFont="1" applyBorder="1" applyAlignment="1">
      <alignment horizontal="center" vertical="center" wrapText="1"/>
    </xf>
    <xf numFmtId="0" fontId="6" fillId="0" borderId="6" xfId="0" applyFont="1" applyBorder="1" applyAlignment="1">
      <alignment horizontal="center" vertical="center" wrapText="1"/>
    </xf>
    <xf numFmtId="166" fontId="1" fillId="4" borderId="4" xfId="0" applyNumberFormat="1" applyFont="1" applyFill="1" applyBorder="1" applyAlignment="1">
      <alignment horizontal="center" vertical="center" wrapText="1"/>
    </xf>
    <xf numFmtId="166" fontId="1" fillId="4" borderId="5" xfId="0" applyNumberFormat="1" applyFont="1" applyFill="1" applyBorder="1" applyAlignment="1">
      <alignment horizontal="center" vertical="center" wrapText="1"/>
    </xf>
    <xf numFmtId="166" fontId="1" fillId="4" borderId="11" xfId="0" applyNumberFormat="1" applyFont="1" applyFill="1" applyBorder="1" applyAlignment="1">
      <alignment horizontal="center" vertical="center" wrapText="1"/>
    </xf>
    <xf numFmtId="3" fontId="6" fillId="0" borderId="8" xfId="0" applyNumberFormat="1" applyFont="1" applyBorder="1" applyAlignment="1">
      <alignment horizontal="center" vertical="center" wrapText="1"/>
    </xf>
    <xf numFmtId="3" fontId="6" fillId="0" borderId="12" xfId="0" applyNumberFormat="1" applyFont="1" applyBorder="1" applyAlignment="1">
      <alignment horizontal="center" vertical="center" wrapText="1"/>
    </xf>
    <xf numFmtId="3" fontId="6" fillId="0" borderId="13" xfId="0" applyNumberFormat="1" applyFont="1" applyBorder="1" applyAlignment="1">
      <alignment horizontal="center" vertical="center" wrapText="1"/>
    </xf>
    <xf numFmtId="0" fontId="6" fillId="4" borderId="6" xfId="0" applyFont="1" applyFill="1" applyBorder="1" applyAlignment="1">
      <alignment vertical="center" wrapText="1"/>
    </xf>
    <xf numFmtId="0" fontId="2" fillId="0" borderId="6" xfId="0" applyFont="1" applyBorder="1" applyAlignment="1">
      <alignment horizontal="center" vertical="center" wrapText="1"/>
    </xf>
    <xf numFmtId="0" fontId="16" fillId="4" borderId="2" xfId="0" applyFont="1" applyFill="1" applyBorder="1" applyAlignment="1">
      <alignment horizontal="center"/>
    </xf>
    <xf numFmtId="0" fontId="16" fillId="4" borderId="3" xfId="0" applyFont="1" applyFill="1" applyBorder="1" applyAlignment="1">
      <alignment horizontal="center"/>
    </xf>
    <xf numFmtId="0" fontId="7" fillId="4" borderId="1" xfId="0" applyFont="1" applyFill="1" applyBorder="1" applyAlignment="1">
      <alignment horizontal="center" vertical="center" wrapText="1"/>
    </xf>
    <xf numFmtId="49" fontId="6" fillId="4" borderId="2" xfId="0" applyNumberFormat="1" applyFont="1" applyFill="1" applyBorder="1" applyAlignment="1">
      <alignment horizontal="center"/>
    </xf>
    <xf numFmtId="49" fontId="6" fillId="4" borderId="6" xfId="0" applyNumberFormat="1" applyFont="1" applyFill="1" applyBorder="1" applyAlignment="1">
      <alignment horizontal="center"/>
    </xf>
    <xf numFmtId="49" fontId="6" fillId="4" borderId="3" xfId="0" applyNumberFormat="1" applyFont="1" applyFill="1" applyBorder="1" applyAlignment="1">
      <alignment horizontal="center"/>
    </xf>
    <xf numFmtId="0" fontId="2" fillId="4" borderId="1" xfId="0" applyFont="1" applyFill="1" applyBorder="1" applyAlignment="1">
      <alignment horizontal="left" vertical="center" wrapText="1"/>
    </xf>
    <xf numFmtId="0" fontId="2" fillId="4" borderId="2" xfId="0" applyFont="1" applyFill="1" applyBorder="1" applyAlignment="1">
      <alignment vertical="center" wrapText="1"/>
    </xf>
    <xf numFmtId="2" fontId="1" fillId="4" borderId="2" xfId="0" applyNumberFormat="1" applyFont="1" applyFill="1" applyBorder="1" applyAlignment="1">
      <alignment horizontal="center" vertical="center" wrapText="1"/>
    </xf>
    <xf numFmtId="2" fontId="1" fillId="4" borderId="3" xfId="0" applyNumberFormat="1" applyFont="1" applyFill="1" applyBorder="1" applyAlignment="1">
      <alignment horizontal="center" vertical="center" wrapText="1"/>
    </xf>
    <xf numFmtId="0" fontId="36" fillId="8" borderId="1" xfId="0" applyFont="1" applyFill="1" applyBorder="1" applyAlignment="1">
      <alignment horizontal="center" vertical="center"/>
    </xf>
    <xf numFmtId="0" fontId="7" fillId="4" borderId="6" xfId="0" applyFont="1" applyFill="1" applyBorder="1" applyAlignment="1">
      <alignment horizontal="left" vertical="center" wrapText="1"/>
    </xf>
    <xf numFmtId="0" fontId="2" fillId="4" borderId="2" xfId="0" applyFont="1" applyFill="1" applyBorder="1" applyAlignment="1">
      <alignment horizontal="center" vertical="top" wrapText="1"/>
    </xf>
    <xf numFmtId="0" fontId="2" fillId="4" borderId="3" xfId="0" applyFont="1" applyFill="1" applyBorder="1" applyAlignment="1">
      <alignment horizontal="center" vertical="top" wrapText="1"/>
    </xf>
    <xf numFmtId="49" fontId="6" fillId="8" borderId="2" xfId="0" applyNumberFormat="1" applyFont="1" applyFill="1" applyBorder="1" applyAlignment="1">
      <alignment horizontal="center"/>
    </xf>
    <xf numFmtId="49" fontId="6" fillId="8" borderId="3" xfId="0" applyNumberFormat="1" applyFont="1" applyFill="1" applyBorder="1" applyAlignment="1">
      <alignment horizontal="center"/>
    </xf>
    <xf numFmtId="165" fontId="1" fillId="4" borderId="2" xfId="0" applyNumberFormat="1" applyFont="1" applyFill="1" applyBorder="1" applyAlignment="1">
      <alignment horizontal="center" vertical="center" wrapText="1"/>
    </xf>
    <xf numFmtId="165" fontId="1" fillId="4" borderId="3" xfId="0" applyNumberFormat="1" applyFont="1" applyFill="1" applyBorder="1" applyAlignment="1">
      <alignment horizontal="center" vertical="center" wrapText="1"/>
    </xf>
    <xf numFmtId="0" fontId="1" fillId="0" borderId="0" xfId="0" applyFont="1" applyAlignment="1">
      <alignment horizontal="left" vertical="center" wrapText="1"/>
    </xf>
    <xf numFmtId="165" fontId="1" fillId="4" borderId="8" xfId="0" applyNumberFormat="1" applyFont="1" applyFill="1" applyBorder="1" applyAlignment="1">
      <alignment horizontal="center" vertical="center" wrapText="1"/>
    </xf>
    <xf numFmtId="165" fontId="1" fillId="4" borderId="12" xfId="0" applyNumberFormat="1" applyFont="1" applyFill="1" applyBorder="1" applyAlignment="1">
      <alignment horizontal="center" vertical="center" wrapText="1"/>
    </xf>
    <xf numFmtId="165" fontId="1" fillId="4" borderId="13" xfId="0" applyNumberFormat="1" applyFont="1" applyFill="1" applyBorder="1" applyAlignment="1">
      <alignment horizontal="center" vertical="center" wrapText="1"/>
    </xf>
    <xf numFmtId="165" fontId="1" fillId="4" borderId="7" xfId="0" applyNumberFormat="1" applyFont="1" applyFill="1" applyBorder="1" applyAlignment="1">
      <alignment horizontal="center" vertical="center" wrapText="1"/>
    </xf>
    <xf numFmtId="165" fontId="1" fillId="4" borderId="9" xfId="0" applyNumberFormat="1" applyFont="1" applyFill="1" applyBorder="1" applyAlignment="1">
      <alignment horizontal="center" vertical="center" wrapText="1"/>
    </xf>
    <xf numFmtId="165" fontId="1" fillId="4" borderId="10" xfId="0" applyNumberFormat="1" applyFont="1" applyFill="1" applyBorder="1" applyAlignment="1">
      <alignment horizontal="center" vertical="center" wrapText="1"/>
    </xf>
    <xf numFmtId="0" fontId="2" fillId="8" borderId="1" xfId="0" applyFont="1" applyFill="1" applyBorder="1" applyAlignment="1">
      <alignment horizontal="left" vertical="center" wrapText="1"/>
    </xf>
    <xf numFmtId="0" fontId="1" fillId="8" borderId="1" xfId="0" applyFont="1" applyFill="1" applyBorder="1" applyAlignment="1">
      <alignment horizontal="left" vertical="center" wrapText="1"/>
    </xf>
    <xf numFmtId="0" fontId="16" fillId="0" borderId="2" xfId="0" applyFont="1" applyBorder="1" applyAlignment="1">
      <alignment horizontal="center"/>
    </xf>
    <xf numFmtId="0" fontId="16" fillId="0" borderId="3" xfId="0" applyFont="1" applyBorder="1" applyAlignment="1">
      <alignment horizontal="center"/>
    </xf>
    <xf numFmtId="49" fontId="6" fillId="4" borderId="1" xfId="0" applyNumberFormat="1" applyFont="1" applyFill="1" applyBorder="1" applyAlignment="1">
      <alignment horizontal="center"/>
    </xf>
    <xf numFmtId="0" fontId="1" fillId="4" borderId="8" xfId="0" applyFont="1" applyFill="1" applyBorder="1" applyAlignment="1">
      <alignment horizontal="center" vertical="center" wrapText="1"/>
    </xf>
    <xf numFmtId="0" fontId="1" fillId="4" borderId="7" xfId="0" applyFont="1" applyFill="1" applyBorder="1" applyAlignment="1">
      <alignment horizontal="center" vertical="center" wrapText="1"/>
    </xf>
    <xf numFmtId="0" fontId="1" fillId="0" borderId="8" xfId="0" applyFont="1" applyBorder="1" applyAlignment="1">
      <alignment horizontal="center" vertical="center" wrapText="1"/>
    </xf>
    <xf numFmtId="0" fontId="1" fillId="0" borderId="7" xfId="0" applyFont="1" applyBorder="1" applyAlignment="1">
      <alignment horizontal="center" vertical="center" wrapText="1"/>
    </xf>
    <xf numFmtId="0" fontId="2" fillId="4" borderId="4" xfId="0" applyFont="1" applyFill="1" applyBorder="1" applyAlignment="1">
      <alignment horizontal="center" vertical="center" wrapText="1"/>
    </xf>
    <xf numFmtId="0" fontId="1" fillId="4" borderId="5" xfId="0" applyFont="1" applyFill="1" applyBorder="1" applyAlignment="1">
      <alignment horizontal="center" vertical="center" wrapText="1"/>
    </xf>
    <xf numFmtId="0" fontId="1" fillId="4" borderId="5" xfId="0" applyFont="1" applyFill="1" applyBorder="1" applyAlignment="1">
      <alignment horizontal="center" vertical="center"/>
    </xf>
    <xf numFmtId="0" fontId="1" fillId="4" borderId="1" xfId="0" applyFont="1" applyFill="1" applyBorder="1" applyAlignment="1">
      <alignment horizontal="center" vertical="center"/>
    </xf>
    <xf numFmtId="0" fontId="1" fillId="4" borderId="4" xfId="0" applyFont="1" applyFill="1" applyBorder="1" applyAlignment="1">
      <alignment horizontal="center" vertical="center"/>
    </xf>
    <xf numFmtId="0" fontId="1" fillId="4" borderId="4" xfId="0" applyFont="1" applyFill="1" applyBorder="1" applyAlignment="1">
      <alignment horizontal="center" vertical="center" wrapText="1"/>
    </xf>
    <xf numFmtId="0" fontId="7" fillId="4" borderId="1" xfId="0" applyFont="1" applyFill="1" applyBorder="1" applyAlignment="1">
      <alignment horizontal="center" vertical="center"/>
    </xf>
    <xf numFmtId="0" fontId="7" fillId="4" borderId="4" xfId="0" applyFont="1" applyFill="1" applyBorder="1" applyAlignment="1">
      <alignment horizontal="center" vertical="center"/>
    </xf>
    <xf numFmtId="0" fontId="2" fillId="4" borderId="5" xfId="0" applyFont="1" applyFill="1" applyBorder="1" applyAlignment="1">
      <alignment horizontal="center" vertical="center" wrapText="1"/>
    </xf>
    <xf numFmtId="0" fontId="1" fillId="4" borderId="4" xfId="0" applyFont="1" applyFill="1" applyBorder="1" applyAlignment="1">
      <alignment horizontal="center"/>
    </xf>
    <xf numFmtId="0" fontId="1" fillId="4" borderId="5" xfId="0" applyFont="1" applyFill="1" applyBorder="1" applyAlignment="1">
      <alignment horizontal="center"/>
    </xf>
    <xf numFmtId="0" fontId="7" fillId="4" borderId="4" xfId="0" applyFont="1" applyFill="1" applyBorder="1" applyAlignment="1">
      <alignment horizontal="center" vertical="center" wrapText="1"/>
    </xf>
    <xf numFmtId="0" fontId="2" fillId="4" borderId="0" xfId="0" applyFont="1" applyFill="1" applyAlignment="1">
      <alignment horizontal="center" vertical="center"/>
    </xf>
    <xf numFmtId="0" fontId="1" fillId="4" borderId="1" xfId="9" applyFont="1" applyFill="1" applyBorder="1" applyAlignment="1">
      <alignment horizontal="center" vertical="center" wrapText="1"/>
    </xf>
    <xf numFmtId="0" fontId="1" fillId="4" borderId="4" xfId="9" applyFont="1" applyFill="1" applyBorder="1" applyAlignment="1">
      <alignment horizontal="center" vertical="center" wrapText="1"/>
    </xf>
    <xf numFmtId="0" fontId="19" fillId="4" borderId="1" xfId="0" applyFont="1" applyFill="1" applyBorder="1" applyAlignment="1">
      <alignment horizontal="center" vertical="center" wrapText="1"/>
    </xf>
    <xf numFmtId="0" fontId="19" fillId="4" borderId="4" xfId="0" applyFont="1" applyFill="1" applyBorder="1" applyAlignment="1">
      <alignment horizontal="center" vertical="center" wrapText="1"/>
    </xf>
    <xf numFmtId="0" fontId="1" fillId="4" borderId="4" xfId="0" applyFont="1" applyFill="1" applyBorder="1" applyAlignment="1">
      <alignment horizontal="center" wrapText="1"/>
    </xf>
    <xf numFmtId="0" fontId="1" fillId="4" borderId="5" xfId="0" applyFont="1" applyFill="1" applyBorder="1" applyAlignment="1">
      <alignment horizontal="center" wrapText="1"/>
    </xf>
    <xf numFmtId="0" fontId="1" fillId="0" borderId="4" xfId="0" applyFont="1" applyBorder="1" applyAlignment="1">
      <alignment horizontal="center"/>
    </xf>
    <xf numFmtId="0" fontId="1" fillId="0" borderId="5" xfId="0" applyFont="1" applyBorder="1" applyAlignment="1">
      <alignment horizontal="center"/>
    </xf>
    <xf numFmtId="0" fontId="1" fillId="0" borderId="4" xfId="0" applyFont="1" applyBorder="1" applyAlignment="1">
      <alignment horizontal="center" vertical="center"/>
    </xf>
    <xf numFmtId="0" fontId="0" fillId="0" borderId="5" xfId="0" applyBorder="1" applyAlignment="1">
      <alignment horizontal="center" vertical="center"/>
    </xf>
    <xf numFmtId="0" fontId="7" fillId="0" borderId="1" xfId="0" applyFont="1" applyBorder="1" applyAlignment="1">
      <alignment horizontal="center" vertical="center"/>
    </xf>
    <xf numFmtId="0" fontId="7" fillId="0" borderId="4" xfId="0" applyFont="1" applyBorder="1" applyAlignment="1">
      <alignment horizontal="center" vertical="center"/>
    </xf>
    <xf numFmtId="0" fontId="1" fillId="0" borderId="4" xfId="0" applyFont="1" applyBorder="1" applyAlignment="1">
      <alignment horizontal="center" wrapText="1"/>
    </xf>
    <xf numFmtId="0" fontId="1" fillId="0" borderId="5" xfId="0" applyFont="1" applyBorder="1" applyAlignment="1">
      <alignment horizontal="center" wrapText="1"/>
    </xf>
    <xf numFmtId="0" fontId="1" fillId="0" borderId="4" xfId="0" applyFont="1" applyBorder="1" applyAlignment="1">
      <alignment horizontal="center" vertical="center" wrapText="1"/>
    </xf>
    <xf numFmtId="0" fontId="1" fillId="0" borderId="5" xfId="0" applyFont="1" applyBorder="1" applyAlignment="1">
      <alignment horizontal="center" vertical="center"/>
    </xf>
    <xf numFmtId="0" fontId="1" fillId="0" borderId="1" xfId="0" applyFont="1" applyBorder="1" applyAlignment="1">
      <alignment horizontal="center" vertical="center"/>
    </xf>
    <xf numFmtId="0" fontId="1" fillId="0" borderId="1" xfId="9" applyFont="1" applyBorder="1" applyAlignment="1">
      <alignment horizontal="center" vertical="center" wrapText="1"/>
    </xf>
    <xf numFmtId="0" fontId="1" fillId="0" borderId="4" xfId="9" applyFont="1" applyBorder="1" applyAlignment="1">
      <alignment horizontal="center" vertical="center" wrapText="1"/>
    </xf>
    <xf numFmtId="0" fontId="19" fillId="0" borderId="1" xfId="0" applyFont="1" applyBorder="1" applyAlignment="1">
      <alignment horizontal="center" vertical="center" wrapText="1"/>
    </xf>
    <xf numFmtId="0" fontId="19" fillId="0" borderId="4" xfId="0" applyFont="1" applyBorder="1" applyAlignment="1">
      <alignment horizontal="center" vertical="center" wrapText="1"/>
    </xf>
    <xf numFmtId="0" fontId="2" fillId="0" borderId="0" xfId="0" applyFont="1" applyAlignment="1">
      <alignment horizontal="center" vertical="center"/>
    </xf>
    <xf numFmtId="0" fontId="1" fillId="15" borderId="1" xfId="0" applyFont="1" applyFill="1" applyBorder="1" applyAlignment="1">
      <alignment horizontal="center" vertical="center" wrapText="1"/>
    </xf>
    <xf numFmtId="0" fontId="1" fillId="15" borderId="4" xfId="0" applyFont="1" applyFill="1" applyBorder="1" applyAlignment="1">
      <alignment horizontal="center" vertical="center" wrapText="1"/>
    </xf>
    <xf numFmtId="0" fontId="1" fillId="4" borderId="0" xfId="0" applyFont="1" applyFill="1" applyAlignment="1">
      <alignment horizontal="left" vertical="center" wrapText="1"/>
    </xf>
  </cellXfs>
  <cellStyles count="11">
    <cellStyle name="Обычный" xfId="0" builtinId="0"/>
    <cellStyle name="Обычный 12" xfId="2" xr:uid="{00000000-0005-0000-0000-000001000000}"/>
    <cellStyle name="Обычный 2" xfId="1" xr:uid="{00000000-0005-0000-0000-000002000000}"/>
    <cellStyle name="Обычный 2 2" xfId="3" xr:uid="{00000000-0005-0000-0000-000003000000}"/>
    <cellStyle name="Обычный 2 28" xfId="4" xr:uid="{00000000-0005-0000-0000-000004000000}"/>
    <cellStyle name="Обычный 5" xfId="9" xr:uid="{00000000-0005-0000-0000-000005000000}"/>
    <cellStyle name="Обычный 6" xfId="5" xr:uid="{00000000-0005-0000-0000-000006000000}"/>
    <cellStyle name="Обычный 6 2 2" xfId="6" xr:uid="{00000000-0005-0000-0000-000007000000}"/>
    <cellStyle name="Процентный" xfId="8" builtinId="5"/>
    <cellStyle name="Процентный 2" xfId="10" xr:uid="{00000000-0005-0000-0000-000009000000}"/>
    <cellStyle name="Финансовый" xfId="7"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editAs="oneCell">
    <xdr:from>
      <xdr:col>1</xdr:col>
      <xdr:colOff>847725</xdr:colOff>
      <xdr:row>896</xdr:row>
      <xdr:rowOff>0</xdr:rowOff>
    </xdr:from>
    <xdr:to>
      <xdr:col>1</xdr:col>
      <xdr:colOff>2838450</xdr:colOff>
      <xdr:row>896</xdr:row>
      <xdr:rowOff>38100</xdr:rowOff>
    </xdr:to>
    <xdr:sp macro="" textlink="">
      <xdr:nvSpPr>
        <xdr:cNvPr id="3" name="Text Box 987420">
          <a:extLst>
            <a:ext uri="{FF2B5EF4-FFF2-40B4-BE49-F238E27FC236}">
              <a16:creationId xmlns:a16="http://schemas.microsoft.com/office/drawing/2014/main" id="{00000000-0008-0000-0000-000003000000}"/>
            </a:ext>
          </a:extLst>
        </xdr:cNvPr>
        <xdr:cNvSpPr txBox="1">
          <a:spLocks noChangeArrowheads="1"/>
        </xdr:cNvSpPr>
      </xdr:nvSpPr>
      <xdr:spPr bwMode="auto">
        <a:xfrm rot="9906002" flipV="1">
          <a:off x="1257300" y="25184100"/>
          <a:ext cx="1990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4" name="Text Box 387">
          <a:extLst>
            <a:ext uri="{FF2B5EF4-FFF2-40B4-BE49-F238E27FC236}">
              <a16:creationId xmlns:a16="http://schemas.microsoft.com/office/drawing/2014/main" id="{00000000-0008-0000-0000-000004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5" name="Text Box 388">
          <a:extLst>
            <a:ext uri="{FF2B5EF4-FFF2-40B4-BE49-F238E27FC236}">
              <a16:creationId xmlns:a16="http://schemas.microsoft.com/office/drawing/2014/main" id="{00000000-0008-0000-0000-000005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6" name="Text Box 389">
          <a:extLst>
            <a:ext uri="{FF2B5EF4-FFF2-40B4-BE49-F238E27FC236}">
              <a16:creationId xmlns:a16="http://schemas.microsoft.com/office/drawing/2014/main" id="{00000000-0008-0000-0000-000006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7" name="Text Box 390">
          <a:extLst>
            <a:ext uri="{FF2B5EF4-FFF2-40B4-BE49-F238E27FC236}">
              <a16:creationId xmlns:a16="http://schemas.microsoft.com/office/drawing/2014/main" id="{00000000-0008-0000-0000-000007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8" name="Text Box 391">
          <a:extLst>
            <a:ext uri="{FF2B5EF4-FFF2-40B4-BE49-F238E27FC236}">
              <a16:creationId xmlns:a16="http://schemas.microsoft.com/office/drawing/2014/main" id="{00000000-0008-0000-0000-000008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9" name="Text Box 392">
          <a:extLst>
            <a:ext uri="{FF2B5EF4-FFF2-40B4-BE49-F238E27FC236}">
              <a16:creationId xmlns:a16="http://schemas.microsoft.com/office/drawing/2014/main" id="{00000000-0008-0000-0000-000009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10" name="Text Box 393">
          <a:extLst>
            <a:ext uri="{FF2B5EF4-FFF2-40B4-BE49-F238E27FC236}">
              <a16:creationId xmlns:a16="http://schemas.microsoft.com/office/drawing/2014/main" id="{00000000-0008-0000-0000-00000A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11" name="Text Box 394">
          <a:extLst>
            <a:ext uri="{FF2B5EF4-FFF2-40B4-BE49-F238E27FC236}">
              <a16:creationId xmlns:a16="http://schemas.microsoft.com/office/drawing/2014/main" id="{00000000-0008-0000-0000-00000B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12" name="Text Box 395">
          <a:extLst>
            <a:ext uri="{FF2B5EF4-FFF2-40B4-BE49-F238E27FC236}">
              <a16:creationId xmlns:a16="http://schemas.microsoft.com/office/drawing/2014/main" id="{00000000-0008-0000-0000-00000C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13" name="Text Box 396">
          <a:extLst>
            <a:ext uri="{FF2B5EF4-FFF2-40B4-BE49-F238E27FC236}">
              <a16:creationId xmlns:a16="http://schemas.microsoft.com/office/drawing/2014/main" id="{00000000-0008-0000-0000-00000D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14" name="Text Box 397">
          <a:extLst>
            <a:ext uri="{FF2B5EF4-FFF2-40B4-BE49-F238E27FC236}">
              <a16:creationId xmlns:a16="http://schemas.microsoft.com/office/drawing/2014/main" id="{00000000-0008-0000-0000-00000E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15" name="Text Box 398">
          <a:extLst>
            <a:ext uri="{FF2B5EF4-FFF2-40B4-BE49-F238E27FC236}">
              <a16:creationId xmlns:a16="http://schemas.microsoft.com/office/drawing/2014/main" id="{00000000-0008-0000-0000-00000F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16" name="Text Box 399">
          <a:extLst>
            <a:ext uri="{FF2B5EF4-FFF2-40B4-BE49-F238E27FC236}">
              <a16:creationId xmlns:a16="http://schemas.microsoft.com/office/drawing/2014/main" id="{00000000-0008-0000-0000-000010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17" name="Text Box 400">
          <a:extLst>
            <a:ext uri="{FF2B5EF4-FFF2-40B4-BE49-F238E27FC236}">
              <a16:creationId xmlns:a16="http://schemas.microsoft.com/office/drawing/2014/main" id="{00000000-0008-0000-0000-000011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18" name="Text Box 401">
          <a:extLst>
            <a:ext uri="{FF2B5EF4-FFF2-40B4-BE49-F238E27FC236}">
              <a16:creationId xmlns:a16="http://schemas.microsoft.com/office/drawing/2014/main" id="{00000000-0008-0000-0000-000012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19" name="Text Box 402">
          <a:extLst>
            <a:ext uri="{FF2B5EF4-FFF2-40B4-BE49-F238E27FC236}">
              <a16:creationId xmlns:a16="http://schemas.microsoft.com/office/drawing/2014/main" id="{00000000-0008-0000-0000-000013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20" name="Text Box 403">
          <a:extLst>
            <a:ext uri="{FF2B5EF4-FFF2-40B4-BE49-F238E27FC236}">
              <a16:creationId xmlns:a16="http://schemas.microsoft.com/office/drawing/2014/main" id="{00000000-0008-0000-0000-000014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21" name="Text Box 404">
          <a:extLst>
            <a:ext uri="{FF2B5EF4-FFF2-40B4-BE49-F238E27FC236}">
              <a16:creationId xmlns:a16="http://schemas.microsoft.com/office/drawing/2014/main" id="{00000000-0008-0000-0000-000015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22" name="Text Box 405">
          <a:extLst>
            <a:ext uri="{FF2B5EF4-FFF2-40B4-BE49-F238E27FC236}">
              <a16:creationId xmlns:a16="http://schemas.microsoft.com/office/drawing/2014/main" id="{00000000-0008-0000-0000-000016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23" name="Text Box 406">
          <a:extLst>
            <a:ext uri="{FF2B5EF4-FFF2-40B4-BE49-F238E27FC236}">
              <a16:creationId xmlns:a16="http://schemas.microsoft.com/office/drawing/2014/main" id="{00000000-0008-0000-0000-000017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24" name="Text Box 407">
          <a:extLst>
            <a:ext uri="{FF2B5EF4-FFF2-40B4-BE49-F238E27FC236}">
              <a16:creationId xmlns:a16="http://schemas.microsoft.com/office/drawing/2014/main" id="{00000000-0008-0000-0000-000018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25" name="Text Box 408">
          <a:extLst>
            <a:ext uri="{FF2B5EF4-FFF2-40B4-BE49-F238E27FC236}">
              <a16:creationId xmlns:a16="http://schemas.microsoft.com/office/drawing/2014/main" id="{00000000-0008-0000-0000-000019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26" name="Text Box 409">
          <a:extLst>
            <a:ext uri="{FF2B5EF4-FFF2-40B4-BE49-F238E27FC236}">
              <a16:creationId xmlns:a16="http://schemas.microsoft.com/office/drawing/2014/main" id="{00000000-0008-0000-0000-00001A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27" name="Text Box 410">
          <a:extLst>
            <a:ext uri="{FF2B5EF4-FFF2-40B4-BE49-F238E27FC236}">
              <a16:creationId xmlns:a16="http://schemas.microsoft.com/office/drawing/2014/main" id="{00000000-0008-0000-0000-00001B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28" name="Text Box 411">
          <a:extLst>
            <a:ext uri="{FF2B5EF4-FFF2-40B4-BE49-F238E27FC236}">
              <a16:creationId xmlns:a16="http://schemas.microsoft.com/office/drawing/2014/main" id="{00000000-0008-0000-0000-00001C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29" name="Text Box 412">
          <a:extLst>
            <a:ext uri="{FF2B5EF4-FFF2-40B4-BE49-F238E27FC236}">
              <a16:creationId xmlns:a16="http://schemas.microsoft.com/office/drawing/2014/main" id="{00000000-0008-0000-0000-00001D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30" name="Text Box 413">
          <a:extLst>
            <a:ext uri="{FF2B5EF4-FFF2-40B4-BE49-F238E27FC236}">
              <a16:creationId xmlns:a16="http://schemas.microsoft.com/office/drawing/2014/main" id="{00000000-0008-0000-0000-00001E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31" name="Text Box 414">
          <a:extLst>
            <a:ext uri="{FF2B5EF4-FFF2-40B4-BE49-F238E27FC236}">
              <a16:creationId xmlns:a16="http://schemas.microsoft.com/office/drawing/2014/main" id="{00000000-0008-0000-0000-00001F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32" name="Text Box 415">
          <a:extLst>
            <a:ext uri="{FF2B5EF4-FFF2-40B4-BE49-F238E27FC236}">
              <a16:creationId xmlns:a16="http://schemas.microsoft.com/office/drawing/2014/main" id="{00000000-0008-0000-0000-000020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33" name="Text Box 416">
          <a:extLst>
            <a:ext uri="{FF2B5EF4-FFF2-40B4-BE49-F238E27FC236}">
              <a16:creationId xmlns:a16="http://schemas.microsoft.com/office/drawing/2014/main" id="{00000000-0008-0000-0000-000021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34" name="Text Box 417">
          <a:extLst>
            <a:ext uri="{FF2B5EF4-FFF2-40B4-BE49-F238E27FC236}">
              <a16:creationId xmlns:a16="http://schemas.microsoft.com/office/drawing/2014/main" id="{00000000-0008-0000-0000-000022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35" name="Text Box 418">
          <a:extLst>
            <a:ext uri="{FF2B5EF4-FFF2-40B4-BE49-F238E27FC236}">
              <a16:creationId xmlns:a16="http://schemas.microsoft.com/office/drawing/2014/main" id="{00000000-0008-0000-0000-000023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36" name="Text Box 419">
          <a:extLst>
            <a:ext uri="{FF2B5EF4-FFF2-40B4-BE49-F238E27FC236}">
              <a16:creationId xmlns:a16="http://schemas.microsoft.com/office/drawing/2014/main" id="{00000000-0008-0000-0000-000024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37" name="Text Box 420">
          <a:extLst>
            <a:ext uri="{FF2B5EF4-FFF2-40B4-BE49-F238E27FC236}">
              <a16:creationId xmlns:a16="http://schemas.microsoft.com/office/drawing/2014/main" id="{00000000-0008-0000-0000-000025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38" name="Text Box 421">
          <a:extLst>
            <a:ext uri="{FF2B5EF4-FFF2-40B4-BE49-F238E27FC236}">
              <a16:creationId xmlns:a16="http://schemas.microsoft.com/office/drawing/2014/main" id="{00000000-0008-0000-0000-000026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39" name="Text Box 422">
          <a:extLst>
            <a:ext uri="{FF2B5EF4-FFF2-40B4-BE49-F238E27FC236}">
              <a16:creationId xmlns:a16="http://schemas.microsoft.com/office/drawing/2014/main" id="{00000000-0008-0000-0000-000027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40" name="Text Box 423">
          <a:extLst>
            <a:ext uri="{FF2B5EF4-FFF2-40B4-BE49-F238E27FC236}">
              <a16:creationId xmlns:a16="http://schemas.microsoft.com/office/drawing/2014/main" id="{00000000-0008-0000-0000-000028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41" name="Text Box 424">
          <a:extLst>
            <a:ext uri="{FF2B5EF4-FFF2-40B4-BE49-F238E27FC236}">
              <a16:creationId xmlns:a16="http://schemas.microsoft.com/office/drawing/2014/main" id="{00000000-0008-0000-0000-000029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42" name="Text Box 425">
          <a:extLst>
            <a:ext uri="{FF2B5EF4-FFF2-40B4-BE49-F238E27FC236}">
              <a16:creationId xmlns:a16="http://schemas.microsoft.com/office/drawing/2014/main" id="{00000000-0008-0000-0000-00002A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43" name="Text Box 426">
          <a:extLst>
            <a:ext uri="{FF2B5EF4-FFF2-40B4-BE49-F238E27FC236}">
              <a16:creationId xmlns:a16="http://schemas.microsoft.com/office/drawing/2014/main" id="{00000000-0008-0000-0000-00002B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44" name="Text Box 427">
          <a:extLst>
            <a:ext uri="{FF2B5EF4-FFF2-40B4-BE49-F238E27FC236}">
              <a16:creationId xmlns:a16="http://schemas.microsoft.com/office/drawing/2014/main" id="{00000000-0008-0000-0000-00002C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45" name="Text Box 428">
          <a:extLst>
            <a:ext uri="{FF2B5EF4-FFF2-40B4-BE49-F238E27FC236}">
              <a16:creationId xmlns:a16="http://schemas.microsoft.com/office/drawing/2014/main" id="{00000000-0008-0000-0000-00002D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46" name="Text Box 429">
          <a:extLst>
            <a:ext uri="{FF2B5EF4-FFF2-40B4-BE49-F238E27FC236}">
              <a16:creationId xmlns:a16="http://schemas.microsoft.com/office/drawing/2014/main" id="{00000000-0008-0000-0000-00002E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47" name="Text Box 430">
          <a:extLst>
            <a:ext uri="{FF2B5EF4-FFF2-40B4-BE49-F238E27FC236}">
              <a16:creationId xmlns:a16="http://schemas.microsoft.com/office/drawing/2014/main" id="{00000000-0008-0000-0000-00002F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48" name="Text Box 431">
          <a:extLst>
            <a:ext uri="{FF2B5EF4-FFF2-40B4-BE49-F238E27FC236}">
              <a16:creationId xmlns:a16="http://schemas.microsoft.com/office/drawing/2014/main" id="{00000000-0008-0000-0000-000030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49" name="Text Box 432">
          <a:extLst>
            <a:ext uri="{FF2B5EF4-FFF2-40B4-BE49-F238E27FC236}">
              <a16:creationId xmlns:a16="http://schemas.microsoft.com/office/drawing/2014/main" id="{00000000-0008-0000-0000-000031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50" name="Text Box 433">
          <a:extLst>
            <a:ext uri="{FF2B5EF4-FFF2-40B4-BE49-F238E27FC236}">
              <a16:creationId xmlns:a16="http://schemas.microsoft.com/office/drawing/2014/main" id="{00000000-0008-0000-0000-000032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51" name="Text Box 434">
          <a:extLst>
            <a:ext uri="{FF2B5EF4-FFF2-40B4-BE49-F238E27FC236}">
              <a16:creationId xmlns:a16="http://schemas.microsoft.com/office/drawing/2014/main" id="{00000000-0008-0000-0000-000033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52" name="Text Box 435">
          <a:extLst>
            <a:ext uri="{FF2B5EF4-FFF2-40B4-BE49-F238E27FC236}">
              <a16:creationId xmlns:a16="http://schemas.microsoft.com/office/drawing/2014/main" id="{00000000-0008-0000-0000-000034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53" name="Text Box 436">
          <a:extLst>
            <a:ext uri="{FF2B5EF4-FFF2-40B4-BE49-F238E27FC236}">
              <a16:creationId xmlns:a16="http://schemas.microsoft.com/office/drawing/2014/main" id="{00000000-0008-0000-0000-000035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54" name="Text Box 437">
          <a:extLst>
            <a:ext uri="{FF2B5EF4-FFF2-40B4-BE49-F238E27FC236}">
              <a16:creationId xmlns:a16="http://schemas.microsoft.com/office/drawing/2014/main" id="{00000000-0008-0000-0000-000036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55" name="Text Box 438">
          <a:extLst>
            <a:ext uri="{FF2B5EF4-FFF2-40B4-BE49-F238E27FC236}">
              <a16:creationId xmlns:a16="http://schemas.microsoft.com/office/drawing/2014/main" id="{00000000-0008-0000-0000-000037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56" name="Text Box 439">
          <a:extLst>
            <a:ext uri="{FF2B5EF4-FFF2-40B4-BE49-F238E27FC236}">
              <a16:creationId xmlns:a16="http://schemas.microsoft.com/office/drawing/2014/main" id="{00000000-0008-0000-0000-000038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57" name="Text Box 440">
          <a:extLst>
            <a:ext uri="{FF2B5EF4-FFF2-40B4-BE49-F238E27FC236}">
              <a16:creationId xmlns:a16="http://schemas.microsoft.com/office/drawing/2014/main" id="{00000000-0008-0000-0000-000039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58" name="Text Box 441">
          <a:extLst>
            <a:ext uri="{FF2B5EF4-FFF2-40B4-BE49-F238E27FC236}">
              <a16:creationId xmlns:a16="http://schemas.microsoft.com/office/drawing/2014/main" id="{00000000-0008-0000-0000-00003A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59" name="Text Box 442">
          <a:extLst>
            <a:ext uri="{FF2B5EF4-FFF2-40B4-BE49-F238E27FC236}">
              <a16:creationId xmlns:a16="http://schemas.microsoft.com/office/drawing/2014/main" id="{00000000-0008-0000-0000-00003B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60" name="Text Box 443">
          <a:extLst>
            <a:ext uri="{FF2B5EF4-FFF2-40B4-BE49-F238E27FC236}">
              <a16:creationId xmlns:a16="http://schemas.microsoft.com/office/drawing/2014/main" id="{00000000-0008-0000-0000-00003C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61" name="Text Box 444">
          <a:extLst>
            <a:ext uri="{FF2B5EF4-FFF2-40B4-BE49-F238E27FC236}">
              <a16:creationId xmlns:a16="http://schemas.microsoft.com/office/drawing/2014/main" id="{00000000-0008-0000-0000-00003D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62" name="Text Box 445">
          <a:extLst>
            <a:ext uri="{FF2B5EF4-FFF2-40B4-BE49-F238E27FC236}">
              <a16:creationId xmlns:a16="http://schemas.microsoft.com/office/drawing/2014/main" id="{00000000-0008-0000-0000-00003E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63" name="Text Box 446">
          <a:extLst>
            <a:ext uri="{FF2B5EF4-FFF2-40B4-BE49-F238E27FC236}">
              <a16:creationId xmlns:a16="http://schemas.microsoft.com/office/drawing/2014/main" id="{00000000-0008-0000-0000-00003F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64" name="Text Box 447">
          <a:extLst>
            <a:ext uri="{FF2B5EF4-FFF2-40B4-BE49-F238E27FC236}">
              <a16:creationId xmlns:a16="http://schemas.microsoft.com/office/drawing/2014/main" id="{00000000-0008-0000-0000-000040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65" name="Text Box 448">
          <a:extLst>
            <a:ext uri="{FF2B5EF4-FFF2-40B4-BE49-F238E27FC236}">
              <a16:creationId xmlns:a16="http://schemas.microsoft.com/office/drawing/2014/main" id="{00000000-0008-0000-0000-000041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66" name="Text Box 449">
          <a:extLst>
            <a:ext uri="{FF2B5EF4-FFF2-40B4-BE49-F238E27FC236}">
              <a16:creationId xmlns:a16="http://schemas.microsoft.com/office/drawing/2014/main" id="{00000000-0008-0000-0000-000042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67" name="Text Box 450">
          <a:extLst>
            <a:ext uri="{FF2B5EF4-FFF2-40B4-BE49-F238E27FC236}">
              <a16:creationId xmlns:a16="http://schemas.microsoft.com/office/drawing/2014/main" id="{00000000-0008-0000-0000-000043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68" name="Text Box 451">
          <a:extLst>
            <a:ext uri="{FF2B5EF4-FFF2-40B4-BE49-F238E27FC236}">
              <a16:creationId xmlns:a16="http://schemas.microsoft.com/office/drawing/2014/main" id="{00000000-0008-0000-0000-000044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69" name="Text Box 452">
          <a:extLst>
            <a:ext uri="{FF2B5EF4-FFF2-40B4-BE49-F238E27FC236}">
              <a16:creationId xmlns:a16="http://schemas.microsoft.com/office/drawing/2014/main" id="{00000000-0008-0000-0000-000045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70" name="Text Box 453">
          <a:extLst>
            <a:ext uri="{FF2B5EF4-FFF2-40B4-BE49-F238E27FC236}">
              <a16:creationId xmlns:a16="http://schemas.microsoft.com/office/drawing/2014/main" id="{00000000-0008-0000-0000-000046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71" name="Text Box 454">
          <a:extLst>
            <a:ext uri="{FF2B5EF4-FFF2-40B4-BE49-F238E27FC236}">
              <a16:creationId xmlns:a16="http://schemas.microsoft.com/office/drawing/2014/main" id="{00000000-0008-0000-0000-000047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72" name="Text Box 455">
          <a:extLst>
            <a:ext uri="{FF2B5EF4-FFF2-40B4-BE49-F238E27FC236}">
              <a16:creationId xmlns:a16="http://schemas.microsoft.com/office/drawing/2014/main" id="{00000000-0008-0000-0000-000048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73" name="Text Box 456">
          <a:extLst>
            <a:ext uri="{FF2B5EF4-FFF2-40B4-BE49-F238E27FC236}">
              <a16:creationId xmlns:a16="http://schemas.microsoft.com/office/drawing/2014/main" id="{00000000-0008-0000-0000-000049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74" name="Text Box 457">
          <a:extLst>
            <a:ext uri="{FF2B5EF4-FFF2-40B4-BE49-F238E27FC236}">
              <a16:creationId xmlns:a16="http://schemas.microsoft.com/office/drawing/2014/main" id="{00000000-0008-0000-0000-00004A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75" name="Text Box 458">
          <a:extLst>
            <a:ext uri="{FF2B5EF4-FFF2-40B4-BE49-F238E27FC236}">
              <a16:creationId xmlns:a16="http://schemas.microsoft.com/office/drawing/2014/main" id="{00000000-0008-0000-0000-00004B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76" name="Text Box 459">
          <a:extLst>
            <a:ext uri="{FF2B5EF4-FFF2-40B4-BE49-F238E27FC236}">
              <a16:creationId xmlns:a16="http://schemas.microsoft.com/office/drawing/2014/main" id="{00000000-0008-0000-0000-00004C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77" name="Text Box 460">
          <a:extLst>
            <a:ext uri="{FF2B5EF4-FFF2-40B4-BE49-F238E27FC236}">
              <a16:creationId xmlns:a16="http://schemas.microsoft.com/office/drawing/2014/main" id="{00000000-0008-0000-0000-00004D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78" name="Text Box 461">
          <a:extLst>
            <a:ext uri="{FF2B5EF4-FFF2-40B4-BE49-F238E27FC236}">
              <a16:creationId xmlns:a16="http://schemas.microsoft.com/office/drawing/2014/main" id="{00000000-0008-0000-0000-00004E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79" name="Text Box 462">
          <a:extLst>
            <a:ext uri="{FF2B5EF4-FFF2-40B4-BE49-F238E27FC236}">
              <a16:creationId xmlns:a16="http://schemas.microsoft.com/office/drawing/2014/main" id="{00000000-0008-0000-0000-00004F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80" name="Text Box 463">
          <a:extLst>
            <a:ext uri="{FF2B5EF4-FFF2-40B4-BE49-F238E27FC236}">
              <a16:creationId xmlns:a16="http://schemas.microsoft.com/office/drawing/2014/main" id="{00000000-0008-0000-0000-000050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81" name="Text Box 464">
          <a:extLst>
            <a:ext uri="{FF2B5EF4-FFF2-40B4-BE49-F238E27FC236}">
              <a16:creationId xmlns:a16="http://schemas.microsoft.com/office/drawing/2014/main" id="{00000000-0008-0000-0000-000051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82" name="Text Box 465">
          <a:extLst>
            <a:ext uri="{FF2B5EF4-FFF2-40B4-BE49-F238E27FC236}">
              <a16:creationId xmlns:a16="http://schemas.microsoft.com/office/drawing/2014/main" id="{00000000-0008-0000-0000-000052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83" name="Text Box 466">
          <a:extLst>
            <a:ext uri="{FF2B5EF4-FFF2-40B4-BE49-F238E27FC236}">
              <a16:creationId xmlns:a16="http://schemas.microsoft.com/office/drawing/2014/main" id="{00000000-0008-0000-0000-000053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84" name="Text Box 467">
          <a:extLst>
            <a:ext uri="{FF2B5EF4-FFF2-40B4-BE49-F238E27FC236}">
              <a16:creationId xmlns:a16="http://schemas.microsoft.com/office/drawing/2014/main" id="{00000000-0008-0000-0000-000054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85" name="Text Box 468">
          <a:extLst>
            <a:ext uri="{FF2B5EF4-FFF2-40B4-BE49-F238E27FC236}">
              <a16:creationId xmlns:a16="http://schemas.microsoft.com/office/drawing/2014/main" id="{00000000-0008-0000-0000-000055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86" name="Text Box 469">
          <a:extLst>
            <a:ext uri="{FF2B5EF4-FFF2-40B4-BE49-F238E27FC236}">
              <a16:creationId xmlns:a16="http://schemas.microsoft.com/office/drawing/2014/main" id="{00000000-0008-0000-0000-000056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87" name="Text Box 470">
          <a:extLst>
            <a:ext uri="{FF2B5EF4-FFF2-40B4-BE49-F238E27FC236}">
              <a16:creationId xmlns:a16="http://schemas.microsoft.com/office/drawing/2014/main" id="{00000000-0008-0000-0000-000057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88" name="Text Box 471">
          <a:extLst>
            <a:ext uri="{FF2B5EF4-FFF2-40B4-BE49-F238E27FC236}">
              <a16:creationId xmlns:a16="http://schemas.microsoft.com/office/drawing/2014/main" id="{00000000-0008-0000-0000-000058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89" name="Text Box 472">
          <a:extLst>
            <a:ext uri="{FF2B5EF4-FFF2-40B4-BE49-F238E27FC236}">
              <a16:creationId xmlns:a16="http://schemas.microsoft.com/office/drawing/2014/main" id="{00000000-0008-0000-0000-000059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90" name="Text Box 473">
          <a:extLst>
            <a:ext uri="{FF2B5EF4-FFF2-40B4-BE49-F238E27FC236}">
              <a16:creationId xmlns:a16="http://schemas.microsoft.com/office/drawing/2014/main" id="{00000000-0008-0000-0000-00005A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91" name="Text Box 474">
          <a:extLst>
            <a:ext uri="{FF2B5EF4-FFF2-40B4-BE49-F238E27FC236}">
              <a16:creationId xmlns:a16="http://schemas.microsoft.com/office/drawing/2014/main" id="{00000000-0008-0000-0000-00005B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92" name="Text Box 475">
          <a:extLst>
            <a:ext uri="{FF2B5EF4-FFF2-40B4-BE49-F238E27FC236}">
              <a16:creationId xmlns:a16="http://schemas.microsoft.com/office/drawing/2014/main" id="{00000000-0008-0000-0000-00005C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93" name="Text Box 476">
          <a:extLst>
            <a:ext uri="{FF2B5EF4-FFF2-40B4-BE49-F238E27FC236}">
              <a16:creationId xmlns:a16="http://schemas.microsoft.com/office/drawing/2014/main" id="{00000000-0008-0000-0000-00005D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94" name="Text Box 477">
          <a:extLst>
            <a:ext uri="{FF2B5EF4-FFF2-40B4-BE49-F238E27FC236}">
              <a16:creationId xmlns:a16="http://schemas.microsoft.com/office/drawing/2014/main" id="{00000000-0008-0000-0000-00005E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95" name="Text Box 478">
          <a:extLst>
            <a:ext uri="{FF2B5EF4-FFF2-40B4-BE49-F238E27FC236}">
              <a16:creationId xmlns:a16="http://schemas.microsoft.com/office/drawing/2014/main" id="{00000000-0008-0000-0000-00005F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96" name="Text Box 479">
          <a:extLst>
            <a:ext uri="{FF2B5EF4-FFF2-40B4-BE49-F238E27FC236}">
              <a16:creationId xmlns:a16="http://schemas.microsoft.com/office/drawing/2014/main" id="{00000000-0008-0000-0000-000060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97" name="Text Box 480">
          <a:extLst>
            <a:ext uri="{FF2B5EF4-FFF2-40B4-BE49-F238E27FC236}">
              <a16:creationId xmlns:a16="http://schemas.microsoft.com/office/drawing/2014/main" id="{00000000-0008-0000-0000-000061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98" name="Text Box 481">
          <a:extLst>
            <a:ext uri="{FF2B5EF4-FFF2-40B4-BE49-F238E27FC236}">
              <a16:creationId xmlns:a16="http://schemas.microsoft.com/office/drawing/2014/main" id="{00000000-0008-0000-0000-000062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99" name="Text Box 482">
          <a:extLst>
            <a:ext uri="{FF2B5EF4-FFF2-40B4-BE49-F238E27FC236}">
              <a16:creationId xmlns:a16="http://schemas.microsoft.com/office/drawing/2014/main" id="{00000000-0008-0000-0000-000063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100" name="Text Box 483">
          <a:extLst>
            <a:ext uri="{FF2B5EF4-FFF2-40B4-BE49-F238E27FC236}">
              <a16:creationId xmlns:a16="http://schemas.microsoft.com/office/drawing/2014/main" id="{00000000-0008-0000-0000-000064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101" name="Text Box 484">
          <a:extLst>
            <a:ext uri="{FF2B5EF4-FFF2-40B4-BE49-F238E27FC236}">
              <a16:creationId xmlns:a16="http://schemas.microsoft.com/office/drawing/2014/main" id="{00000000-0008-0000-0000-000065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102" name="Text Box 485">
          <a:extLst>
            <a:ext uri="{FF2B5EF4-FFF2-40B4-BE49-F238E27FC236}">
              <a16:creationId xmlns:a16="http://schemas.microsoft.com/office/drawing/2014/main" id="{00000000-0008-0000-0000-000066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103" name="Text Box 486">
          <a:extLst>
            <a:ext uri="{FF2B5EF4-FFF2-40B4-BE49-F238E27FC236}">
              <a16:creationId xmlns:a16="http://schemas.microsoft.com/office/drawing/2014/main" id="{00000000-0008-0000-0000-000067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104" name="Text Box 487">
          <a:extLst>
            <a:ext uri="{FF2B5EF4-FFF2-40B4-BE49-F238E27FC236}">
              <a16:creationId xmlns:a16="http://schemas.microsoft.com/office/drawing/2014/main" id="{00000000-0008-0000-0000-000068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105" name="Text Box 488">
          <a:extLst>
            <a:ext uri="{FF2B5EF4-FFF2-40B4-BE49-F238E27FC236}">
              <a16:creationId xmlns:a16="http://schemas.microsoft.com/office/drawing/2014/main" id="{00000000-0008-0000-0000-000069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106" name="Text Box 489">
          <a:extLst>
            <a:ext uri="{FF2B5EF4-FFF2-40B4-BE49-F238E27FC236}">
              <a16:creationId xmlns:a16="http://schemas.microsoft.com/office/drawing/2014/main" id="{00000000-0008-0000-0000-00006A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107" name="Text Box 490">
          <a:extLst>
            <a:ext uri="{FF2B5EF4-FFF2-40B4-BE49-F238E27FC236}">
              <a16:creationId xmlns:a16="http://schemas.microsoft.com/office/drawing/2014/main" id="{00000000-0008-0000-0000-00006B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108" name="Text Box 491">
          <a:extLst>
            <a:ext uri="{FF2B5EF4-FFF2-40B4-BE49-F238E27FC236}">
              <a16:creationId xmlns:a16="http://schemas.microsoft.com/office/drawing/2014/main" id="{00000000-0008-0000-0000-00006C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109" name="Text Box 492">
          <a:extLst>
            <a:ext uri="{FF2B5EF4-FFF2-40B4-BE49-F238E27FC236}">
              <a16:creationId xmlns:a16="http://schemas.microsoft.com/office/drawing/2014/main" id="{00000000-0008-0000-0000-00006D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110" name="Text Box 493">
          <a:extLst>
            <a:ext uri="{FF2B5EF4-FFF2-40B4-BE49-F238E27FC236}">
              <a16:creationId xmlns:a16="http://schemas.microsoft.com/office/drawing/2014/main" id="{00000000-0008-0000-0000-00006E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111" name="Text Box 494">
          <a:extLst>
            <a:ext uri="{FF2B5EF4-FFF2-40B4-BE49-F238E27FC236}">
              <a16:creationId xmlns:a16="http://schemas.microsoft.com/office/drawing/2014/main" id="{00000000-0008-0000-0000-00006F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112" name="Text Box 495">
          <a:extLst>
            <a:ext uri="{FF2B5EF4-FFF2-40B4-BE49-F238E27FC236}">
              <a16:creationId xmlns:a16="http://schemas.microsoft.com/office/drawing/2014/main" id="{00000000-0008-0000-0000-000070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113" name="Text Box 496">
          <a:extLst>
            <a:ext uri="{FF2B5EF4-FFF2-40B4-BE49-F238E27FC236}">
              <a16:creationId xmlns:a16="http://schemas.microsoft.com/office/drawing/2014/main" id="{00000000-0008-0000-0000-000071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114" name="Text Box 497">
          <a:extLst>
            <a:ext uri="{FF2B5EF4-FFF2-40B4-BE49-F238E27FC236}">
              <a16:creationId xmlns:a16="http://schemas.microsoft.com/office/drawing/2014/main" id="{00000000-0008-0000-0000-000072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115" name="Text Box 498">
          <a:extLst>
            <a:ext uri="{FF2B5EF4-FFF2-40B4-BE49-F238E27FC236}">
              <a16:creationId xmlns:a16="http://schemas.microsoft.com/office/drawing/2014/main" id="{00000000-0008-0000-0000-000073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116" name="Text Box 499">
          <a:extLst>
            <a:ext uri="{FF2B5EF4-FFF2-40B4-BE49-F238E27FC236}">
              <a16:creationId xmlns:a16="http://schemas.microsoft.com/office/drawing/2014/main" id="{00000000-0008-0000-0000-000074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117" name="Text Box 500">
          <a:extLst>
            <a:ext uri="{FF2B5EF4-FFF2-40B4-BE49-F238E27FC236}">
              <a16:creationId xmlns:a16="http://schemas.microsoft.com/office/drawing/2014/main" id="{00000000-0008-0000-0000-000075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118" name="Text Box 501">
          <a:extLst>
            <a:ext uri="{FF2B5EF4-FFF2-40B4-BE49-F238E27FC236}">
              <a16:creationId xmlns:a16="http://schemas.microsoft.com/office/drawing/2014/main" id="{00000000-0008-0000-0000-000076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119" name="Text Box 502">
          <a:extLst>
            <a:ext uri="{FF2B5EF4-FFF2-40B4-BE49-F238E27FC236}">
              <a16:creationId xmlns:a16="http://schemas.microsoft.com/office/drawing/2014/main" id="{00000000-0008-0000-0000-000077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120" name="Text Box 503">
          <a:extLst>
            <a:ext uri="{FF2B5EF4-FFF2-40B4-BE49-F238E27FC236}">
              <a16:creationId xmlns:a16="http://schemas.microsoft.com/office/drawing/2014/main" id="{00000000-0008-0000-0000-000078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121" name="Text Box 504">
          <a:extLst>
            <a:ext uri="{FF2B5EF4-FFF2-40B4-BE49-F238E27FC236}">
              <a16:creationId xmlns:a16="http://schemas.microsoft.com/office/drawing/2014/main" id="{00000000-0008-0000-0000-000079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122" name="Text Box 505">
          <a:extLst>
            <a:ext uri="{FF2B5EF4-FFF2-40B4-BE49-F238E27FC236}">
              <a16:creationId xmlns:a16="http://schemas.microsoft.com/office/drawing/2014/main" id="{00000000-0008-0000-0000-00007A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123" name="Text Box 506">
          <a:extLst>
            <a:ext uri="{FF2B5EF4-FFF2-40B4-BE49-F238E27FC236}">
              <a16:creationId xmlns:a16="http://schemas.microsoft.com/office/drawing/2014/main" id="{00000000-0008-0000-0000-00007B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124" name="Text Box 507">
          <a:extLst>
            <a:ext uri="{FF2B5EF4-FFF2-40B4-BE49-F238E27FC236}">
              <a16:creationId xmlns:a16="http://schemas.microsoft.com/office/drawing/2014/main" id="{00000000-0008-0000-0000-00007C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125" name="Text Box 508">
          <a:extLst>
            <a:ext uri="{FF2B5EF4-FFF2-40B4-BE49-F238E27FC236}">
              <a16:creationId xmlns:a16="http://schemas.microsoft.com/office/drawing/2014/main" id="{00000000-0008-0000-0000-00007D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126" name="Text Box 509">
          <a:extLst>
            <a:ext uri="{FF2B5EF4-FFF2-40B4-BE49-F238E27FC236}">
              <a16:creationId xmlns:a16="http://schemas.microsoft.com/office/drawing/2014/main" id="{00000000-0008-0000-0000-00007E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127" name="Text Box 510">
          <a:extLst>
            <a:ext uri="{FF2B5EF4-FFF2-40B4-BE49-F238E27FC236}">
              <a16:creationId xmlns:a16="http://schemas.microsoft.com/office/drawing/2014/main" id="{00000000-0008-0000-0000-00007F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128" name="Text Box 511">
          <a:extLst>
            <a:ext uri="{FF2B5EF4-FFF2-40B4-BE49-F238E27FC236}">
              <a16:creationId xmlns:a16="http://schemas.microsoft.com/office/drawing/2014/main" id="{00000000-0008-0000-0000-000080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129" name="Text Box 512">
          <a:extLst>
            <a:ext uri="{FF2B5EF4-FFF2-40B4-BE49-F238E27FC236}">
              <a16:creationId xmlns:a16="http://schemas.microsoft.com/office/drawing/2014/main" id="{00000000-0008-0000-0000-000081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130" name="Text Box 513">
          <a:extLst>
            <a:ext uri="{FF2B5EF4-FFF2-40B4-BE49-F238E27FC236}">
              <a16:creationId xmlns:a16="http://schemas.microsoft.com/office/drawing/2014/main" id="{00000000-0008-0000-0000-000082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131" name="Text Box 514">
          <a:extLst>
            <a:ext uri="{FF2B5EF4-FFF2-40B4-BE49-F238E27FC236}">
              <a16:creationId xmlns:a16="http://schemas.microsoft.com/office/drawing/2014/main" id="{00000000-0008-0000-0000-000083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132" name="Text Box 515">
          <a:extLst>
            <a:ext uri="{FF2B5EF4-FFF2-40B4-BE49-F238E27FC236}">
              <a16:creationId xmlns:a16="http://schemas.microsoft.com/office/drawing/2014/main" id="{00000000-0008-0000-0000-000084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133" name="Text Box 516">
          <a:extLst>
            <a:ext uri="{FF2B5EF4-FFF2-40B4-BE49-F238E27FC236}">
              <a16:creationId xmlns:a16="http://schemas.microsoft.com/office/drawing/2014/main" id="{00000000-0008-0000-0000-000085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134" name="Text Box 517">
          <a:extLst>
            <a:ext uri="{FF2B5EF4-FFF2-40B4-BE49-F238E27FC236}">
              <a16:creationId xmlns:a16="http://schemas.microsoft.com/office/drawing/2014/main" id="{00000000-0008-0000-0000-000086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135" name="Text Box 518">
          <a:extLst>
            <a:ext uri="{FF2B5EF4-FFF2-40B4-BE49-F238E27FC236}">
              <a16:creationId xmlns:a16="http://schemas.microsoft.com/office/drawing/2014/main" id="{00000000-0008-0000-0000-000087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136" name="Text Box 519">
          <a:extLst>
            <a:ext uri="{FF2B5EF4-FFF2-40B4-BE49-F238E27FC236}">
              <a16:creationId xmlns:a16="http://schemas.microsoft.com/office/drawing/2014/main" id="{00000000-0008-0000-0000-000088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137" name="Text Box 520">
          <a:extLst>
            <a:ext uri="{FF2B5EF4-FFF2-40B4-BE49-F238E27FC236}">
              <a16:creationId xmlns:a16="http://schemas.microsoft.com/office/drawing/2014/main" id="{00000000-0008-0000-0000-000089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138" name="Text Box 521">
          <a:extLst>
            <a:ext uri="{FF2B5EF4-FFF2-40B4-BE49-F238E27FC236}">
              <a16:creationId xmlns:a16="http://schemas.microsoft.com/office/drawing/2014/main" id="{00000000-0008-0000-0000-00008A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139" name="Text Box 522">
          <a:extLst>
            <a:ext uri="{FF2B5EF4-FFF2-40B4-BE49-F238E27FC236}">
              <a16:creationId xmlns:a16="http://schemas.microsoft.com/office/drawing/2014/main" id="{00000000-0008-0000-0000-00008B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140" name="Text Box 523">
          <a:extLst>
            <a:ext uri="{FF2B5EF4-FFF2-40B4-BE49-F238E27FC236}">
              <a16:creationId xmlns:a16="http://schemas.microsoft.com/office/drawing/2014/main" id="{00000000-0008-0000-0000-00008C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141" name="Text Box 524">
          <a:extLst>
            <a:ext uri="{FF2B5EF4-FFF2-40B4-BE49-F238E27FC236}">
              <a16:creationId xmlns:a16="http://schemas.microsoft.com/office/drawing/2014/main" id="{00000000-0008-0000-0000-00008D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142" name="Text Box 525">
          <a:extLst>
            <a:ext uri="{FF2B5EF4-FFF2-40B4-BE49-F238E27FC236}">
              <a16:creationId xmlns:a16="http://schemas.microsoft.com/office/drawing/2014/main" id="{00000000-0008-0000-0000-00008E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143" name="Text Box 526">
          <a:extLst>
            <a:ext uri="{FF2B5EF4-FFF2-40B4-BE49-F238E27FC236}">
              <a16:creationId xmlns:a16="http://schemas.microsoft.com/office/drawing/2014/main" id="{00000000-0008-0000-0000-00008F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144" name="Text Box 527">
          <a:extLst>
            <a:ext uri="{FF2B5EF4-FFF2-40B4-BE49-F238E27FC236}">
              <a16:creationId xmlns:a16="http://schemas.microsoft.com/office/drawing/2014/main" id="{00000000-0008-0000-0000-000090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145" name="Text Box 528">
          <a:extLst>
            <a:ext uri="{FF2B5EF4-FFF2-40B4-BE49-F238E27FC236}">
              <a16:creationId xmlns:a16="http://schemas.microsoft.com/office/drawing/2014/main" id="{00000000-0008-0000-0000-000091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146" name="Text Box 529">
          <a:extLst>
            <a:ext uri="{FF2B5EF4-FFF2-40B4-BE49-F238E27FC236}">
              <a16:creationId xmlns:a16="http://schemas.microsoft.com/office/drawing/2014/main" id="{00000000-0008-0000-0000-000092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147" name="Text Box 530">
          <a:extLst>
            <a:ext uri="{FF2B5EF4-FFF2-40B4-BE49-F238E27FC236}">
              <a16:creationId xmlns:a16="http://schemas.microsoft.com/office/drawing/2014/main" id="{00000000-0008-0000-0000-000093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148" name="Text Box 531">
          <a:extLst>
            <a:ext uri="{FF2B5EF4-FFF2-40B4-BE49-F238E27FC236}">
              <a16:creationId xmlns:a16="http://schemas.microsoft.com/office/drawing/2014/main" id="{00000000-0008-0000-0000-000094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149" name="Text Box 532">
          <a:extLst>
            <a:ext uri="{FF2B5EF4-FFF2-40B4-BE49-F238E27FC236}">
              <a16:creationId xmlns:a16="http://schemas.microsoft.com/office/drawing/2014/main" id="{00000000-0008-0000-0000-000095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150" name="Text Box 533">
          <a:extLst>
            <a:ext uri="{FF2B5EF4-FFF2-40B4-BE49-F238E27FC236}">
              <a16:creationId xmlns:a16="http://schemas.microsoft.com/office/drawing/2014/main" id="{00000000-0008-0000-0000-000096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151" name="Text Box 534">
          <a:extLst>
            <a:ext uri="{FF2B5EF4-FFF2-40B4-BE49-F238E27FC236}">
              <a16:creationId xmlns:a16="http://schemas.microsoft.com/office/drawing/2014/main" id="{00000000-0008-0000-0000-000097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152" name="Text Box 535">
          <a:extLst>
            <a:ext uri="{FF2B5EF4-FFF2-40B4-BE49-F238E27FC236}">
              <a16:creationId xmlns:a16="http://schemas.microsoft.com/office/drawing/2014/main" id="{00000000-0008-0000-0000-000098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153" name="Text Box 536">
          <a:extLst>
            <a:ext uri="{FF2B5EF4-FFF2-40B4-BE49-F238E27FC236}">
              <a16:creationId xmlns:a16="http://schemas.microsoft.com/office/drawing/2014/main" id="{00000000-0008-0000-0000-000099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154" name="Text Box 537">
          <a:extLst>
            <a:ext uri="{FF2B5EF4-FFF2-40B4-BE49-F238E27FC236}">
              <a16:creationId xmlns:a16="http://schemas.microsoft.com/office/drawing/2014/main" id="{00000000-0008-0000-0000-00009A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155" name="Text Box 538">
          <a:extLst>
            <a:ext uri="{FF2B5EF4-FFF2-40B4-BE49-F238E27FC236}">
              <a16:creationId xmlns:a16="http://schemas.microsoft.com/office/drawing/2014/main" id="{00000000-0008-0000-0000-00009B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156" name="Text Box 539">
          <a:extLst>
            <a:ext uri="{FF2B5EF4-FFF2-40B4-BE49-F238E27FC236}">
              <a16:creationId xmlns:a16="http://schemas.microsoft.com/office/drawing/2014/main" id="{00000000-0008-0000-0000-00009C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157" name="Text Box 540">
          <a:extLst>
            <a:ext uri="{FF2B5EF4-FFF2-40B4-BE49-F238E27FC236}">
              <a16:creationId xmlns:a16="http://schemas.microsoft.com/office/drawing/2014/main" id="{00000000-0008-0000-0000-00009D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158" name="Text Box 541">
          <a:extLst>
            <a:ext uri="{FF2B5EF4-FFF2-40B4-BE49-F238E27FC236}">
              <a16:creationId xmlns:a16="http://schemas.microsoft.com/office/drawing/2014/main" id="{00000000-0008-0000-0000-00009E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159" name="Text Box 542">
          <a:extLst>
            <a:ext uri="{FF2B5EF4-FFF2-40B4-BE49-F238E27FC236}">
              <a16:creationId xmlns:a16="http://schemas.microsoft.com/office/drawing/2014/main" id="{00000000-0008-0000-0000-00009F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160" name="Text Box 543">
          <a:extLst>
            <a:ext uri="{FF2B5EF4-FFF2-40B4-BE49-F238E27FC236}">
              <a16:creationId xmlns:a16="http://schemas.microsoft.com/office/drawing/2014/main" id="{00000000-0008-0000-0000-0000A0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161" name="Text Box 544">
          <a:extLst>
            <a:ext uri="{FF2B5EF4-FFF2-40B4-BE49-F238E27FC236}">
              <a16:creationId xmlns:a16="http://schemas.microsoft.com/office/drawing/2014/main" id="{00000000-0008-0000-0000-0000A1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162" name="Text Box 545">
          <a:extLst>
            <a:ext uri="{FF2B5EF4-FFF2-40B4-BE49-F238E27FC236}">
              <a16:creationId xmlns:a16="http://schemas.microsoft.com/office/drawing/2014/main" id="{00000000-0008-0000-0000-0000A2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163" name="Text Box 546">
          <a:extLst>
            <a:ext uri="{FF2B5EF4-FFF2-40B4-BE49-F238E27FC236}">
              <a16:creationId xmlns:a16="http://schemas.microsoft.com/office/drawing/2014/main" id="{00000000-0008-0000-0000-0000A3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164" name="Text Box 547">
          <a:extLst>
            <a:ext uri="{FF2B5EF4-FFF2-40B4-BE49-F238E27FC236}">
              <a16:creationId xmlns:a16="http://schemas.microsoft.com/office/drawing/2014/main" id="{00000000-0008-0000-0000-0000A4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165" name="Text Box 548">
          <a:extLst>
            <a:ext uri="{FF2B5EF4-FFF2-40B4-BE49-F238E27FC236}">
              <a16:creationId xmlns:a16="http://schemas.microsoft.com/office/drawing/2014/main" id="{00000000-0008-0000-0000-0000A5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166" name="Text Box 549">
          <a:extLst>
            <a:ext uri="{FF2B5EF4-FFF2-40B4-BE49-F238E27FC236}">
              <a16:creationId xmlns:a16="http://schemas.microsoft.com/office/drawing/2014/main" id="{00000000-0008-0000-0000-0000A6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167" name="Text Box 550">
          <a:extLst>
            <a:ext uri="{FF2B5EF4-FFF2-40B4-BE49-F238E27FC236}">
              <a16:creationId xmlns:a16="http://schemas.microsoft.com/office/drawing/2014/main" id="{00000000-0008-0000-0000-0000A7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168" name="Text Box 551">
          <a:extLst>
            <a:ext uri="{FF2B5EF4-FFF2-40B4-BE49-F238E27FC236}">
              <a16:creationId xmlns:a16="http://schemas.microsoft.com/office/drawing/2014/main" id="{00000000-0008-0000-0000-0000A8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169" name="Text Box 552">
          <a:extLst>
            <a:ext uri="{FF2B5EF4-FFF2-40B4-BE49-F238E27FC236}">
              <a16:creationId xmlns:a16="http://schemas.microsoft.com/office/drawing/2014/main" id="{00000000-0008-0000-0000-0000A9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170" name="Text Box 553">
          <a:extLst>
            <a:ext uri="{FF2B5EF4-FFF2-40B4-BE49-F238E27FC236}">
              <a16:creationId xmlns:a16="http://schemas.microsoft.com/office/drawing/2014/main" id="{00000000-0008-0000-0000-0000AA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171" name="Text Box 554">
          <a:extLst>
            <a:ext uri="{FF2B5EF4-FFF2-40B4-BE49-F238E27FC236}">
              <a16:creationId xmlns:a16="http://schemas.microsoft.com/office/drawing/2014/main" id="{00000000-0008-0000-0000-0000AB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172" name="Text Box 555">
          <a:extLst>
            <a:ext uri="{FF2B5EF4-FFF2-40B4-BE49-F238E27FC236}">
              <a16:creationId xmlns:a16="http://schemas.microsoft.com/office/drawing/2014/main" id="{00000000-0008-0000-0000-0000AC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173" name="Text Box 556">
          <a:extLst>
            <a:ext uri="{FF2B5EF4-FFF2-40B4-BE49-F238E27FC236}">
              <a16:creationId xmlns:a16="http://schemas.microsoft.com/office/drawing/2014/main" id="{00000000-0008-0000-0000-0000AD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174" name="Text Box 557">
          <a:extLst>
            <a:ext uri="{FF2B5EF4-FFF2-40B4-BE49-F238E27FC236}">
              <a16:creationId xmlns:a16="http://schemas.microsoft.com/office/drawing/2014/main" id="{00000000-0008-0000-0000-0000AE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175" name="Text Box 558">
          <a:extLst>
            <a:ext uri="{FF2B5EF4-FFF2-40B4-BE49-F238E27FC236}">
              <a16:creationId xmlns:a16="http://schemas.microsoft.com/office/drawing/2014/main" id="{00000000-0008-0000-0000-0000AF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176" name="Text Box 559">
          <a:extLst>
            <a:ext uri="{FF2B5EF4-FFF2-40B4-BE49-F238E27FC236}">
              <a16:creationId xmlns:a16="http://schemas.microsoft.com/office/drawing/2014/main" id="{00000000-0008-0000-0000-0000B0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177" name="Text Box 560">
          <a:extLst>
            <a:ext uri="{FF2B5EF4-FFF2-40B4-BE49-F238E27FC236}">
              <a16:creationId xmlns:a16="http://schemas.microsoft.com/office/drawing/2014/main" id="{00000000-0008-0000-0000-0000B1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178" name="Text Box 561">
          <a:extLst>
            <a:ext uri="{FF2B5EF4-FFF2-40B4-BE49-F238E27FC236}">
              <a16:creationId xmlns:a16="http://schemas.microsoft.com/office/drawing/2014/main" id="{00000000-0008-0000-0000-0000B2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179" name="Text Box 562">
          <a:extLst>
            <a:ext uri="{FF2B5EF4-FFF2-40B4-BE49-F238E27FC236}">
              <a16:creationId xmlns:a16="http://schemas.microsoft.com/office/drawing/2014/main" id="{00000000-0008-0000-0000-0000B3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180" name="Text Box 563">
          <a:extLst>
            <a:ext uri="{FF2B5EF4-FFF2-40B4-BE49-F238E27FC236}">
              <a16:creationId xmlns:a16="http://schemas.microsoft.com/office/drawing/2014/main" id="{00000000-0008-0000-0000-0000B4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181" name="Text Box 564">
          <a:extLst>
            <a:ext uri="{FF2B5EF4-FFF2-40B4-BE49-F238E27FC236}">
              <a16:creationId xmlns:a16="http://schemas.microsoft.com/office/drawing/2014/main" id="{00000000-0008-0000-0000-0000B5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182" name="Text Box 565">
          <a:extLst>
            <a:ext uri="{FF2B5EF4-FFF2-40B4-BE49-F238E27FC236}">
              <a16:creationId xmlns:a16="http://schemas.microsoft.com/office/drawing/2014/main" id="{00000000-0008-0000-0000-0000B6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183" name="Text Box 566">
          <a:extLst>
            <a:ext uri="{FF2B5EF4-FFF2-40B4-BE49-F238E27FC236}">
              <a16:creationId xmlns:a16="http://schemas.microsoft.com/office/drawing/2014/main" id="{00000000-0008-0000-0000-0000B7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184" name="Text Box 567">
          <a:extLst>
            <a:ext uri="{FF2B5EF4-FFF2-40B4-BE49-F238E27FC236}">
              <a16:creationId xmlns:a16="http://schemas.microsoft.com/office/drawing/2014/main" id="{00000000-0008-0000-0000-0000B8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185" name="Text Box 568">
          <a:extLst>
            <a:ext uri="{FF2B5EF4-FFF2-40B4-BE49-F238E27FC236}">
              <a16:creationId xmlns:a16="http://schemas.microsoft.com/office/drawing/2014/main" id="{00000000-0008-0000-0000-0000B9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186" name="Text Box 569">
          <a:extLst>
            <a:ext uri="{FF2B5EF4-FFF2-40B4-BE49-F238E27FC236}">
              <a16:creationId xmlns:a16="http://schemas.microsoft.com/office/drawing/2014/main" id="{00000000-0008-0000-0000-0000BA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187" name="Text Box 570">
          <a:extLst>
            <a:ext uri="{FF2B5EF4-FFF2-40B4-BE49-F238E27FC236}">
              <a16:creationId xmlns:a16="http://schemas.microsoft.com/office/drawing/2014/main" id="{00000000-0008-0000-0000-0000BB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188" name="Text Box 571">
          <a:extLst>
            <a:ext uri="{FF2B5EF4-FFF2-40B4-BE49-F238E27FC236}">
              <a16:creationId xmlns:a16="http://schemas.microsoft.com/office/drawing/2014/main" id="{00000000-0008-0000-0000-0000BC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189" name="Text Box 572">
          <a:extLst>
            <a:ext uri="{FF2B5EF4-FFF2-40B4-BE49-F238E27FC236}">
              <a16:creationId xmlns:a16="http://schemas.microsoft.com/office/drawing/2014/main" id="{00000000-0008-0000-0000-0000BD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190" name="Text Box 573">
          <a:extLst>
            <a:ext uri="{FF2B5EF4-FFF2-40B4-BE49-F238E27FC236}">
              <a16:creationId xmlns:a16="http://schemas.microsoft.com/office/drawing/2014/main" id="{00000000-0008-0000-0000-0000BE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191" name="Text Box 574">
          <a:extLst>
            <a:ext uri="{FF2B5EF4-FFF2-40B4-BE49-F238E27FC236}">
              <a16:creationId xmlns:a16="http://schemas.microsoft.com/office/drawing/2014/main" id="{00000000-0008-0000-0000-0000BF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192" name="Text Box 575">
          <a:extLst>
            <a:ext uri="{FF2B5EF4-FFF2-40B4-BE49-F238E27FC236}">
              <a16:creationId xmlns:a16="http://schemas.microsoft.com/office/drawing/2014/main" id="{00000000-0008-0000-0000-0000C0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193" name="Text Box 576">
          <a:extLst>
            <a:ext uri="{FF2B5EF4-FFF2-40B4-BE49-F238E27FC236}">
              <a16:creationId xmlns:a16="http://schemas.microsoft.com/office/drawing/2014/main" id="{00000000-0008-0000-0000-0000C1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194" name="Text Box 577">
          <a:extLst>
            <a:ext uri="{FF2B5EF4-FFF2-40B4-BE49-F238E27FC236}">
              <a16:creationId xmlns:a16="http://schemas.microsoft.com/office/drawing/2014/main" id="{00000000-0008-0000-0000-0000C2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195" name="Text Box 578">
          <a:extLst>
            <a:ext uri="{FF2B5EF4-FFF2-40B4-BE49-F238E27FC236}">
              <a16:creationId xmlns:a16="http://schemas.microsoft.com/office/drawing/2014/main" id="{00000000-0008-0000-0000-0000C3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196" name="Text Box 579">
          <a:extLst>
            <a:ext uri="{FF2B5EF4-FFF2-40B4-BE49-F238E27FC236}">
              <a16:creationId xmlns:a16="http://schemas.microsoft.com/office/drawing/2014/main" id="{00000000-0008-0000-0000-0000C4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197" name="Text Box 580">
          <a:extLst>
            <a:ext uri="{FF2B5EF4-FFF2-40B4-BE49-F238E27FC236}">
              <a16:creationId xmlns:a16="http://schemas.microsoft.com/office/drawing/2014/main" id="{00000000-0008-0000-0000-0000C5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198" name="Text Box 581">
          <a:extLst>
            <a:ext uri="{FF2B5EF4-FFF2-40B4-BE49-F238E27FC236}">
              <a16:creationId xmlns:a16="http://schemas.microsoft.com/office/drawing/2014/main" id="{00000000-0008-0000-0000-0000C6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199" name="Text Box 582">
          <a:extLst>
            <a:ext uri="{FF2B5EF4-FFF2-40B4-BE49-F238E27FC236}">
              <a16:creationId xmlns:a16="http://schemas.microsoft.com/office/drawing/2014/main" id="{00000000-0008-0000-0000-0000C7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200" name="Text Box 583">
          <a:extLst>
            <a:ext uri="{FF2B5EF4-FFF2-40B4-BE49-F238E27FC236}">
              <a16:creationId xmlns:a16="http://schemas.microsoft.com/office/drawing/2014/main" id="{00000000-0008-0000-0000-0000C8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201" name="Text Box 584">
          <a:extLst>
            <a:ext uri="{FF2B5EF4-FFF2-40B4-BE49-F238E27FC236}">
              <a16:creationId xmlns:a16="http://schemas.microsoft.com/office/drawing/2014/main" id="{00000000-0008-0000-0000-0000C9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202" name="Text Box 585">
          <a:extLst>
            <a:ext uri="{FF2B5EF4-FFF2-40B4-BE49-F238E27FC236}">
              <a16:creationId xmlns:a16="http://schemas.microsoft.com/office/drawing/2014/main" id="{00000000-0008-0000-0000-0000CA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203" name="Text Box 586">
          <a:extLst>
            <a:ext uri="{FF2B5EF4-FFF2-40B4-BE49-F238E27FC236}">
              <a16:creationId xmlns:a16="http://schemas.microsoft.com/office/drawing/2014/main" id="{00000000-0008-0000-0000-0000CB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204" name="Text Box 587">
          <a:extLst>
            <a:ext uri="{FF2B5EF4-FFF2-40B4-BE49-F238E27FC236}">
              <a16:creationId xmlns:a16="http://schemas.microsoft.com/office/drawing/2014/main" id="{00000000-0008-0000-0000-0000CC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205" name="Text Box 588">
          <a:extLst>
            <a:ext uri="{FF2B5EF4-FFF2-40B4-BE49-F238E27FC236}">
              <a16:creationId xmlns:a16="http://schemas.microsoft.com/office/drawing/2014/main" id="{00000000-0008-0000-0000-0000CD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206" name="Text Box 589">
          <a:extLst>
            <a:ext uri="{FF2B5EF4-FFF2-40B4-BE49-F238E27FC236}">
              <a16:creationId xmlns:a16="http://schemas.microsoft.com/office/drawing/2014/main" id="{00000000-0008-0000-0000-0000CE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207" name="Text Box 590">
          <a:extLst>
            <a:ext uri="{FF2B5EF4-FFF2-40B4-BE49-F238E27FC236}">
              <a16:creationId xmlns:a16="http://schemas.microsoft.com/office/drawing/2014/main" id="{00000000-0008-0000-0000-0000CF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208" name="Text Box 591">
          <a:extLst>
            <a:ext uri="{FF2B5EF4-FFF2-40B4-BE49-F238E27FC236}">
              <a16:creationId xmlns:a16="http://schemas.microsoft.com/office/drawing/2014/main" id="{00000000-0008-0000-0000-0000D0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209" name="Text Box 592">
          <a:extLst>
            <a:ext uri="{FF2B5EF4-FFF2-40B4-BE49-F238E27FC236}">
              <a16:creationId xmlns:a16="http://schemas.microsoft.com/office/drawing/2014/main" id="{00000000-0008-0000-0000-0000D1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210" name="Text Box 593">
          <a:extLst>
            <a:ext uri="{FF2B5EF4-FFF2-40B4-BE49-F238E27FC236}">
              <a16:creationId xmlns:a16="http://schemas.microsoft.com/office/drawing/2014/main" id="{00000000-0008-0000-0000-0000D2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211" name="Text Box 594">
          <a:extLst>
            <a:ext uri="{FF2B5EF4-FFF2-40B4-BE49-F238E27FC236}">
              <a16:creationId xmlns:a16="http://schemas.microsoft.com/office/drawing/2014/main" id="{00000000-0008-0000-0000-0000D3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212" name="Text Box 595">
          <a:extLst>
            <a:ext uri="{FF2B5EF4-FFF2-40B4-BE49-F238E27FC236}">
              <a16:creationId xmlns:a16="http://schemas.microsoft.com/office/drawing/2014/main" id="{00000000-0008-0000-0000-0000D4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213" name="Text Box 596">
          <a:extLst>
            <a:ext uri="{FF2B5EF4-FFF2-40B4-BE49-F238E27FC236}">
              <a16:creationId xmlns:a16="http://schemas.microsoft.com/office/drawing/2014/main" id="{00000000-0008-0000-0000-0000D5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214" name="Text Box 597">
          <a:extLst>
            <a:ext uri="{FF2B5EF4-FFF2-40B4-BE49-F238E27FC236}">
              <a16:creationId xmlns:a16="http://schemas.microsoft.com/office/drawing/2014/main" id="{00000000-0008-0000-0000-0000D6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215" name="Text Box 598">
          <a:extLst>
            <a:ext uri="{FF2B5EF4-FFF2-40B4-BE49-F238E27FC236}">
              <a16:creationId xmlns:a16="http://schemas.microsoft.com/office/drawing/2014/main" id="{00000000-0008-0000-0000-0000D7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216" name="Text Box 599">
          <a:extLst>
            <a:ext uri="{FF2B5EF4-FFF2-40B4-BE49-F238E27FC236}">
              <a16:creationId xmlns:a16="http://schemas.microsoft.com/office/drawing/2014/main" id="{00000000-0008-0000-0000-0000D8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217" name="Text Box 600">
          <a:extLst>
            <a:ext uri="{FF2B5EF4-FFF2-40B4-BE49-F238E27FC236}">
              <a16:creationId xmlns:a16="http://schemas.microsoft.com/office/drawing/2014/main" id="{00000000-0008-0000-0000-0000D9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218" name="Text Box 601">
          <a:extLst>
            <a:ext uri="{FF2B5EF4-FFF2-40B4-BE49-F238E27FC236}">
              <a16:creationId xmlns:a16="http://schemas.microsoft.com/office/drawing/2014/main" id="{00000000-0008-0000-0000-0000DA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219" name="Text Box 602">
          <a:extLst>
            <a:ext uri="{FF2B5EF4-FFF2-40B4-BE49-F238E27FC236}">
              <a16:creationId xmlns:a16="http://schemas.microsoft.com/office/drawing/2014/main" id="{00000000-0008-0000-0000-0000DB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220" name="Text Box 603">
          <a:extLst>
            <a:ext uri="{FF2B5EF4-FFF2-40B4-BE49-F238E27FC236}">
              <a16:creationId xmlns:a16="http://schemas.microsoft.com/office/drawing/2014/main" id="{00000000-0008-0000-0000-0000DC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221" name="Text Box 604">
          <a:extLst>
            <a:ext uri="{FF2B5EF4-FFF2-40B4-BE49-F238E27FC236}">
              <a16:creationId xmlns:a16="http://schemas.microsoft.com/office/drawing/2014/main" id="{00000000-0008-0000-0000-0000DD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222" name="Text Box 605">
          <a:extLst>
            <a:ext uri="{FF2B5EF4-FFF2-40B4-BE49-F238E27FC236}">
              <a16:creationId xmlns:a16="http://schemas.microsoft.com/office/drawing/2014/main" id="{00000000-0008-0000-0000-0000DE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223" name="Text Box 606">
          <a:extLst>
            <a:ext uri="{FF2B5EF4-FFF2-40B4-BE49-F238E27FC236}">
              <a16:creationId xmlns:a16="http://schemas.microsoft.com/office/drawing/2014/main" id="{00000000-0008-0000-0000-0000DF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224" name="Text Box 607">
          <a:extLst>
            <a:ext uri="{FF2B5EF4-FFF2-40B4-BE49-F238E27FC236}">
              <a16:creationId xmlns:a16="http://schemas.microsoft.com/office/drawing/2014/main" id="{00000000-0008-0000-0000-0000E0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225" name="Text Box 608">
          <a:extLst>
            <a:ext uri="{FF2B5EF4-FFF2-40B4-BE49-F238E27FC236}">
              <a16:creationId xmlns:a16="http://schemas.microsoft.com/office/drawing/2014/main" id="{00000000-0008-0000-0000-0000E1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226" name="Text Box 609">
          <a:extLst>
            <a:ext uri="{FF2B5EF4-FFF2-40B4-BE49-F238E27FC236}">
              <a16:creationId xmlns:a16="http://schemas.microsoft.com/office/drawing/2014/main" id="{00000000-0008-0000-0000-0000E2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227" name="Text Box 610">
          <a:extLst>
            <a:ext uri="{FF2B5EF4-FFF2-40B4-BE49-F238E27FC236}">
              <a16:creationId xmlns:a16="http://schemas.microsoft.com/office/drawing/2014/main" id="{00000000-0008-0000-0000-0000E3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228" name="Text Box 611">
          <a:extLst>
            <a:ext uri="{FF2B5EF4-FFF2-40B4-BE49-F238E27FC236}">
              <a16:creationId xmlns:a16="http://schemas.microsoft.com/office/drawing/2014/main" id="{00000000-0008-0000-0000-0000E4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229" name="Text Box 612">
          <a:extLst>
            <a:ext uri="{FF2B5EF4-FFF2-40B4-BE49-F238E27FC236}">
              <a16:creationId xmlns:a16="http://schemas.microsoft.com/office/drawing/2014/main" id="{00000000-0008-0000-0000-0000E5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230" name="Text Box 613">
          <a:extLst>
            <a:ext uri="{FF2B5EF4-FFF2-40B4-BE49-F238E27FC236}">
              <a16:creationId xmlns:a16="http://schemas.microsoft.com/office/drawing/2014/main" id="{00000000-0008-0000-0000-0000E6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231" name="Text Box 614">
          <a:extLst>
            <a:ext uri="{FF2B5EF4-FFF2-40B4-BE49-F238E27FC236}">
              <a16:creationId xmlns:a16="http://schemas.microsoft.com/office/drawing/2014/main" id="{00000000-0008-0000-0000-0000E7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232" name="Text Box 615">
          <a:extLst>
            <a:ext uri="{FF2B5EF4-FFF2-40B4-BE49-F238E27FC236}">
              <a16:creationId xmlns:a16="http://schemas.microsoft.com/office/drawing/2014/main" id="{00000000-0008-0000-0000-0000E8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233" name="Text Box 616">
          <a:extLst>
            <a:ext uri="{FF2B5EF4-FFF2-40B4-BE49-F238E27FC236}">
              <a16:creationId xmlns:a16="http://schemas.microsoft.com/office/drawing/2014/main" id="{00000000-0008-0000-0000-0000E9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234" name="Text Box 617">
          <a:extLst>
            <a:ext uri="{FF2B5EF4-FFF2-40B4-BE49-F238E27FC236}">
              <a16:creationId xmlns:a16="http://schemas.microsoft.com/office/drawing/2014/main" id="{00000000-0008-0000-0000-0000EA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235" name="Text Box 618">
          <a:extLst>
            <a:ext uri="{FF2B5EF4-FFF2-40B4-BE49-F238E27FC236}">
              <a16:creationId xmlns:a16="http://schemas.microsoft.com/office/drawing/2014/main" id="{00000000-0008-0000-0000-0000EB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236" name="Text Box 619">
          <a:extLst>
            <a:ext uri="{FF2B5EF4-FFF2-40B4-BE49-F238E27FC236}">
              <a16:creationId xmlns:a16="http://schemas.microsoft.com/office/drawing/2014/main" id="{00000000-0008-0000-0000-0000EC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237" name="Text Box 620">
          <a:extLst>
            <a:ext uri="{FF2B5EF4-FFF2-40B4-BE49-F238E27FC236}">
              <a16:creationId xmlns:a16="http://schemas.microsoft.com/office/drawing/2014/main" id="{00000000-0008-0000-0000-0000ED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238" name="Text Box 621">
          <a:extLst>
            <a:ext uri="{FF2B5EF4-FFF2-40B4-BE49-F238E27FC236}">
              <a16:creationId xmlns:a16="http://schemas.microsoft.com/office/drawing/2014/main" id="{00000000-0008-0000-0000-0000EE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239" name="Text Box 622">
          <a:extLst>
            <a:ext uri="{FF2B5EF4-FFF2-40B4-BE49-F238E27FC236}">
              <a16:creationId xmlns:a16="http://schemas.microsoft.com/office/drawing/2014/main" id="{00000000-0008-0000-0000-0000EF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240" name="Text Box 623">
          <a:extLst>
            <a:ext uri="{FF2B5EF4-FFF2-40B4-BE49-F238E27FC236}">
              <a16:creationId xmlns:a16="http://schemas.microsoft.com/office/drawing/2014/main" id="{00000000-0008-0000-0000-0000F0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241" name="Text Box 624">
          <a:extLst>
            <a:ext uri="{FF2B5EF4-FFF2-40B4-BE49-F238E27FC236}">
              <a16:creationId xmlns:a16="http://schemas.microsoft.com/office/drawing/2014/main" id="{00000000-0008-0000-0000-0000F1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242" name="Text Box 625">
          <a:extLst>
            <a:ext uri="{FF2B5EF4-FFF2-40B4-BE49-F238E27FC236}">
              <a16:creationId xmlns:a16="http://schemas.microsoft.com/office/drawing/2014/main" id="{00000000-0008-0000-0000-0000F2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243" name="Text Box 626">
          <a:extLst>
            <a:ext uri="{FF2B5EF4-FFF2-40B4-BE49-F238E27FC236}">
              <a16:creationId xmlns:a16="http://schemas.microsoft.com/office/drawing/2014/main" id="{00000000-0008-0000-0000-0000F3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244" name="Text Box 627">
          <a:extLst>
            <a:ext uri="{FF2B5EF4-FFF2-40B4-BE49-F238E27FC236}">
              <a16:creationId xmlns:a16="http://schemas.microsoft.com/office/drawing/2014/main" id="{00000000-0008-0000-0000-0000F4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245" name="Text Box 628">
          <a:extLst>
            <a:ext uri="{FF2B5EF4-FFF2-40B4-BE49-F238E27FC236}">
              <a16:creationId xmlns:a16="http://schemas.microsoft.com/office/drawing/2014/main" id="{00000000-0008-0000-0000-0000F5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246" name="Text Box 629">
          <a:extLst>
            <a:ext uri="{FF2B5EF4-FFF2-40B4-BE49-F238E27FC236}">
              <a16:creationId xmlns:a16="http://schemas.microsoft.com/office/drawing/2014/main" id="{00000000-0008-0000-0000-0000F6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247" name="Text Box 630">
          <a:extLst>
            <a:ext uri="{FF2B5EF4-FFF2-40B4-BE49-F238E27FC236}">
              <a16:creationId xmlns:a16="http://schemas.microsoft.com/office/drawing/2014/main" id="{00000000-0008-0000-0000-0000F7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248" name="Text Box 631">
          <a:extLst>
            <a:ext uri="{FF2B5EF4-FFF2-40B4-BE49-F238E27FC236}">
              <a16:creationId xmlns:a16="http://schemas.microsoft.com/office/drawing/2014/main" id="{00000000-0008-0000-0000-0000F8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249" name="Text Box 632">
          <a:extLst>
            <a:ext uri="{FF2B5EF4-FFF2-40B4-BE49-F238E27FC236}">
              <a16:creationId xmlns:a16="http://schemas.microsoft.com/office/drawing/2014/main" id="{00000000-0008-0000-0000-0000F9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250" name="Text Box 633">
          <a:extLst>
            <a:ext uri="{FF2B5EF4-FFF2-40B4-BE49-F238E27FC236}">
              <a16:creationId xmlns:a16="http://schemas.microsoft.com/office/drawing/2014/main" id="{00000000-0008-0000-0000-0000FA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251" name="Text Box 634">
          <a:extLst>
            <a:ext uri="{FF2B5EF4-FFF2-40B4-BE49-F238E27FC236}">
              <a16:creationId xmlns:a16="http://schemas.microsoft.com/office/drawing/2014/main" id="{00000000-0008-0000-0000-0000FB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252" name="Text Box 635">
          <a:extLst>
            <a:ext uri="{FF2B5EF4-FFF2-40B4-BE49-F238E27FC236}">
              <a16:creationId xmlns:a16="http://schemas.microsoft.com/office/drawing/2014/main" id="{00000000-0008-0000-0000-0000FC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253" name="Text Box 636">
          <a:extLst>
            <a:ext uri="{FF2B5EF4-FFF2-40B4-BE49-F238E27FC236}">
              <a16:creationId xmlns:a16="http://schemas.microsoft.com/office/drawing/2014/main" id="{00000000-0008-0000-0000-0000FD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254" name="Text Box 637">
          <a:extLst>
            <a:ext uri="{FF2B5EF4-FFF2-40B4-BE49-F238E27FC236}">
              <a16:creationId xmlns:a16="http://schemas.microsoft.com/office/drawing/2014/main" id="{00000000-0008-0000-0000-0000FE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255" name="Text Box 638">
          <a:extLst>
            <a:ext uri="{FF2B5EF4-FFF2-40B4-BE49-F238E27FC236}">
              <a16:creationId xmlns:a16="http://schemas.microsoft.com/office/drawing/2014/main" id="{00000000-0008-0000-0000-0000FF00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256" name="Text Box 639">
          <a:extLst>
            <a:ext uri="{FF2B5EF4-FFF2-40B4-BE49-F238E27FC236}">
              <a16:creationId xmlns:a16="http://schemas.microsoft.com/office/drawing/2014/main" id="{00000000-0008-0000-0000-000000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257" name="Text Box 640">
          <a:extLst>
            <a:ext uri="{FF2B5EF4-FFF2-40B4-BE49-F238E27FC236}">
              <a16:creationId xmlns:a16="http://schemas.microsoft.com/office/drawing/2014/main" id="{00000000-0008-0000-0000-000001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258" name="Text Box 641">
          <a:extLst>
            <a:ext uri="{FF2B5EF4-FFF2-40B4-BE49-F238E27FC236}">
              <a16:creationId xmlns:a16="http://schemas.microsoft.com/office/drawing/2014/main" id="{00000000-0008-0000-0000-000002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259" name="Text Box 642">
          <a:extLst>
            <a:ext uri="{FF2B5EF4-FFF2-40B4-BE49-F238E27FC236}">
              <a16:creationId xmlns:a16="http://schemas.microsoft.com/office/drawing/2014/main" id="{00000000-0008-0000-0000-000003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260" name="Text Box 643">
          <a:extLst>
            <a:ext uri="{FF2B5EF4-FFF2-40B4-BE49-F238E27FC236}">
              <a16:creationId xmlns:a16="http://schemas.microsoft.com/office/drawing/2014/main" id="{00000000-0008-0000-0000-000004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261" name="Text Box 644">
          <a:extLst>
            <a:ext uri="{FF2B5EF4-FFF2-40B4-BE49-F238E27FC236}">
              <a16:creationId xmlns:a16="http://schemas.microsoft.com/office/drawing/2014/main" id="{00000000-0008-0000-0000-000005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262" name="Text Box 645">
          <a:extLst>
            <a:ext uri="{FF2B5EF4-FFF2-40B4-BE49-F238E27FC236}">
              <a16:creationId xmlns:a16="http://schemas.microsoft.com/office/drawing/2014/main" id="{00000000-0008-0000-0000-000006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263" name="Text Box 646">
          <a:extLst>
            <a:ext uri="{FF2B5EF4-FFF2-40B4-BE49-F238E27FC236}">
              <a16:creationId xmlns:a16="http://schemas.microsoft.com/office/drawing/2014/main" id="{00000000-0008-0000-0000-000007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264" name="Text Box 647">
          <a:extLst>
            <a:ext uri="{FF2B5EF4-FFF2-40B4-BE49-F238E27FC236}">
              <a16:creationId xmlns:a16="http://schemas.microsoft.com/office/drawing/2014/main" id="{00000000-0008-0000-0000-000008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265" name="Text Box 648">
          <a:extLst>
            <a:ext uri="{FF2B5EF4-FFF2-40B4-BE49-F238E27FC236}">
              <a16:creationId xmlns:a16="http://schemas.microsoft.com/office/drawing/2014/main" id="{00000000-0008-0000-0000-000009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266" name="Text Box 649">
          <a:extLst>
            <a:ext uri="{FF2B5EF4-FFF2-40B4-BE49-F238E27FC236}">
              <a16:creationId xmlns:a16="http://schemas.microsoft.com/office/drawing/2014/main" id="{00000000-0008-0000-0000-00000A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267" name="Text Box 650">
          <a:extLst>
            <a:ext uri="{FF2B5EF4-FFF2-40B4-BE49-F238E27FC236}">
              <a16:creationId xmlns:a16="http://schemas.microsoft.com/office/drawing/2014/main" id="{00000000-0008-0000-0000-00000B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268" name="Text Box 651">
          <a:extLst>
            <a:ext uri="{FF2B5EF4-FFF2-40B4-BE49-F238E27FC236}">
              <a16:creationId xmlns:a16="http://schemas.microsoft.com/office/drawing/2014/main" id="{00000000-0008-0000-0000-00000C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269" name="Text Box 652">
          <a:extLst>
            <a:ext uri="{FF2B5EF4-FFF2-40B4-BE49-F238E27FC236}">
              <a16:creationId xmlns:a16="http://schemas.microsoft.com/office/drawing/2014/main" id="{00000000-0008-0000-0000-00000D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270" name="Text Box 653">
          <a:extLst>
            <a:ext uri="{FF2B5EF4-FFF2-40B4-BE49-F238E27FC236}">
              <a16:creationId xmlns:a16="http://schemas.microsoft.com/office/drawing/2014/main" id="{00000000-0008-0000-0000-00000E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271" name="Text Box 654">
          <a:extLst>
            <a:ext uri="{FF2B5EF4-FFF2-40B4-BE49-F238E27FC236}">
              <a16:creationId xmlns:a16="http://schemas.microsoft.com/office/drawing/2014/main" id="{00000000-0008-0000-0000-00000F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272" name="Text Box 655">
          <a:extLst>
            <a:ext uri="{FF2B5EF4-FFF2-40B4-BE49-F238E27FC236}">
              <a16:creationId xmlns:a16="http://schemas.microsoft.com/office/drawing/2014/main" id="{00000000-0008-0000-0000-000010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273" name="Text Box 656">
          <a:extLst>
            <a:ext uri="{FF2B5EF4-FFF2-40B4-BE49-F238E27FC236}">
              <a16:creationId xmlns:a16="http://schemas.microsoft.com/office/drawing/2014/main" id="{00000000-0008-0000-0000-000011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274" name="Text Box 657">
          <a:extLst>
            <a:ext uri="{FF2B5EF4-FFF2-40B4-BE49-F238E27FC236}">
              <a16:creationId xmlns:a16="http://schemas.microsoft.com/office/drawing/2014/main" id="{00000000-0008-0000-0000-000012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275" name="Text Box 658">
          <a:extLst>
            <a:ext uri="{FF2B5EF4-FFF2-40B4-BE49-F238E27FC236}">
              <a16:creationId xmlns:a16="http://schemas.microsoft.com/office/drawing/2014/main" id="{00000000-0008-0000-0000-000013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276" name="Text Box 659">
          <a:extLst>
            <a:ext uri="{FF2B5EF4-FFF2-40B4-BE49-F238E27FC236}">
              <a16:creationId xmlns:a16="http://schemas.microsoft.com/office/drawing/2014/main" id="{00000000-0008-0000-0000-000014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277" name="Text Box 660">
          <a:extLst>
            <a:ext uri="{FF2B5EF4-FFF2-40B4-BE49-F238E27FC236}">
              <a16:creationId xmlns:a16="http://schemas.microsoft.com/office/drawing/2014/main" id="{00000000-0008-0000-0000-000015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278" name="Text Box 661">
          <a:extLst>
            <a:ext uri="{FF2B5EF4-FFF2-40B4-BE49-F238E27FC236}">
              <a16:creationId xmlns:a16="http://schemas.microsoft.com/office/drawing/2014/main" id="{00000000-0008-0000-0000-000016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279" name="Text Box 662">
          <a:extLst>
            <a:ext uri="{FF2B5EF4-FFF2-40B4-BE49-F238E27FC236}">
              <a16:creationId xmlns:a16="http://schemas.microsoft.com/office/drawing/2014/main" id="{00000000-0008-0000-0000-000017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280" name="Text Box 663">
          <a:extLst>
            <a:ext uri="{FF2B5EF4-FFF2-40B4-BE49-F238E27FC236}">
              <a16:creationId xmlns:a16="http://schemas.microsoft.com/office/drawing/2014/main" id="{00000000-0008-0000-0000-000018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281" name="Text Box 664">
          <a:extLst>
            <a:ext uri="{FF2B5EF4-FFF2-40B4-BE49-F238E27FC236}">
              <a16:creationId xmlns:a16="http://schemas.microsoft.com/office/drawing/2014/main" id="{00000000-0008-0000-0000-000019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282" name="Text Box 665">
          <a:extLst>
            <a:ext uri="{FF2B5EF4-FFF2-40B4-BE49-F238E27FC236}">
              <a16:creationId xmlns:a16="http://schemas.microsoft.com/office/drawing/2014/main" id="{00000000-0008-0000-0000-00001A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283" name="Text Box 666">
          <a:extLst>
            <a:ext uri="{FF2B5EF4-FFF2-40B4-BE49-F238E27FC236}">
              <a16:creationId xmlns:a16="http://schemas.microsoft.com/office/drawing/2014/main" id="{00000000-0008-0000-0000-00001B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284" name="Text Box 667">
          <a:extLst>
            <a:ext uri="{FF2B5EF4-FFF2-40B4-BE49-F238E27FC236}">
              <a16:creationId xmlns:a16="http://schemas.microsoft.com/office/drawing/2014/main" id="{00000000-0008-0000-0000-00001C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285" name="Text Box 668">
          <a:extLst>
            <a:ext uri="{FF2B5EF4-FFF2-40B4-BE49-F238E27FC236}">
              <a16:creationId xmlns:a16="http://schemas.microsoft.com/office/drawing/2014/main" id="{00000000-0008-0000-0000-00001D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286" name="Text Box 669">
          <a:extLst>
            <a:ext uri="{FF2B5EF4-FFF2-40B4-BE49-F238E27FC236}">
              <a16:creationId xmlns:a16="http://schemas.microsoft.com/office/drawing/2014/main" id="{00000000-0008-0000-0000-00001E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287" name="Text Box 670">
          <a:extLst>
            <a:ext uri="{FF2B5EF4-FFF2-40B4-BE49-F238E27FC236}">
              <a16:creationId xmlns:a16="http://schemas.microsoft.com/office/drawing/2014/main" id="{00000000-0008-0000-0000-00001F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288" name="Text Box 671">
          <a:extLst>
            <a:ext uri="{FF2B5EF4-FFF2-40B4-BE49-F238E27FC236}">
              <a16:creationId xmlns:a16="http://schemas.microsoft.com/office/drawing/2014/main" id="{00000000-0008-0000-0000-000020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289" name="Text Box 672">
          <a:extLst>
            <a:ext uri="{FF2B5EF4-FFF2-40B4-BE49-F238E27FC236}">
              <a16:creationId xmlns:a16="http://schemas.microsoft.com/office/drawing/2014/main" id="{00000000-0008-0000-0000-000021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290" name="Text Box 673">
          <a:extLst>
            <a:ext uri="{FF2B5EF4-FFF2-40B4-BE49-F238E27FC236}">
              <a16:creationId xmlns:a16="http://schemas.microsoft.com/office/drawing/2014/main" id="{00000000-0008-0000-0000-000022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291" name="Text Box 674">
          <a:extLst>
            <a:ext uri="{FF2B5EF4-FFF2-40B4-BE49-F238E27FC236}">
              <a16:creationId xmlns:a16="http://schemas.microsoft.com/office/drawing/2014/main" id="{00000000-0008-0000-0000-000023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292" name="Text Box 675">
          <a:extLst>
            <a:ext uri="{FF2B5EF4-FFF2-40B4-BE49-F238E27FC236}">
              <a16:creationId xmlns:a16="http://schemas.microsoft.com/office/drawing/2014/main" id="{00000000-0008-0000-0000-000024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293" name="Text Box 676">
          <a:extLst>
            <a:ext uri="{FF2B5EF4-FFF2-40B4-BE49-F238E27FC236}">
              <a16:creationId xmlns:a16="http://schemas.microsoft.com/office/drawing/2014/main" id="{00000000-0008-0000-0000-000025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294" name="Text Box 677">
          <a:extLst>
            <a:ext uri="{FF2B5EF4-FFF2-40B4-BE49-F238E27FC236}">
              <a16:creationId xmlns:a16="http://schemas.microsoft.com/office/drawing/2014/main" id="{00000000-0008-0000-0000-000026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295" name="Text Box 678">
          <a:extLst>
            <a:ext uri="{FF2B5EF4-FFF2-40B4-BE49-F238E27FC236}">
              <a16:creationId xmlns:a16="http://schemas.microsoft.com/office/drawing/2014/main" id="{00000000-0008-0000-0000-000027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296" name="Text Box 679">
          <a:extLst>
            <a:ext uri="{FF2B5EF4-FFF2-40B4-BE49-F238E27FC236}">
              <a16:creationId xmlns:a16="http://schemas.microsoft.com/office/drawing/2014/main" id="{00000000-0008-0000-0000-000028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297" name="Text Box 680">
          <a:extLst>
            <a:ext uri="{FF2B5EF4-FFF2-40B4-BE49-F238E27FC236}">
              <a16:creationId xmlns:a16="http://schemas.microsoft.com/office/drawing/2014/main" id="{00000000-0008-0000-0000-000029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298" name="Text Box 681">
          <a:extLst>
            <a:ext uri="{FF2B5EF4-FFF2-40B4-BE49-F238E27FC236}">
              <a16:creationId xmlns:a16="http://schemas.microsoft.com/office/drawing/2014/main" id="{00000000-0008-0000-0000-00002A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299" name="Text Box 682">
          <a:extLst>
            <a:ext uri="{FF2B5EF4-FFF2-40B4-BE49-F238E27FC236}">
              <a16:creationId xmlns:a16="http://schemas.microsoft.com/office/drawing/2014/main" id="{00000000-0008-0000-0000-00002B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300" name="Text Box 683">
          <a:extLst>
            <a:ext uri="{FF2B5EF4-FFF2-40B4-BE49-F238E27FC236}">
              <a16:creationId xmlns:a16="http://schemas.microsoft.com/office/drawing/2014/main" id="{00000000-0008-0000-0000-00002C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301" name="Text Box 684">
          <a:extLst>
            <a:ext uri="{FF2B5EF4-FFF2-40B4-BE49-F238E27FC236}">
              <a16:creationId xmlns:a16="http://schemas.microsoft.com/office/drawing/2014/main" id="{00000000-0008-0000-0000-00002D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302" name="Text Box 685">
          <a:extLst>
            <a:ext uri="{FF2B5EF4-FFF2-40B4-BE49-F238E27FC236}">
              <a16:creationId xmlns:a16="http://schemas.microsoft.com/office/drawing/2014/main" id="{00000000-0008-0000-0000-00002E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303" name="Text Box 686">
          <a:extLst>
            <a:ext uri="{FF2B5EF4-FFF2-40B4-BE49-F238E27FC236}">
              <a16:creationId xmlns:a16="http://schemas.microsoft.com/office/drawing/2014/main" id="{00000000-0008-0000-0000-00002F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304" name="Text Box 687">
          <a:extLst>
            <a:ext uri="{FF2B5EF4-FFF2-40B4-BE49-F238E27FC236}">
              <a16:creationId xmlns:a16="http://schemas.microsoft.com/office/drawing/2014/main" id="{00000000-0008-0000-0000-000030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305" name="Text Box 688">
          <a:extLst>
            <a:ext uri="{FF2B5EF4-FFF2-40B4-BE49-F238E27FC236}">
              <a16:creationId xmlns:a16="http://schemas.microsoft.com/office/drawing/2014/main" id="{00000000-0008-0000-0000-000031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306" name="Text Box 689">
          <a:extLst>
            <a:ext uri="{FF2B5EF4-FFF2-40B4-BE49-F238E27FC236}">
              <a16:creationId xmlns:a16="http://schemas.microsoft.com/office/drawing/2014/main" id="{00000000-0008-0000-0000-000032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307" name="Text Box 690">
          <a:extLst>
            <a:ext uri="{FF2B5EF4-FFF2-40B4-BE49-F238E27FC236}">
              <a16:creationId xmlns:a16="http://schemas.microsoft.com/office/drawing/2014/main" id="{00000000-0008-0000-0000-000033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308" name="Text Box 691">
          <a:extLst>
            <a:ext uri="{FF2B5EF4-FFF2-40B4-BE49-F238E27FC236}">
              <a16:creationId xmlns:a16="http://schemas.microsoft.com/office/drawing/2014/main" id="{00000000-0008-0000-0000-000034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309" name="Text Box 692">
          <a:extLst>
            <a:ext uri="{FF2B5EF4-FFF2-40B4-BE49-F238E27FC236}">
              <a16:creationId xmlns:a16="http://schemas.microsoft.com/office/drawing/2014/main" id="{00000000-0008-0000-0000-000035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310" name="Text Box 693">
          <a:extLst>
            <a:ext uri="{FF2B5EF4-FFF2-40B4-BE49-F238E27FC236}">
              <a16:creationId xmlns:a16="http://schemas.microsoft.com/office/drawing/2014/main" id="{00000000-0008-0000-0000-000036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311" name="Text Box 694">
          <a:extLst>
            <a:ext uri="{FF2B5EF4-FFF2-40B4-BE49-F238E27FC236}">
              <a16:creationId xmlns:a16="http://schemas.microsoft.com/office/drawing/2014/main" id="{00000000-0008-0000-0000-000037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312" name="Text Box 695">
          <a:extLst>
            <a:ext uri="{FF2B5EF4-FFF2-40B4-BE49-F238E27FC236}">
              <a16:creationId xmlns:a16="http://schemas.microsoft.com/office/drawing/2014/main" id="{00000000-0008-0000-0000-000038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313" name="Text Box 696">
          <a:extLst>
            <a:ext uri="{FF2B5EF4-FFF2-40B4-BE49-F238E27FC236}">
              <a16:creationId xmlns:a16="http://schemas.microsoft.com/office/drawing/2014/main" id="{00000000-0008-0000-0000-000039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314" name="Text Box 697">
          <a:extLst>
            <a:ext uri="{FF2B5EF4-FFF2-40B4-BE49-F238E27FC236}">
              <a16:creationId xmlns:a16="http://schemas.microsoft.com/office/drawing/2014/main" id="{00000000-0008-0000-0000-00003A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315" name="Text Box 698">
          <a:extLst>
            <a:ext uri="{FF2B5EF4-FFF2-40B4-BE49-F238E27FC236}">
              <a16:creationId xmlns:a16="http://schemas.microsoft.com/office/drawing/2014/main" id="{00000000-0008-0000-0000-00003B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316" name="Text Box 699">
          <a:extLst>
            <a:ext uri="{FF2B5EF4-FFF2-40B4-BE49-F238E27FC236}">
              <a16:creationId xmlns:a16="http://schemas.microsoft.com/office/drawing/2014/main" id="{00000000-0008-0000-0000-00003C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317" name="Text Box 700">
          <a:extLst>
            <a:ext uri="{FF2B5EF4-FFF2-40B4-BE49-F238E27FC236}">
              <a16:creationId xmlns:a16="http://schemas.microsoft.com/office/drawing/2014/main" id="{00000000-0008-0000-0000-00003D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318" name="Text Box 701">
          <a:extLst>
            <a:ext uri="{FF2B5EF4-FFF2-40B4-BE49-F238E27FC236}">
              <a16:creationId xmlns:a16="http://schemas.microsoft.com/office/drawing/2014/main" id="{00000000-0008-0000-0000-00003E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319" name="Text Box 702">
          <a:extLst>
            <a:ext uri="{FF2B5EF4-FFF2-40B4-BE49-F238E27FC236}">
              <a16:creationId xmlns:a16="http://schemas.microsoft.com/office/drawing/2014/main" id="{00000000-0008-0000-0000-00003F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320" name="Text Box 703">
          <a:extLst>
            <a:ext uri="{FF2B5EF4-FFF2-40B4-BE49-F238E27FC236}">
              <a16:creationId xmlns:a16="http://schemas.microsoft.com/office/drawing/2014/main" id="{00000000-0008-0000-0000-000040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321" name="Text Box 704">
          <a:extLst>
            <a:ext uri="{FF2B5EF4-FFF2-40B4-BE49-F238E27FC236}">
              <a16:creationId xmlns:a16="http://schemas.microsoft.com/office/drawing/2014/main" id="{00000000-0008-0000-0000-000041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322" name="Text Box 705">
          <a:extLst>
            <a:ext uri="{FF2B5EF4-FFF2-40B4-BE49-F238E27FC236}">
              <a16:creationId xmlns:a16="http://schemas.microsoft.com/office/drawing/2014/main" id="{00000000-0008-0000-0000-000042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323" name="Text Box 706">
          <a:extLst>
            <a:ext uri="{FF2B5EF4-FFF2-40B4-BE49-F238E27FC236}">
              <a16:creationId xmlns:a16="http://schemas.microsoft.com/office/drawing/2014/main" id="{00000000-0008-0000-0000-000043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324" name="Text Box 707">
          <a:extLst>
            <a:ext uri="{FF2B5EF4-FFF2-40B4-BE49-F238E27FC236}">
              <a16:creationId xmlns:a16="http://schemas.microsoft.com/office/drawing/2014/main" id="{00000000-0008-0000-0000-000044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325" name="Text Box 708">
          <a:extLst>
            <a:ext uri="{FF2B5EF4-FFF2-40B4-BE49-F238E27FC236}">
              <a16:creationId xmlns:a16="http://schemas.microsoft.com/office/drawing/2014/main" id="{00000000-0008-0000-0000-000045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326" name="Text Box 709">
          <a:extLst>
            <a:ext uri="{FF2B5EF4-FFF2-40B4-BE49-F238E27FC236}">
              <a16:creationId xmlns:a16="http://schemas.microsoft.com/office/drawing/2014/main" id="{00000000-0008-0000-0000-000046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327" name="Text Box 710">
          <a:extLst>
            <a:ext uri="{FF2B5EF4-FFF2-40B4-BE49-F238E27FC236}">
              <a16:creationId xmlns:a16="http://schemas.microsoft.com/office/drawing/2014/main" id="{00000000-0008-0000-0000-000047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328" name="Text Box 711">
          <a:extLst>
            <a:ext uri="{FF2B5EF4-FFF2-40B4-BE49-F238E27FC236}">
              <a16:creationId xmlns:a16="http://schemas.microsoft.com/office/drawing/2014/main" id="{00000000-0008-0000-0000-000048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329" name="Text Box 712">
          <a:extLst>
            <a:ext uri="{FF2B5EF4-FFF2-40B4-BE49-F238E27FC236}">
              <a16:creationId xmlns:a16="http://schemas.microsoft.com/office/drawing/2014/main" id="{00000000-0008-0000-0000-000049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330" name="Text Box 713">
          <a:extLst>
            <a:ext uri="{FF2B5EF4-FFF2-40B4-BE49-F238E27FC236}">
              <a16:creationId xmlns:a16="http://schemas.microsoft.com/office/drawing/2014/main" id="{00000000-0008-0000-0000-00004A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331" name="Text Box 714">
          <a:extLst>
            <a:ext uri="{FF2B5EF4-FFF2-40B4-BE49-F238E27FC236}">
              <a16:creationId xmlns:a16="http://schemas.microsoft.com/office/drawing/2014/main" id="{00000000-0008-0000-0000-00004B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332" name="Text Box 715">
          <a:extLst>
            <a:ext uri="{FF2B5EF4-FFF2-40B4-BE49-F238E27FC236}">
              <a16:creationId xmlns:a16="http://schemas.microsoft.com/office/drawing/2014/main" id="{00000000-0008-0000-0000-00004C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333" name="Text Box 716">
          <a:extLst>
            <a:ext uri="{FF2B5EF4-FFF2-40B4-BE49-F238E27FC236}">
              <a16:creationId xmlns:a16="http://schemas.microsoft.com/office/drawing/2014/main" id="{00000000-0008-0000-0000-00004D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334" name="Text Box 717">
          <a:extLst>
            <a:ext uri="{FF2B5EF4-FFF2-40B4-BE49-F238E27FC236}">
              <a16:creationId xmlns:a16="http://schemas.microsoft.com/office/drawing/2014/main" id="{00000000-0008-0000-0000-00004E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335" name="Text Box 718">
          <a:extLst>
            <a:ext uri="{FF2B5EF4-FFF2-40B4-BE49-F238E27FC236}">
              <a16:creationId xmlns:a16="http://schemas.microsoft.com/office/drawing/2014/main" id="{00000000-0008-0000-0000-00004F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336" name="Text Box 719">
          <a:extLst>
            <a:ext uri="{FF2B5EF4-FFF2-40B4-BE49-F238E27FC236}">
              <a16:creationId xmlns:a16="http://schemas.microsoft.com/office/drawing/2014/main" id="{00000000-0008-0000-0000-000050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337" name="Text Box 720">
          <a:extLst>
            <a:ext uri="{FF2B5EF4-FFF2-40B4-BE49-F238E27FC236}">
              <a16:creationId xmlns:a16="http://schemas.microsoft.com/office/drawing/2014/main" id="{00000000-0008-0000-0000-000051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338" name="Text Box 721">
          <a:extLst>
            <a:ext uri="{FF2B5EF4-FFF2-40B4-BE49-F238E27FC236}">
              <a16:creationId xmlns:a16="http://schemas.microsoft.com/office/drawing/2014/main" id="{00000000-0008-0000-0000-000052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339" name="Text Box 722">
          <a:extLst>
            <a:ext uri="{FF2B5EF4-FFF2-40B4-BE49-F238E27FC236}">
              <a16:creationId xmlns:a16="http://schemas.microsoft.com/office/drawing/2014/main" id="{00000000-0008-0000-0000-000053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340" name="Text Box 723">
          <a:extLst>
            <a:ext uri="{FF2B5EF4-FFF2-40B4-BE49-F238E27FC236}">
              <a16:creationId xmlns:a16="http://schemas.microsoft.com/office/drawing/2014/main" id="{00000000-0008-0000-0000-000054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341" name="Text Box 724">
          <a:extLst>
            <a:ext uri="{FF2B5EF4-FFF2-40B4-BE49-F238E27FC236}">
              <a16:creationId xmlns:a16="http://schemas.microsoft.com/office/drawing/2014/main" id="{00000000-0008-0000-0000-000055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342" name="Text Box 725">
          <a:extLst>
            <a:ext uri="{FF2B5EF4-FFF2-40B4-BE49-F238E27FC236}">
              <a16:creationId xmlns:a16="http://schemas.microsoft.com/office/drawing/2014/main" id="{00000000-0008-0000-0000-000056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343" name="Text Box 726">
          <a:extLst>
            <a:ext uri="{FF2B5EF4-FFF2-40B4-BE49-F238E27FC236}">
              <a16:creationId xmlns:a16="http://schemas.microsoft.com/office/drawing/2014/main" id="{00000000-0008-0000-0000-000057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344" name="Text Box 727">
          <a:extLst>
            <a:ext uri="{FF2B5EF4-FFF2-40B4-BE49-F238E27FC236}">
              <a16:creationId xmlns:a16="http://schemas.microsoft.com/office/drawing/2014/main" id="{00000000-0008-0000-0000-000058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345" name="Text Box 728">
          <a:extLst>
            <a:ext uri="{FF2B5EF4-FFF2-40B4-BE49-F238E27FC236}">
              <a16:creationId xmlns:a16="http://schemas.microsoft.com/office/drawing/2014/main" id="{00000000-0008-0000-0000-000059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346" name="Text Box 729">
          <a:extLst>
            <a:ext uri="{FF2B5EF4-FFF2-40B4-BE49-F238E27FC236}">
              <a16:creationId xmlns:a16="http://schemas.microsoft.com/office/drawing/2014/main" id="{00000000-0008-0000-0000-00005A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347" name="Text Box 730">
          <a:extLst>
            <a:ext uri="{FF2B5EF4-FFF2-40B4-BE49-F238E27FC236}">
              <a16:creationId xmlns:a16="http://schemas.microsoft.com/office/drawing/2014/main" id="{00000000-0008-0000-0000-00005B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348" name="Text Box 731">
          <a:extLst>
            <a:ext uri="{FF2B5EF4-FFF2-40B4-BE49-F238E27FC236}">
              <a16:creationId xmlns:a16="http://schemas.microsoft.com/office/drawing/2014/main" id="{00000000-0008-0000-0000-00005C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349" name="Text Box 732">
          <a:extLst>
            <a:ext uri="{FF2B5EF4-FFF2-40B4-BE49-F238E27FC236}">
              <a16:creationId xmlns:a16="http://schemas.microsoft.com/office/drawing/2014/main" id="{00000000-0008-0000-0000-00005D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350" name="Text Box 733">
          <a:extLst>
            <a:ext uri="{FF2B5EF4-FFF2-40B4-BE49-F238E27FC236}">
              <a16:creationId xmlns:a16="http://schemas.microsoft.com/office/drawing/2014/main" id="{00000000-0008-0000-0000-00005E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351" name="Text Box 734">
          <a:extLst>
            <a:ext uri="{FF2B5EF4-FFF2-40B4-BE49-F238E27FC236}">
              <a16:creationId xmlns:a16="http://schemas.microsoft.com/office/drawing/2014/main" id="{00000000-0008-0000-0000-00005F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352" name="Text Box 735">
          <a:extLst>
            <a:ext uri="{FF2B5EF4-FFF2-40B4-BE49-F238E27FC236}">
              <a16:creationId xmlns:a16="http://schemas.microsoft.com/office/drawing/2014/main" id="{00000000-0008-0000-0000-000060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353" name="Text Box 736">
          <a:extLst>
            <a:ext uri="{FF2B5EF4-FFF2-40B4-BE49-F238E27FC236}">
              <a16:creationId xmlns:a16="http://schemas.microsoft.com/office/drawing/2014/main" id="{00000000-0008-0000-0000-000061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354" name="Text Box 737">
          <a:extLst>
            <a:ext uri="{FF2B5EF4-FFF2-40B4-BE49-F238E27FC236}">
              <a16:creationId xmlns:a16="http://schemas.microsoft.com/office/drawing/2014/main" id="{00000000-0008-0000-0000-000062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355" name="Text Box 738">
          <a:extLst>
            <a:ext uri="{FF2B5EF4-FFF2-40B4-BE49-F238E27FC236}">
              <a16:creationId xmlns:a16="http://schemas.microsoft.com/office/drawing/2014/main" id="{00000000-0008-0000-0000-000063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356" name="Text Box 739">
          <a:extLst>
            <a:ext uri="{FF2B5EF4-FFF2-40B4-BE49-F238E27FC236}">
              <a16:creationId xmlns:a16="http://schemas.microsoft.com/office/drawing/2014/main" id="{00000000-0008-0000-0000-000064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357" name="Text Box 740">
          <a:extLst>
            <a:ext uri="{FF2B5EF4-FFF2-40B4-BE49-F238E27FC236}">
              <a16:creationId xmlns:a16="http://schemas.microsoft.com/office/drawing/2014/main" id="{00000000-0008-0000-0000-000065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358" name="Text Box 741">
          <a:extLst>
            <a:ext uri="{FF2B5EF4-FFF2-40B4-BE49-F238E27FC236}">
              <a16:creationId xmlns:a16="http://schemas.microsoft.com/office/drawing/2014/main" id="{00000000-0008-0000-0000-000066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359" name="Text Box 742">
          <a:extLst>
            <a:ext uri="{FF2B5EF4-FFF2-40B4-BE49-F238E27FC236}">
              <a16:creationId xmlns:a16="http://schemas.microsoft.com/office/drawing/2014/main" id="{00000000-0008-0000-0000-000067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360" name="Text Box 743">
          <a:extLst>
            <a:ext uri="{FF2B5EF4-FFF2-40B4-BE49-F238E27FC236}">
              <a16:creationId xmlns:a16="http://schemas.microsoft.com/office/drawing/2014/main" id="{00000000-0008-0000-0000-000068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361" name="Text Box 744">
          <a:extLst>
            <a:ext uri="{FF2B5EF4-FFF2-40B4-BE49-F238E27FC236}">
              <a16:creationId xmlns:a16="http://schemas.microsoft.com/office/drawing/2014/main" id="{00000000-0008-0000-0000-000069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362" name="Text Box 745">
          <a:extLst>
            <a:ext uri="{FF2B5EF4-FFF2-40B4-BE49-F238E27FC236}">
              <a16:creationId xmlns:a16="http://schemas.microsoft.com/office/drawing/2014/main" id="{00000000-0008-0000-0000-00006A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363" name="Text Box 746">
          <a:extLst>
            <a:ext uri="{FF2B5EF4-FFF2-40B4-BE49-F238E27FC236}">
              <a16:creationId xmlns:a16="http://schemas.microsoft.com/office/drawing/2014/main" id="{00000000-0008-0000-0000-00006B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364" name="Text Box 747">
          <a:extLst>
            <a:ext uri="{FF2B5EF4-FFF2-40B4-BE49-F238E27FC236}">
              <a16:creationId xmlns:a16="http://schemas.microsoft.com/office/drawing/2014/main" id="{00000000-0008-0000-0000-00006C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365" name="Text Box 748">
          <a:extLst>
            <a:ext uri="{FF2B5EF4-FFF2-40B4-BE49-F238E27FC236}">
              <a16:creationId xmlns:a16="http://schemas.microsoft.com/office/drawing/2014/main" id="{00000000-0008-0000-0000-00006D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366" name="Text Box 749">
          <a:extLst>
            <a:ext uri="{FF2B5EF4-FFF2-40B4-BE49-F238E27FC236}">
              <a16:creationId xmlns:a16="http://schemas.microsoft.com/office/drawing/2014/main" id="{00000000-0008-0000-0000-00006E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367" name="Text Box 750">
          <a:extLst>
            <a:ext uri="{FF2B5EF4-FFF2-40B4-BE49-F238E27FC236}">
              <a16:creationId xmlns:a16="http://schemas.microsoft.com/office/drawing/2014/main" id="{00000000-0008-0000-0000-00006F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368" name="Text Box 751">
          <a:extLst>
            <a:ext uri="{FF2B5EF4-FFF2-40B4-BE49-F238E27FC236}">
              <a16:creationId xmlns:a16="http://schemas.microsoft.com/office/drawing/2014/main" id="{00000000-0008-0000-0000-000070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369" name="Text Box 752">
          <a:extLst>
            <a:ext uri="{FF2B5EF4-FFF2-40B4-BE49-F238E27FC236}">
              <a16:creationId xmlns:a16="http://schemas.microsoft.com/office/drawing/2014/main" id="{00000000-0008-0000-0000-000071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370" name="Text Box 753">
          <a:extLst>
            <a:ext uri="{FF2B5EF4-FFF2-40B4-BE49-F238E27FC236}">
              <a16:creationId xmlns:a16="http://schemas.microsoft.com/office/drawing/2014/main" id="{00000000-0008-0000-0000-000072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371" name="Text Box 754">
          <a:extLst>
            <a:ext uri="{FF2B5EF4-FFF2-40B4-BE49-F238E27FC236}">
              <a16:creationId xmlns:a16="http://schemas.microsoft.com/office/drawing/2014/main" id="{00000000-0008-0000-0000-000073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372" name="Text Box 755">
          <a:extLst>
            <a:ext uri="{FF2B5EF4-FFF2-40B4-BE49-F238E27FC236}">
              <a16:creationId xmlns:a16="http://schemas.microsoft.com/office/drawing/2014/main" id="{00000000-0008-0000-0000-000074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373" name="Text Box 756">
          <a:extLst>
            <a:ext uri="{FF2B5EF4-FFF2-40B4-BE49-F238E27FC236}">
              <a16:creationId xmlns:a16="http://schemas.microsoft.com/office/drawing/2014/main" id="{00000000-0008-0000-0000-000075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374" name="Text Box 757">
          <a:extLst>
            <a:ext uri="{FF2B5EF4-FFF2-40B4-BE49-F238E27FC236}">
              <a16:creationId xmlns:a16="http://schemas.microsoft.com/office/drawing/2014/main" id="{00000000-0008-0000-0000-000076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375" name="Text Box 758">
          <a:extLst>
            <a:ext uri="{FF2B5EF4-FFF2-40B4-BE49-F238E27FC236}">
              <a16:creationId xmlns:a16="http://schemas.microsoft.com/office/drawing/2014/main" id="{00000000-0008-0000-0000-000077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376" name="Text Box 759">
          <a:extLst>
            <a:ext uri="{FF2B5EF4-FFF2-40B4-BE49-F238E27FC236}">
              <a16:creationId xmlns:a16="http://schemas.microsoft.com/office/drawing/2014/main" id="{00000000-0008-0000-0000-000078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377" name="Text Box 760">
          <a:extLst>
            <a:ext uri="{FF2B5EF4-FFF2-40B4-BE49-F238E27FC236}">
              <a16:creationId xmlns:a16="http://schemas.microsoft.com/office/drawing/2014/main" id="{00000000-0008-0000-0000-000079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378" name="Text Box 761">
          <a:extLst>
            <a:ext uri="{FF2B5EF4-FFF2-40B4-BE49-F238E27FC236}">
              <a16:creationId xmlns:a16="http://schemas.microsoft.com/office/drawing/2014/main" id="{00000000-0008-0000-0000-00007A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379" name="Text Box 762">
          <a:extLst>
            <a:ext uri="{FF2B5EF4-FFF2-40B4-BE49-F238E27FC236}">
              <a16:creationId xmlns:a16="http://schemas.microsoft.com/office/drawing/2014/main" id="{00000000-0008-0000-0000-00007B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380" name="Text Box 763">
          <a:extLst>
            <a:ext uri="{FF2B5EF4-FFF2-40B4-BE49-F238E27FC236}">
              <a16:creationId xmlns:a16="http://schemas.microsoft.com/office/drawing/2014/main" id="{00000000-0008-0000-0000-00007C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381" name="Text Box 764">
          <a:extLst>
            <a:ext uri="{FF2B5EF4-FFF2-40B4-BE49-F238E27FC236}">
              <a16:creationId xmlns:a16="http://schemas.microsoft.com/office/drawing/2014/main" id="{00000000-0008-0000-0000-00007D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382" name="Text Box 765">
          <a:extLst>
            <a:ext uri="{FF2B5EF4-FFF2-40B4-BE49-F238E27FC236}">
              <a16:creationId xmlns:a16="http://schemas.microsoft.com/office/drawing/2014/main" id="{00000000-0008-0000-0000-00007E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383" name="Text Box 766">
          <a:extLst>
            <a:ext uri="{FF2B5EF4-FFF2-40B4-BE49-F238E27FC236}">
              <a16:creationId xmlns:a16="http://schemas.microsoft.com/office/drawing/2014/main" id="{00000000-0008-0000-0000-00007F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384" name="Text Box 767">
          <a:extLst>
            <a:ext uri="{FF2B5EF4-FFF2-40B4-BE49-F238E27FC236}">
              <a16:creationId xmlns:a16="http://schemas.microsoft.com/office/drawing/2014/main" id="{00000000-0008-0000-0000-000080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385" name="Text Box 768">
          <a:extLst>
            <a:ext uri="{FF2B5EF4-FFF2-40B4-BE49-F238E27FC236}">
              <a16:creationId xmlns:a16="http://schemas.microsoft.com/office/drawing/2014/main" id="{00000000-0008-0000-0000-000081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386" name="Text Box 769">
          <a:extLst>
            <a:ext uri="{FF2B5EF4-FFF2-40B4-BE49-F238E27FC236}">
              <a16:creationId xmlns:a16="http://schemas.microsoft.com/office/drawing/2014/main" id="{00000000-0008-0000-0000-000082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387" name="Text Box 770">
          <a:extLst>
            <a:ext uri="{FF2B5EF4-FFF2-40B4-BE49-F238E27FC236}">
              <a16:creationId xmlns:a16="http://schemas.microsoft.com/office/drawing/2014/main" id="{00000000-0008-0000-0000-000083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388" name="Text Box 771">
          <a:extLst>
            <a:ext uri="{FF2B5EF4-FFF2-40B4-BE49-F238E27FC236}">
              <a16:creationId xmlns:a16="http://schemas.microsoft.com/office/drawing/2014/main" id="{00000000-0008-0000-0000-000084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389" name="Text Box 772">
          <a:extLst>
            <a:ext uri="{FF2B5EF4-FFF2-40B4-BE49-F238E27FC236}">
              <a16:creationId xmlns:a16="http://schemas.microsoft.com/office/drawing/2014/main" id="{00000000-0008-0000-0000-000085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390" name="Text Box 387">
          <a:extLst>
            <a:ext uri="{FF2B5EF4-FFF2-40B4-BE49-F238E27FC236}">
              <a16:creationId xmlns:a16="http://schemas.microsoft.com/office/drawing/2014/main" id="{00000000-0008-0000-0000-000086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391" name="Text Box 388">
          <a:extLst>
            <a:ext uri="{FF2B5EF4-FFF2-40B4-BE49-F238E27FC236}">
              <a16:creationId xmlns:a16="http://schemas.microsoft.com/office/drawing/2014/main" id="{00000000-0008-0000-0000-000087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392" name="Text Box 389">
          <a:extLst>
            <a:ext uri="{FF2B5EF4-FFF2-40B4-BE49-F238E27FC236}">
              <a16:creationId xmlns:a16="http://schemas.microsoft.com/office/drawing/2014/main" id="{00000000-0008-0000-0000-000088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393" name="Text Box 390">
          <a:extLst>
            <a:ext uri="{FF2B5EF4-FFF2-40B4-BE49-F238E27FC236}">
              <a16:creationId xmlns:a16="http://schemas.microsoft.com/office/drawing/2014/main" id="{00000000-0008-0000-0000-000089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394" name="Text Box 391">
          <a:extLst>
            <a:ext uri="{FF2B5EF4-FFF2-40B4-BE49-F238E27FC236}">
              <a16:creationId xmlns:a16="http://schemas.microsoft.com/office/drawing/2014/main" id="{00000000-0008-0000-0000-00008A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395" name="Text Box 392">
          <a:extLst>
            <a:ext uri="{FF2B5EF4-FFF2-40B4-BE49-F238E27FC236}">
              <a16:creationId xmlns:a16="http://schemas.microsoft.com/office/drawing/2014/main" id="{00000000-0008-0000-0000-00008B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396" name="Text Box 393">
          <a:extLst>
            <a:ext uri="{FF2B5EF4-FFF2-40B4-BE49-F238E27FC236}">
              <a16:creationId xmlns:a16="http://schemas.microsoft.com/office/drawing/2014/main" id="{00000000-0008-0000-0000-00008C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397" name="Text Box 394">
          <a:extLst>
            <a:ext uri="{FF2B5EF4-FFF2-40B4-BE49-F238E27FC236}">
              <a16:creationId xmlns:a16="http://schemas.microsoft.com/office/drawing/2014/main" id="{00000000-0008-0000-0000-00008D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398" name="Text Box 395">
          <a:extLst>
            <a:ext uri="{FF2B5EF4-FFF2-40B4-BE49-F238E27FC236}">
              <a16:creationId xmlns:a16="http://schemas.microsoft.com/office/drawing/2014/main" id="{00000000-0008-0000-0000-00008E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399" name="Text Box 396">
          <a:extLst>
            <a:ext uri="{FF2B5EF4-FFF2-40B4-BE49-F238E27FC236}">
              <a16:creationId xmlns:a16="http://schemas.microsoft.com/office/drawing/2014/main" id="{00000000-0008-0000-0000-00008F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400" name="Text Box 397">
          <a:extLst>
            <a:ext uri="{FF2B5EF4-FFF2-40B4-BE49-F238E27FC236}">
              <a16:creationId xmlns:a16="http://schemas.microsoft.com/office/drawing/2014/main" id="{00000000-0008-0000-0000-000090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401" name="Text Box 398">
          <a:extLst>
            <a:ext uri="{FF2B5EF4-FFF2-40B4-BE49-F238E27FC236}">
              <a16:creationId xmlns:a16="http://schemas.microsoft.com/office/drawing/2014/main" id="{00000000-0008-0000-0000-000091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402" name="Text Box 399">
          <a:extLst>
            <a:ext uri="{FF2B5EF4-FFF2-40B4-BE49-F238E27FC236}">
              <a16:creationId xmlns:a16="http://schemas.microsoft.com/office/drawing/2014/main" id="{00000000-0008-0000-0000-000092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403" name="Text Box 400">
          <a:extLst>
            <a:ext uri="{FF2B5EF4-FFF2-40B4-BE49-F238E27FC236}">
              <a16:creationId xmlns:a16="http://schemas.microsoft.com/office/drawing/2014/main" id="{00000000-0008-0000-0000-000093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404" name="Text Box 401">
          <a:extLst>
            <a:ext uri="{FF2B5EF4-FFF2-40B4-BE49-F238E27FC236}">
              <a16:creationId xmlns:a16="http://schemas.microsoft.com/office/drawing/2014/main" id="{00000000-0008-0000-0000-000094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405" name="Text Box 402">
          <a:extLst>
            <a:ext uri="{FF2B5EF4-FFF2-40B4-BE49-F238E27FC236}">
              <a16:creationId xmlns:a16="http://schemas.microsoft.com/office/drawing/2014/main" id="{00000000-0008-0000-0000-000095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406" name="Text Box 403">
          <a:extLst>
            <a:ext uri="{FF2B5EF4-FFF2-40B4-BE49-F238E27FC236}">
              <a16:creationId xmlns:a16="http://schemas.microsoft.com/office/drawing/2014/main" id="{00000000-0008-0000-0000-000096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407" name="Text Box 404">
          <a:extLst>
            <a:ext uri="{FF2B5EF4-FFF2-40B4-BE49-F238E27FC236}">
              <a16:creationId xmlns:a16="http://schemas.microsoft.com/office/drawing/2014/main" id="{00000000-0008-0000-0000-000097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408" name="Text Box 405">
          <a:extLst>
            <a:ext uri="{FF2B5EF4-FFF2-40B4-BE49-F238E27FC236}">
              <a16:creationId xmlns:a16="http://schemas.microsoft.com/office/drawing/2014/main" id="{00000000-0008-0000-0000-000098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409" name="Text Box 406">
          <a:extLst>
            <a:ext uri="{FF2B5EF4-FFF2-40B4-BE49-F238E27FC236}">
              <a16:creationId xmlns:a16="http://schemas.microsoft.com/office/drawing/2014/main" id="{00000000-0008-0000-0000-000099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410" name="Text Box 407">
          <a:extLst>
            <a:ext uri="{FF2B5EF4-FFF2-40B4-BE49-F238E27FC236}">
              <a16:creationId xmlns:a16="http://schemas.microsoft.com/office/drawing/2014/main" id="{00000000-0008-0000-0000-00009A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411" name="Text Box 408">
          <a:extLst>
            <a:ext uri="{FF2B5EF4-FFF2-40B4-BE49-F238E27FC236}">
              <a16:creationId xmlns:a16="http://schemas.microsoft.com/office/drawing/2014/main" id="{00000000-0008-0000-0000-00009B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412" name="Text Box 409">
          <a:extLst>
            <a:ext uri="{FF2B5EF4-FFF2-40B4-BE49-F238E27FC236}">
              <a16:creationId xmlns:a16="http://schemas.microsoft.com/office/drawing/2014/main" id="{00000000-0008-0000-0000-00009C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413" name="Text Box 410">
          <a:extLst>
            <a:ext uri="{FF2B5EF4-FFF2-40B4-BE49-F238E27FC236}">
              <a16:creationId xmlns:a16="http://schemas.microsoft.com/office/drawing/2014/main" id="{00000000-0008-0000-0000-00009D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414" name="Text Box 411">
          <a:extLst>
            <a:ext uri="{FF2B5EF4-FFF2-40B4-BE49-F238E27FC236}">
              <a16:creationId xmlns:a16="http://schemas.microsoft.com/office/drawing/2014/main" id="{00000000-0008-0000-0000-00009E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415" name="Text Box 412">
          <a:extLst>
            <a:ext uri="{FF2B5EF4-FFF2-40B4-BE49-F238E27FC236}">
              <a16:creationId xmlns:a16="http://schemas.microsoft.com/office/drawing/2014/main" id="{00000000-0008-0000-0000-00009F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416" name="Text Box 413">
          <a:extLst>
            <a:ext uri="{FF2B5EF4-FFF2-40B4-BE49-F238E27FC236}">
              <a16:creationId xmlns:a16="http://schemas.microsoft.com/office/drawing/2014/main" id="{00000000-0008-0000-0000-0000A0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417" name="Text Box 414">
          <a:extLst>
            <a:ext uri="{FF2B5EF4-FFF2-40B4-BE49-F238E27FC236}">
              <a16:creationId xmlns:a16="http://schemas.microsoft.com/office/drawing/2014/main" id="{00000000-0008-0000-0000-0000A1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418" name="Text Box 415">
          <a:extLst>
            <a:ext uri="{FF2B5EF4-FFF2-40B4-BE49-F238E27FC236}">
              <a16:creationId xmlns:a16="http://schemas.microsoft.com/office/drawing/2014/main" id="{00000000-0008-0000-0000-0000A2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419" name="Text Box 416">
          <a:extLst>
            <a:ext uri="{FF2B5EF4-FFF2-40B4-BE49-F238E27FC236}">
              <a16:creationId xmlns:a16="http://schemas.microsoft.com/office/drawing/2014/main" id="{00000000-0008-0000-0000-0000A3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420" name="Text Box 417">
          <a:extLst>
            <a:ext uri="{FF2B5EF4-FFF2-40B4-BE49-F238E27FC236}">
              <a16:creationId xmlns:a16="http://schemas.microsoft.com/office/drawing/2014/main" id="{00000000-0008-0000-0000-0000A4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421" name="Text Box 418">
          <a:extLst>
            <a:ext uri="{FF2B5EF4-FFF2-40B4-BE49-F238E27FC236}">
              <a16:creationId xmlns:a16="http://schemas.microsoft.com/office/drawing/2014/main" id="{00000000-0008-0000-0000-0000A5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422" name="Text Box 419">
          <a:extLst>
            <a:ext uri="{FF2B5EF4-FFF2-40B4-BE49-F238E27FC236}">
              <a16:creationId xmlns:a16="http://schemas.microsoft.com/office/drawing/2014/main" id="{00000000-0008-0000-0000-0000A6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423" name="Text Box 420">
          <a:extLst>
            <a:ext uri="{FF2B5EF4-FFF2-40B4-BE49-F238E27FC236}">
              <a16:creationId xmlns:a16="http://schemas.microsoft.com/office/drawing/2014/main" id="{00000000-0008-0000-0000-0000A7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424" name="Text Box 421">
          <a:extLst>
            <a:ext uri="{FF2B5EF4-FFF2-40B4-BE49-F238E27FC236}">
              <a16:creationId xmlns:a16="http://schemas.microsoft.com/office/drawing/2014/main" id="{00000000-0008-0000-0000-0000A8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425" name="Text Box 422">
          <a:extLst>
            <a:ext uri="{FF2B5EF4-FFF2-40B4-BE49-F238E27FC236}">
              <a16:creationId xmlns:a16="http://schemas.microsoft.com/office/drawing/2014/main" id="{00000000-0008-0000-0000-0000A9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426" name="Text Box 423">
          <a:extLst>
            <a:ext uri="{FF2B5EF4-FFF2-40B4-BE49-F238E27FC236}">
              <a16:creationId xmlns:a16="http://schemas.microsoft.com/office/drawing/2014/main" id="{00000000-0008-0000-0000-0000AA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427" name="Text Box 424">
          <a:extLst>
            <a:ext uri="{FF2B5EF4-FFF2-40B4-BE49-F238E27FC236}">
              <a16:creationId xmlns:a16="http://schemas.microsoft.com/office/drawing/2014/main" id="{00000000-0008-0000-0000-0000AB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428" name="Text Box 425">
          <a:extLst>
            <a:ext uri="{FF2B5EF4-FFF2-40B4-BE49-F238E27FC236}">
              <a16:creationId xmlns:a16="http://schemas.microsoft.com/office/drawing/2014/main" id="{00000000-0008-0000-0000-0000AC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429" name="Text Box 426">
          <a:extLst>
            <a:ext uri="{FF2B5EF4-FFF2-40B4-BE49-F238E27FC236}">
              <a16:creationId xmlns:a16="http://schemas.microsoft.com/office/drawing/2014/main" id="{00000000-0008-0000-0000-0000AD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430" name="Text Box 427">
          <a:extLst>
            <a:ext uri="{FF2B5EF4-FFF2-40B4-BE49-F238E27FC236}">
              <a16:creationId xmlns:a16="http://schemas.microsoft.com/office/drawing/2014/main" id="{00000000-0008-0000-0000-0000AE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431" name="Text Box 428">
          <a:extLst>
            <a:ext uri="{FF2B5EF4-FFF2-40B4-BE49-F238E27FC236}">
              <a16:creationId xmlns:a16="http://schemas.microsoft.com/office/drawing/2014/main" id="{00000000-0008-0000-0000-0000AF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432" name="Text Box 429">
          <a:extLst>
            <a:ext uri="{FF2B5EF4-FFF2-40B4-BE49-F238E27FC236}">
              <a16:creationId xmlns:a16="http://schemas.microsoft.com/office/drawing/2014/main" id="{00000000-0008-0000-0000-0000B0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433" name="Text Box 430">
          <a:extLst>
            <a:ext uri="{FF2B5EF4-FFF2-40B4-BE49-F238E27FC236}">
              <a16:creationId xmlns:a16="http://schemas.microsoft.com/office/drawing/2014/main" id="{00000000-0008-0000-0000-0000B1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434" name="Text Box 431">
          <a:extLst>
            <a:ext uri="{FF2B5EF4-FFF2-40B4-BE49-F238E27FC236}">
              <a16:creationId xmlns:a16="http://schemas.microsoft.com/office/drawing/2014/main" id="{00000000-0008-0000-0000-0000B2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435" name="Text Box 432">
          <a:extLst>
            <a:ext uri="{FF2B5EF4-FFF2-40B4-BE49-F238E27FC236}">
              <a16:creationId xmlns:a16="http://schemas.microsoft.com/office/drawing/2014/main" id="{00000000-0008-0000-0000-0000B3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436" name="Text Box 433">
          <a:extLst>
            <a:ext uri="{FF2B5EF4-FFF2-40B4-BE49-F238E27FC236}">
              <a16:creationId xmlns:a16="http://schemas.microsoft.com/office/drawing/2014/main" id="{00000000-0008-0000-0000-0000B4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437" name="Text Box 434">
          <a:extLst>
            <a:ext uri="{FF2B5EF4-FFF2-40B4-BE49-F238E27FC236}">
              <a16:creationId xmlns:a16="http://schemas.microsoft.com/office/drawing/2014/main" id="{00000000-0008-0000-0000-0000B5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438" name="Text Box 435">
          <a:extLst>
            <a:ext uri="{FF2B5EF4-FFF2-40B4-BE49-F238E27FC236}">
              <a16:creationId xmlns:a16="http://schemas.microsoft.com/office/drawing/2014/main" id="{00000000-0008-0000-0000-0000B6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439" name="Text Box 436">
          <a:extLst>
            <a:ext uri="{FF2B5EF4-FFF2-40B4-BE49-F238E27FC236}">
              <a16:creationId xmlns:a16="http://schemas.microsoft.com/office/drawing/2014/main" id="{00000000-0008-0000-0000-0000B7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440" name="Text Box 437">
          <a:extLst>
            <a:ext uri="{FF2B5EF4-FFF2-40B4-BE49-F238E27FC236}">
              <a16:creationId xmlns:a16="http://schemas.microsoft.com/office/drawing/2014/main" id="{00000000-0008-0000-0000-0000B8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441" name="Text Box 438">
          <a:extLst>
            <a:ext uri="{FF2B5EF4-FFF2-40B4-BE49-F238E27FC236}">
              <a16:creationId xmlns:a16="http://schemas.microsoft.com/office/drawing/2014/main" id="{00000000-0008-0000-0000-0000B9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442" name="Text Box 439">
          <a:extLst>
            <a:ext uri="{FF2B5EF4-FFF2-40B4-BE49-F238E27FC236}">
              <a16:creationId xmlns:a16="http://schemas.microsoft.com/office/drawing/2014/main" id="{00000000-0008-0000-0000-0000BA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443" name="Text Box 440">
          <a:extLst>
            <a:ext uri="{FF2B5EF4-FFF2-40B4-BE49-F238E27FC236}">
              <a16:creationId xmlns:a16="http://schemas.microsoft.com/office/drawing/2014/main" id="{00000000-0008-0000-0000-0000BB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444" name="Text Box 441">
          <a:extLst>
            <a:ext uri="{FF2B5EF4-FFF2-40B4-BE49-F238E27FC236}">
              <a16:creationId xmlns:a16="http://schemas.microsoft.com/office/drawing/2014/main" id="{00000000-0008-0000-0000-0000BC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445" name="Text Box 442">
          <a:extLst>
            <a:ext uri="{FF2B5EF4-FFF2-40B4-BE49-F238E27FC236}">
              <a16:creationId xmlns:a16="http://schemas.microsoft.com/office/drawing/2014/main" id="{00000000-0008-0000-0000-0000BD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446" name="Text Box 443">
          <a:extLst>
            <a:ext uri="{FF2B5EF4-FFF2-40B4-BE49-F238E27FC236}">
              <a16:creationId xmlns:a16="http://schemas.microsoft.com/office/drawing/2014/main" id="{00000000-0008-0000-0000-0000BE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447" name="Text Box 444">
          <a:extLst>
            <a:ext uri="{FF2B5EF4-FFF2-40B4-BE49-F238E27FC236}">
              <a16:creationId xmlns:a16="http://schemas.microsoft.com/office/drawing/2014/main" id="{00000000-0008-0000-0000-0000BF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448" name="Text Box 445">
          <a:extLst>
            <a:ext uri="{FF2B5EF4-FFF2-40B4-BE49-F238E27FC236}">
              <a16:creationId xmlns:a16="http://schemas.microsoft.com/office/drawing/2014/main" id="{00000000-0008-0000-0000-0000C0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449" name="Text Box 446">
          <a:extLst>
            <a:ext uri="{FF2B5EF4-FFF2-40B4-BE49-F238E27FC236}">
              <a16:creationId xmlns:a16="http://schemas.microsoft.com/office/drawing/2014/main" id="{00000000-0008-0000-0000-0000C1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450" name="Text Box 447">
          <a:extLst>
            <a:ext uri="{FF2B5EF4-FFF2-40B4-BE49-F238E27FC236}">
              <a16:creationId xmlns:a16="http://schemas.microsoft.com/office/drawing/2014/main" id="{00000000-0008-0000-0000-0000C2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451" name="Text Box 448">
          <a:extLst>
            <a:ext uri="{FF2B5EF4-FFF2-40B4-BE49-F238E27FC236}">
              <a16:creationId xmlns:a16="http://schemas.microsoft.com/office/drawing/2014/main" id="{00000000-0008-0000-0000-0000C3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452" name="Text Box 449">
          <a:extLst>
            <a:ext uri="{FF2B5EF4-FFF2-40B4-BE49-F238E27FC236}">
              <a16:creationId xmlns:a16="http://schemas.microsoft.com/office/drawing/2014/main" id="{00000000-0008-0000-0000-0000C4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453" name="Text Box 450">
          <a:extLst>
            <a:ext uri="{FF2B5EF4-FFF2-40B4-BE49-F238E27FC236}">
              <a16:creationId xmlns:a16="http://schemas.microsoft.com/office/drawing/2014/main" id="{00000000-0008-0000-0000-0000C5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454" name="Text Box 451">
          <a:extLst>
            <a:ext uri="{FF2B5EF4-FFF2-40B4-BE49-F238E27FC236}">
              <a16:creationId xmlns:a16="http://schemas.microsoft.com/office/drawing/2014/main" id="{00000000-0008-0000-0000-0000C6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455" name="Text Box 452">
          <a:extLst>
            <a:ext uri="{FF2B5EF4-FFF2-40B4-BE49-F238E27FC236}">
              <a16:creationId xmlns:a16="http://schemas.microsoft.com/office/drawing/2014/main" id="{00000000-0008-0000-0000-0000C7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456" name="Text Box 453">
          <a:extLst>
            <a:ext uri="{FF2B5EF4-FFF2-40B4-BE49-F238E27FC236}">
              <a16:creationId xmlns:a16="http://schemas.microsoft.com/office/drawing/2014/main" id="{00000000-0008-0000-0000-0000C8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457" name="Text Box 454">
          <a:extLst>
            <a:ext uri="{FF2B5EF4-FFF2-40B4-BE49-F238E27FC236}">
              <a16:creationId xmlns:a16="http://schemas.microsoft.com/office/drawing/2014/main" id="{00000000-0008-0000-0000-0000C9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458" name="Text Box 455">
          <a:extLst>
            <a:ext uri="{FF2B5EF4-FFF2-40B4-BE49-F238E27FC236}">
              <a16:creationId xmlns:a16="http://schemas.microsoft.com/office/drawing/2014/main" id="{00000000-0008-0000-0000-0000CA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459" name="Text Box 456">
          <a:extLst>
            <a:ext uri="{FF2B5EF4-FFF2-40B4-BE49-F238E27FC236}">
              <a16:creationId xmlns:a16="http://schemas.microsoft.com/office/drawing/2014/main" id="{00000000-0008-0000-0000-0000CB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460" name="Text Box 457">
          <a:extLst>
            <a:ext uri="{FF2B5EF4-FFF2-40B4-BE49-F238E27FC236}">
              <a16:creationId xmlns:a16="http://schemas.microsoft.com/office/drawing/2014/main" id="{00000000-0008-0000-0000-0000CC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461" name="Text Box 458">
          <a:extLst>
            <a:ext uri="{FF2B5EF4-FFF2-40B4-BE49-F238E27FC236}">
              <a16:creationId xmlns:a16="http://schemas.microsoft.com/office/drawing/2014/main" id="{00000000-0008-0000-0000-0000CD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462" name="Text Box 459">
          <a:extLst>
            <a:ext uri="{FF2B5EF4-FFF2-40B4-BE49-F238E27FC236}">
              <a16:creationId xmlns:a16="http://schemas.microsoft.com/office/drawing/2014/main" id="{00000000-0008-0000-0000-0000CE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463" name="Text Box 460">
          <a:extLst>
            <a:ext uri="{FF2B5EF4-FFF2-40B4-BE49-F238E27FC236}">
              <a16:creationId xmlns:a16="http://schemas.microsoft.com/office/drawing/2014/main" id="{00000000-0008-0000-0000-0000CF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464" name="Text Box 461">
          <a:extLst>
            <a:ext uri="{FF2B5EF4-FFF2-40B4-BE49-F238E27FC236}">
              <a16:creationId xmlns:a16="http://schemas.microsoft.com/office/drawing/2014/main" id="{00000000-0008-0000-0000-0000D0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465" name="Text Box 462">
          <a:extLst>
            <a:ext uri="{FF2B5EF4-FFF2-40B4-BE49-F238E27FC236}">
              <a16:creationId xmlns:a16="http://schemas.microsoft.com/office/drawing/2014/main" id="{00000000-0008-0000-0000-0000D1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466" name="Text Box 463">
          <a:extLst>
            <a:ext uri="{FF2B5EF4-FFF2-40B4-BE49-F238E27FC236}">
              <a16:creationId xmlns:a16="http://schemas.microsoft.com/office/drawing/2014/main" id="{00000000-0008-0000-0000-0000D2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467" name="Text Box 464">
          <a:extLst>
            <a:ext uri="{FF2B5EF4-FFF2-40B4-BE49-F238E27FC236}">
              <a16:creationId xmlns:a16="http://schemas.microsoft.com/office/drawing/2014/main" id="{00000000-0008-0000-0000-0000D3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468" name="Text Box 465">
          <a:extLst>
            <a:ext uri="{FF2B5EF4-FFF2-40B4-BE49-F238E27FC236}">
              <a16:creationId xmlns:a16="http://schemas.microsoft.com/office/drawing/2014/main" id="{00000000-0008-0000-0000-0000D4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469" name="Text Box 466">
          <a:extLst>
            <a:ext uri="{FF2B5EF4-FFF2-40B4-BE49-F238E27FC236}">
              <a16:creationId xmlns:a16="http://schemas.microsoft.com/office/drawing/2014/main" id="{00000000-0008-0000-0000-0000D5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470" name="Text Box 467">
          <a:extLst>
            <a:ext uri="{FF2B5EF4-FFF2-40B4-BE49-F238E27FC236}">
              <a16:creationId xmlns:a16="http://schemas.microsoft.com/office/drawing/2014/main" id="{00000000-0008-0000-0000-0000D6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471" name="Text Box 468">
          <a:extLst>
            <a:ext uri="{FF2B5EF4-FFF2-40B4-BE49-F238E27FC236}">
              <a16:creationId xmlns:a16="http://schemas.microsoft.com/office/drawing/2014/main" id="{00000000-0008-0000-0000-0000D7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472" name="Text Box 469">
          <a:extLst>
            <a:ext uri="{FF2B5EF4-FFF2-40B4-BE49-F238E27FC236}">
              <a16:creationId xmlns:a16="http://schemas.microsoft.com/office/drawing/2014/main" id="{00000000-0008-0000-0000-0000D8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473" name="Text Box 470">
          <a:extLst>
            <a:ext uri="{FF2B5EF4-FFF2-40B4-BE49-F238E27FC236}">
              <a16:creationId xmlns:a16="http://schemas.microsoft.com/office/drawing/2014/main" id="{00000000-0008-0000-0000-0000D9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474" name="Text Box 471">
          <a:extLst>
            <a:ext uri="{FF2B5EF4-FFF2-40B4-BE49-F238E27FC236}">
              <a16:creationId xmlns:a16="http://schemas.microsoft.com/office/drawing/2014/main" id="{00000000-0008-0000-0000-0000DA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475" name="Text Box 472">
          <a:extLst>
            <a:ext uri="{FF2B5EF4-FFF2-40B4-BE49-F238E27FC236}">
              <a16:creationId xmlns:a16="http://schemas.microsoft.com/office/drawing/2014/main" id="{00000000-0008-0000-0000-0000DB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476" name="Text Box 473">
          <a:extLst>
            <a:ext uri="{FF2B5EF4-FFF2-40B4-BE49-F238E27FC236}">
              <a16:creationId xmlns:a16="http://schemas.microsoft.com/office/drawing/2014/main" id="{00000000-0008-0000-0000-0000DC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477" name="Text Box 474">
          <a:extLst>
            <a:ext uri="{FF2B5EF4-FFF2-40B4-BE49-F238E27FC236}">
              <a16:creationId xmlns:a16="http://schemas.microsoft.com/office/drawing/2014/main" id="{00000000-0008-0000-0000-0000DD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478" name="Text Box 475">
          <a:extLst>
            <a:ext uri="{FF2B5EF4-FFF2-40B4-BE49-F238E27FC236}">
              <a16:creationId xmlns:a16="http://schemas.microsoft.com/office/drawing/2014/main" id="{00000000-0008-0000-0000-0000DE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479" name="Text Box 476">
          <a:extLst>
            <a:ext uri="{FF2B5EF4-FFF2-40B4-BE49-F238E27FC236}">
              <a16:creationId xmlns:a16="http://schemas.microsoft.com/office/drawing/2014/main" id="{00000000-0008-0000-0000-0000DF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480" name="Text Box 477">
          <a:extLst>
            <a:ext uri="{FF2B5EF4-FFF2-40B4-BE49-F238E27FC236}">
              <a16:creationId xmlns:a16="http://schemas.microsoft.com/office/drawing/2014/main" id="{00000000-0008-0000-0000-0000E0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481" name="Text Box 478">
          <a:extLst>
            <a:ext uri="{FF2B5EF4-FFF2-40B4-BE49-F238E27FC236}">
              <a16:creationId xmlns:a16="http://schemas.microsoft.com/office/drawing/2014/main" id="{00000000-0008-0000-0000-0000E1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482" name="Text Box 479">
          <a:extLst>
            <a:ext uri="{FF2B5EF4-FFF2-40B4-BE49-F238E27FC236}">
              <a16:creationId xmlns:a16="http://schemas.microsoft.com/office/drawing/2014/main" id="{00000000-0008-0000-0000-0000E2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483" name="Text Box 480">
          <a:extLst>
            <a:ext uri="{FF2B5EF4-FFF2-40B4-BE49-F238E27FC236}">
              <a16:creationId xmlns:a16="http://schemas.microsoft.com/office/drawing/2014/main" id="{00000000-0008-0000-0000-0000E3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484" name="Text Box 481">
          <a:extLst>
            <a:ext uri="{FF2B5EF4-FFF2-40B4-BE49-F238E27FC236}">
              <a16:creationId xmlns:a16="http://schemas.microsoft.com/office/drawing/2014/main" id="{00000000-0008-0000-0000-0000E4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485" name="Text Box 482">
          <a:extLst>
            <a:ext uri="{FF2B5EF4-FFF2-40B4-BE49-F238E27FC236}">
              <a16:creationId xmlns:a16="http://schemas.microsoft.com/office/drawing/2014/main" id="{00000000-0008-0000-0000-0000E5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486" name="Text Box 483">
          <a:extLst>
            <a:ext uri="{FF2B5EF4-FFF2-40B4-BE49-F238E27FC236}">
              <a16:creationId xmlns:a16="http://schemas.microsoft.com/office/drawing/2014/main" id="{00000000-0008-0000-0000-0000E6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487" name="Text Box 484">
          <a:extLst>
            <a:ext uri="{FF2B5EF4-FFF2-40B4-BE49-F238E27FC236}">
              <a16:creationId xmlns:a16="http://schemas.microsoft.com/office/drawing/2014/main" id="{00000000-0008-0000-0000-0000E7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488" name="Text Box 485">
          <a:extLst>
            <a:ext uri="{FF2B5EF4-FFF2-40B4-BE49-F238E27FC236}">
              <a16:creationId xmlns:a16="http://schemas.microsoft.com/office/drawing/2014/main" id="{00000000-0008-0000-0000-0000E8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489" name="Text Box 486">
          <a:extLst>
            <a:ext uri="{FF2B5EF4-FFF2-40B4-BE49-F238E27FC236}">
              <a16:creationId xmlns:a16="http://schemas.microsoft.com/office/drawing/2014/main" id="{00000000-0008-0000-0000-0000E9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490" name="Text Box 487">
          <a:extLst>
            <a:ext uri="{FF2B5EF4-FFF2-40B4-BE49-F238E27FC236}">
              <a16:creationId xmlns:a16="http://schemas.microsoft.com/office/drawing/2014/main" id="{00000000-0008-0000-0000-0000EA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491" name="Text Box 488">
          <a:extLst>
            <a:ext uri="{FF2B5EF4-FFF2-40B4-BE49-F238E27FC236}">
              <a16:creationId xmlns:a16="http://schemas.microsoft.com/office/drawing/2014/main" id="{00000000-0008-0000-0000-0000EB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492" name="Text Box 489">
          <a:extLst>
            <a:ext uri="{FF2B5EF4-FFF2-40B4-BE49-F238E27FC236}">
              <a16:creationId xmlns:a16="http://schemas.microsoft.com/office/drawing/2014/main" id="{00000000-0008-0000-0000-0000EC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493" name="Text Box 490">
          <a:extLst>
            <a:ext uri="{FF2B5EF4-FFF2-40B4-BE49-F238E27FC236}">
              <a16:creationId xmlns:a16="http://schemas.microsoft.com/office/drawing/2014/main" id="{00000000-0008-0000-0000-0000ED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494" name="Text Box 491">
          <a:extLst>
            <a:ext uri="{FF2B5EF4-FFF2-40B4-BE49-F238E27FC236}">
              <a16:creationId xmlns:a16="http://schemas.microsoft.com/office/drawing/2014/main" id="{00000000-0008-0000-0000-0000EE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495" name="Text Box 492">
          <a:extLst>
            <a:ext uri="{FF2B5EF4-FFF2-40B4-BE49-F238E27FC236}">
              <a16:creationId xmlns:a16="http://schemas.microsoft.com/office/drawing/2014/main" id="{00000000-0008-0000-0000-0000EF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496" name="Text Box 493">
          <a:extLst>
            <a:ext uri="{FF2B5EF4-FFF2-40B4-BE49-F238E27FC236}">
              <a16:creationId xmlns:a16="http://schemas.microsoft.com/office/drawing/2014/main" id="{00000000-0008-0000-0000-0000F0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497" name="Text Box 494">
          <a:extLst>
            <a:ext uri="{FF2B5EF4-FFF2-40B4-BE49-F238E27FC236}">
              <a16:creationId xmlns:a16="http://schemas.microsoft.com/office/drawing/2014/main" id="{00000000-0008-0000-0000-0000F1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498" name="Text Box 495">
          <a:extLst>
            <a:ext uri="{FF2B5EF4-FFF2-40B4-BE49-F238E27FC236}">
              <a16:creationId xmlns:a16="http://schemas.microsoft.com/office/drawing/2014/main" id="{00000000-0008-0000-0000-0000F2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499" name="Text Box 496">
          <a:extLst>
            <a:ext uri="{FF2B5EF4-FFF2-40B4-BE49-F238E27FC236}">
              <a16:creationId xmlns:a16="http://schemas.microsoft.com/office/drawing/2014/main" id="{00000000-0008-0000-0000-0000F3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500" name="Text Box 497">
          <a:extLst>
            <a:ext uri="{FF2B5EF4-FFF2-40B4-BE49-F238E27FC236}">
              <a16:creationId xmlns:a16="http://schemas.microsoft.com/office/drawing/2014/main" id="{00000000-0008-0000-0000-0000F4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501" name="Text Box 498">
          <a:extLst>
            <a:ext uri="{FF2B5EF4-FFF2-40B4-BE49-F238E27FC236}">
              <a16:creationId xmlns:a16="http://schemas.microsoft.com/office/drawing/2014/main" id="{00000000-0008-0000-0000-0000F5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502" name="Text Box 499">
          <a:extLst>
            <a:ext uri="{FF2B5EF4-FFF2-40B4-BE49-F238E27FC236}">
              <a16:creationId xmlns:a16="http://schemas.microsoft.com/office/drawing/2014/main" id="{00000000-0008-0000-0000-0000F6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503" name="Text Box 500">
          <a:extLst>
            <a:ext uri="{FF2B5EF4-FFF2-40B4-BE49-F238E27FC236}">
              <a16:creationId xmlns:a16="http://schemas.microsoft.com/office/drawing/2014/main" id="{00000000-0008-0000-0000-0000F7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504" name="Text Box 501">
          <a:extLst>
            <a:ext uri="{FF2B5EF4-FFF2-40B4-BE49-F238E27FC236}">
              <a16:creationId xmlns:a16="http://schemas.microsoft.com/office/drawing/2014/main" id="{00000000-0008-0000-0000-0000F8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505" name="Text Box 502">
          <a:extLst>
            <a:ext uri="{FF2B5EF4-FFF2-40B4-BE49-F238E27FC236}">
              <a16:creationId xmlns:a16="http://schemas.microsoft.com/office/drawing/2014/main" id="{00000000-0008-0000-0000-0000F9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506" name="Text Box 503">
          <a:extLst>
            <a:ext uri="{FF2B5EF4-FFF2-40B4-BE49-F238E27FC236}">
              <a16:creationId xmlns:a16="http://schemas.microsoft.com/office/drawing/2014/main" id="{00000000-0008-0000-0000-0000FA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507" name="Text Box 504">
          <a:extLst>
            <a:ext uri="{FF2B5EF4-FFF2-40B4-BE49-F238E27FC236}">
              <a16:creationId xmlns:a16="http://schemas.microsoft.com/office/drawing/2014/main" id="{00000000-0008-0000-0000-0000FB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508" name="Text Box 505">
          <a:extLst>
            <a:ext uri="{FF2B5EF4-FFF2-40B4-BE49-F238E27FC236}">
              <a16:creationId xmlns:a16="http://schemas.microsoft.com/office/drawing/2014/main" id="{00000000-0008-0000-0000-0000FC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509" name="Text Box 506">
          <a:extLst>
            <a:ext uri="{FF2B5EF4-FFF2-40B4-BE49-F238E27FC236}">
              <a16:creationId xmlns:a16="http://schemas.microsoft.com/office/drawing/2014/main" id="{00000000-0008-0000-0000-0000FD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510" name="Text Box 507">
          <a:extLst>
            <a:ext uri="{FF2B5EF4-FFF2-40B4-BE49-F238E27FC236}">
              <a16:creationId xmlns:a16="http://schemas.microsoft.com/office/drawing/2014/main" id="{00000000-0008-0000-0000-0000FE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511" name="Text Box 508">
          <a:extLst>
            <a:ext uri="{FF2B5EF4-FFF2-40B4-BE49-F238E27FC236}">
              <a16:creationId xmlns:a16="http://schemas.microsoft.com/office/drawing/2014/main" id="{00000000-0008-0000-0000-0000FF01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512" name="Text Box 509">
          <a:extLst>
            <a:ext uri="{FF2B5EF4-FFF2-40B4-BE49-F238E27FC236}">
              <a16:creationId xmlns:a16="http://schemas.microsoft.com/office/drawing/2014/main" id="{00000000-0008-0000-0000-000000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513" name="Text Box 510">
          <a:extLst>
            <a:ext uri="{FF2B5EF4-FFF2-40B4-BE49-F238E27FC236}">
              <a16:creationId xmlns:a16="http://schemas.microsoft.com/office/drawing/2014/main" id="{00000000-0008-0000-0000-000001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514" name="Text Box 511">
          <a:extLst>
            <a:ext uri="{FF2B5EF4-FFF2-40B4-BE49-F238E27FC236}">
              <a16:creationId xmlns:a16="http://schemas.microsoft.com/office/drawing/2014/main" id="{00000000-0008-0000-0000-000002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515" name="Text Box 512">
          <a:extLst>
            <a:ext uri="{FF2B5EF4-FFF2-40B4-BE49-F238E27FC236}">
              <a16:creationId xmlns:a16="http://schemas.microsoft.com/office/drawing/2014/main" id="{00000000-0008-0000-0000-000003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516" name="Text Box 513">
          <a:extLst>
            <a:ext uri="{FF2B5EF4-FFF2-40B4-BE49-F238E27FC236}">
              <a16:creationId xmlns:a16="http://schemas.microsoft.com/office/drawing/2014/main" id="{00000000-0008-0000-0000-000004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517" name="Text Box 514">
          <a:extLst>
            <a:ext uri="{FF2B5EF4-FFF2-40B4-BE49-F238E27FC236}">
              <a16:creationId xmlns:a16="http://schemas.microsoft.com/office/drawing/2014/main" id="{00000000-0008-0000-0000-000005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518" name="Text Box 515">
          <a:extLst>
            <a:ext uri="{FF2B5EF4-FFF2-40B4-BE49-F238E27FC236}">
              <a16:creationId xmlns:a16="http://schemas.microsoft.com/office/drawing/2014/main" id="{00000000-0008-0000-0000-000006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519" name="Text Box 516">
          <a:extLst>
            <a:ext uri="{FF2B5EF4-FFF2-40B4-BE49-F238E27FC236}">
              <a16:creationId xmlns:a16="http://schemas.microsoft.com/office/drawing/2014/main" id="{00000000-0008-0000-0000-000007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520" name="Text Box 517">
          <a:extLst>
            <a:ext uri="{FF2B5EF4-FFF2-40B4-BE49-F238E27FC236}">
              <a16:creationId xmlns:a16="http://schemas.microsoft.com/office/drawing/2014/main" id="{00000000-0008-0000-0000-000008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521" name="Text Box 518">
          <a:extLst>
            <a:ext uri="{FF2B5EF4-FFF2-40B4-BE49-F238E27FC236}">
              <a16:creationId xmlns:a16="http://schemas.microsoft.com/office/drawing/2014/main" id="{00000000-0008-0000-0000-000009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522" name="Text Box 519">
          <a:extLst>
            <a:ext uri="{FF2B5EF4-FFF2-40B4-BE49-F238E27FC236}">
              <a16:creationId xmlns:a16="http://schemas.microsoft.com/office/drawing/2014/main" id="{00000000-0008-0000-0000-00000A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523" name="Text Box 520">
          <a:extLst>
            <a:ext uri="{FF2B5EF4-FFF2-40B4-BE49-F238E27FC236}">
              <a16:creationId xmlns:a16="http://schemas.microsoft.com/office/drawing/2014/main" id="{00000000-0008-0000-0000-00000B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524" name="Text Box 521">
          <a:extLst>
            <a:ext uri="{FF2B5EF4-FFF2-40B4-BE49-F238E27FC236}">
              <a16:creationId xmlns:a16="http://schemas.microsoft.com/office/drawing/2014/main" id="{00000000-0008-0000-0000-00000C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525" name="Text Box 522">
          <a:extLst>
            <a:ext uri="{FF2B5EF4-FFF2-40B4-BE49-F238E27FC236}">
              <a16:creationId xmlns:a16="http://schemas.microsoft.com/office/drawing/2014/main" id="{00000000-0008-0000-0000-00000D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526" name="Text Box 523">
          <a:extLst>
            <a:ext uri="{FF2B5EF4-FFF2-40B4-BE49-F238E27FC236}">
              <a16:creationId xmlns:a16="http://schemas.microsoft.com/office/drawing/2014/main" id="{00000000-0008-0000-0000-00000E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527" name="Text Box 524">
          <a:extLst>
            <a:ext uri="{FF2B5EF4-FFF2-40B4-BE49-F238E27FC236}">
              <a16:creationId xmlns:a16="http://schemas.microsoft.com/office/drawing/2014/main" id="{00000000-0008-0000-0000-00000F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528" name="Text Box 525">
          <a:extLst>
            <a:ext uri="{FF2B5EF4-FFF2-40B4-BE49-F238E27FC236}">
              <a16:creationId xmlns:a16="http://schemas.microsoft.com/office/drawing/2014/main" id="{00000000-0008-0000-0000-000010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529" name="Text Box 526">
          <a:extLst>
            <a:ext uri="{FF2B5EF4-FFF2-40B4-BE49-F238E27FC236}">
              <a16:creationId xmlns:a16="http://schemas.microsoft.com/office/drawing/2014/main" id="{00000000-0008-0000-0000-000011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530" name="Text Box 527">
          <a:extLst>
            <a:ext uri="{FF2B5EF4-FFF2-40B4-BE49-F238E27FC236}">
              <a16:creationId xmlns:a16="http://schemas.microsoft.com/office/drawing/2014/main" id="{00000000-0008-0000-0000-000012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531" name="Text Box 528">
          <a:extLst>
            <a:ext uri="{FF2B5EF4-FFF2-40B4-BE49-F238E27FC236}">
              <a16:creationId xmlns:a16="http://schemas.microsoft.com/office/drawing/2014/main" id="{00000000-0008-0000-0000-000013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532" name="Text Box 529">
          <a:extLst>
            <a:ext uri="{FF2B5EF4-FFF2-40B4-BE49-F238E27FC236}">
              <a16:creationId xmlns:a16="http://schemas.microsoft.com/office/drawing/2014/main" id="{00000000-0008-0000-0000-000014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533" name="Text Box 530">
          <a:extLst>
            <a:ext uri="{FF2B5EF4-FFF2-40B4-BE49-F238E27FC236}">
              <a16:creationId xmlns:a16="http://schemas.microsoft.com/office/drawing/2014/main" id="{00000000-0008-0000-0000-000015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534" name="Text Box 531">
          <a:extLst>
            <a:ext uri="{FF2B5EF4-FFF2-40B4-BE49-F238E27FC236}">
              <a16:creationId xmlns:a16="http://schemas.microsoft.com/office/drawing/2014/main" id="{00000000-0008-0000-0000-000016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535" name="Text Box 532">
          <a:extLst>
            <a:ext uri="{FF2B5EF4-FFF2-40B4-BE49-F238E27FC236}">
              <a16:creationId xmlns:a16="http://schemas.microsoft.com/office/drawing/2014/main" id="{00000000-0008-0000-0000-000017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536" name="Text Box 533">
          <a:extLst>
            <a:ext uri="{FF2B5EF4-FFF2-40B4-BE49-F238E27FC236}">
              <a16:creationId xmlns:a16="http://schemas.microsoft.com/office/drawing/2014/main" id="{00000000-0008-0000-0000-000018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537" name="Text Box 534">
          <a:extLst>
            <a:ext uri="{FF2B5EF4-FFF2-40B4-BE49-F238E27FC236}">
              <a16:creationId xmlns:a16="http://schemas.microsoft.com/office/drawing/2014/main" id="{00000000-0008-0000-0000-000019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538" name="Text Box 535">
          <a:extLst>
            <a:ext uri="{FF2B5EF4-FFF2-40B4-BE49-F238E27FC236}">
              <a16:creationId xmlns:a16="http://schemas.microsoft.com/office/drawing/2014/main" id="{00000000-0008-0000-0000-00001A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539" name="Text Box 536">
          <a:extLst>
            <a:ext uri="{FF2B5EF4-FFF2-40B4-BE49-F238E27FC236}">
              <a16:creationId xmlns:a16="http://schemas.microsoft.com/office/drawing/2014/main" id="{00000000-0008-0000-0000-00001B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540" name="Text Box 537">
          <a:extLst>
            <a:ext uri="{FF2B5EF4-FFF2-40B4-BE49-F238E27FC236}">
              <a16:creationId xmlns:a16="http://schemas.microsoft.com/office/drawing/2014/main" id="{00000000-0008-0000-0000-00001C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541" name="Text Box 538">
          <a:extLst>
            <a:ext uri="{FF2B5EF4-FFF2-40B4-BE49-F238E27FC236}">
              <a16:creationId xmlns:a16="http://schemas.microsoft.com/office/drawing/2014/main" id="{00000000-0008-0000-0000-00001D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542" name="Text Box 539">
          <a:extLst>
            <a:ext uri="{FF2B5EF4-FFF2-40B4-BE49-F238E27FC236}">
              <a16:creationId xmlns:a16="http://schemas.microsoft.com/office/drawing/2014/main" id="{00000000-0008-0000-0000-00001E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543" name="Text Box 540">
          <a:extLst>
            <a:ext uri="{FF2B5EF4-FFF2-40B4-BE49-F238E27FC236}">
              <a16:creationId xmlns:a16="http://schemas.microsoft.com/office/drawing/2014/main" id="{00000000-0008-0000-0000-00001F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544" name="Text Box 541">
          <a:extLst>
            <a:ext uri="{FF2B5EF4-FFF2-40B4-BE49-F238E27FC236}">
              <a16:creationId xmlns:a16="http://schemas.microsoft.com/office/drawing/2014/main" id="{00000000-0008-0000-0000-000020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545" name="Text Box 542">
          <a:extLst>
            <a:ext uri="{FF2B5EF4-FFF2-40B4-BE49-F238E27FC236}">
              <a16:creationId xmlns:a16="http://schemas.microsoft.com/office/drawing/2014/main" id="{00000000-0008-0000-0000-000021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546" name="Text Box 543">
          <a:extLst>
            <a:ext uri="{FF2B5EF4-FFF2-40B4-BE49-F238E27FC236}">
              <a16:creationId xmlns:a16="http://schemas.microsoft.com/office/drawing/2014/main" id="{00000000-0008-0000-0000-000022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547" name="Text Box 544">
          <a:extLst>
            <a:ext uri="{FF2B5EF4-FFF2-40B4-BE49-F238E27FC236}">
              <a16:creationId xmlns:a16="http://schemas.microsoft.com/office/drawing/2014/main" id="{00000000-0008-0000-0000-000023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548" name="Text Box 545">
          <a:extLst>
            <a:ext uri="{FF2B5EF4-FFF2-40B4-BE49-F238E27FC236}">
              <a16:creationId xmlns:a16="http://schemas.microsoft.com/office/drawing/2014/main" id="{00000000-0008-0000-0000-000024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549" name="Text Box 546">
          <a:extLst>
            <a:ext uri="{FF2B5EF4-FFF2-40B4-BE49-F238E27FC236}">
              <a16:creationId xmlns:a16="http://schemas.microsoft.com/office/drawing/2014/main" id="{00000000-0008-0000-0000-000025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550" name="Text Box 547">
          <a:extLst>
            <a:ext uri="{FF2B5EF4-FFF2-40B4-BE49-F238E27FC236}">
              <a16:creationId xmlns:a16="http://schemas.microsoft.com/office/drawing/2014/main" id="{00000000-0008-0000-0000-000026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551" name="Text Box 548">
          <a:extLst>
            <a:ext uri="{FF2B5EF4-FFF2-40B4-BE49-F238E27FC236}">
              <a16:creationId xmlns:a16="http://schemas.microsoft.com/office/drawing/2014/main" id="{00000000-0008-0000-0000-000027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552" name="Text Box 549">
          <a:extLst>
            <a:ext uri="{FF2B5EF4-FFF2-40B4-BE49-F238E27FC236}">
              <a16:creationId xmlns:a16="http://schemas.microsoft.com/office/drawing/2014/main" id="{00000000-0008-0000-0000-000028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553" name="Text Box 550">
          <a:extLst>
            <a:ext uri="{FF2B5EF4-FFF2-40B4-BE49-F238E27FC236}">
              <a16:creationId xmlns:a16="http://schemas.microsoft.com/office/drawing/2014/main" id="{00000000-0008-0000-0000-000029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554" name="Text Box 551">
          <a:extLst>
            <a:ext uri="{FF2B5EF4-FFF2-40B4-BE49-F238E27FC236}">
              <a16:creationId xmlns:a16="http://schemas.microsoft.com/office/drawing/2014/main" id="{00000000-0008-0000-0000-00002A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555" name="Text Box 552">
          <a:extLst>
            <a:ext uri="{FF2B5EF4-FFF2-40B4-BE49-F238E27FC236}">
              <a16:creationId xmlns:a16="http://schemas.microsoft.com/office/drawing/2014/main" id="{00000000-0008-0000-0000-00002B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556" name="Text Box 553">
          <a:extLst>
            <a:ext uri="{FF2B5EF4-FFF2-40B4-BE49-F238E27FC236}">
              <a16:creationId xmlns:a16="http://schemas.microsoft.com/office/drawing/2014/main" id="{00000000-0008-0000-0000-00002C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557" name="Text Box 554">
          <a:extLst>
            <a:ext uri="{FF2B5EF4-FFF2-40B4-BE49-F238E27FC236}">
              <a16:creationId xmlns:a16="http://schemas.microsoft.com/office/drawing/2014/main" id="{00000000-0008-0000-0000-00002D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558" name="Text Box 555">
          <a:extLst>
            <a:ext uri="{FF2B5EF4-FFF2-40B4-BE49-F238E27FC236}">
              <a16:creationId xmlns:a16="http://schemas.microsoft.com/office/drawing/2014/main" id="{00000000-0008-0000-0000-00002E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559" name="Text Box 556">
          <a:extLst>
            <a:ext uri="{FF2B5EF4-FFF2-40B4-BE49-F238E27FC236}">
              <a16:creationId xmlns:a16="http://schemas.microsoft.com/office/drawing/2014/main" id="{00000000-0008-0000-0000-00002F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560" name="Text Box 557">
          <a:extLst>
            <a:ext uri="{FF2B5EF4-FFF2-40B4-BE49-F238E27FC236}">
              <a16:creationId xmlns:a16="http://schemas.microsoft.com/office/drawing/2014/main" id="{00000000-0008-0000-0000-000030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561" name="Text Box 558">
          <a:extLst>
            <a:ext uri="{FF2B5EF4-FFF2-40B4-BE49-F238E27FC236}">
              <a16:creationId xmlns:a16="http://schemas.microsoft.com/office/drawing/2014/main" id="{00000000-0008-0000-0000-000031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562" name="Text Box 559">
          <a:extLst>
            <a:ext uri="{FF2B5EF4-FFF2-40B4-BE49-F238E27FC236}">
              <a16:creationId xmlns:a16="http://schemas.microsoft.com/office/drawing/2014/main" id="{00000000-0008-0000-0000-000032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563" name="Text Box 560">
          <a:extLst>
            <a:ext uri="{FF2B5EF4-FFF2-40B4-BE49-F238E27FC236}">
              <a16:creationId xmlns:a16="http://schemas.microsoft.com/office/drawing/2014/main" id="{00000000-0008-0000-0000-000033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564" name="Text Box 561">
          <a:extLst>
            <a:ext uri="{FF2B5EF4-FFF2-40B4-BE49-F238E27FC236}">
              <a16:creationId xmlns:a16="http://schemas.microsoft.com/office/drawing/2014/main" id="{00000000-0008-0000-0000-000034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565" name="Text Box 562">
          <a:extLst>
            <a:ext uri="{FF2B5EF4-FFF2-40B4-BE49-F238E27FC236}">
              <a16:creationId xmlns:a16="http://schemas.microsoft.com/office/drawing/2014/main" id="{00000000-0008-0000-0000-000035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566" name="Text Box 563">
          <a:extLst>
            <a:ext uri="{FF2B5EF4-FFF2-40B4-BE49-F238E27FC236}">
              <a16:creationId xmlns:a16="http://schemas.microsoft.com/office/drawing/2014/main" id="{00000000-0008-0000-0000-000036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567" name="Text Box 564">
          <a:extLst>
            <a:ext uri="{FF2B5EF4-FFF2-40B4-BE49-F238E27FC236}">
              <a16:creationId xmlns:a16="http://schemas.microsoft.com/office/drawing/2014/main" id="{00000000-0008-0000-0000-000037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568" name="Text Box 565">
          <a:extLst>
            <a:ext uri="{FF2B5EF4-FFF2-40B4-BE49-F238E27FC236}">
              <a16:creationId xmlns:a16="http://schemas.microsoft.com/office/drawing/2014/main" id="{00000000-0008-0000-0000-000038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569" name="Text Box 566">
          <a:extLst>
            <a:ext uri="{FF2B5EF4-FFF2-40B4-BE49-F238E27FC236}">
              <a16:creationId xmlns:a16="http://schemas.microsoft.com/office/drawing/2014/main" id="{00000000-0008-0000-0000-000039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570" name="Text Box 567">
          <a:extLst>
            <a:ext uri="{FF2B5EF4-FFF2-40B4-BE49-F238E27FC236}">
              <a16:creationId xmlns:a16="http://schemas.microsoft.com/office/drawing/2014/main" id="{00000000-0008-0000-0000-00003A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571" name="Text Box 568">
          <a:extLst>
            <a:ext uri="{FF2B5EF4-FFF2-40B4-BE49-F238E27FC236}">
              <a16:creationId xmlns:a16="http://schemas.microsoft.com/office/drawing/2014/main" id="{00000000-0008-0000-0000-00003B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572" name="Text Box 569">
          <a:extLst>
            <a:ext uri="{FF2B5EF4-FFF2-40B4-BE49-F238E27FC236}">
              <a16:creationId xmlns:a16="http://schemas.microsoft.com/office/drawing/2014/main" id="{00000000-0008-0000-0000-00003C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573" name="Text Box 570">
          <a:extLst>
            <a:ext uri="{FF2B5EF4-FFF2-40B4-BE49-F238E27FC236}">
              <a16:creationId xmlns:a16="http://schemas.microsoft.com/office/drawing/2014/main" id="{00000000-0008-0000-0000-00003D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574" name="Text Box 571">
          <a:extLst>
            <a:ext uri="{FF2B5EF4-FFF2-40B4-BE49-F238E27FC236}">
              <a16:creationId xmlns:a16="http://schemas.microsoft.com/office/drawing/2014/main" id="{00000000-0008-0000-0000-00003E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575" name="Text Box 572">
          <a:extLst>
            <a:ext uri="{FF2B5EF4-FFF2-40B4-BE49-F238E27FC236}">
              <a16:creationId xmlns:a16="http://schemas.microsoft.com/office/drawing/2014/main" id="{00000000-0008-0000-0000-00003F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576" name="Text Box 573">
          <a:extLst>
            <a:ext uri="{FF2B5EF4-FFF2-40B4-BE49-F238E27FC236}">
              <a16:creationId xmlns:a16="http://schemas.microsoft.com/office/drawing/2014/main" id="{00000000-0008-0000-0000-000040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577" name="Text Box 574">
          <a:extLst>
            <a:ext uri="{FF2B5EF4-FFF2-40B4-BE49-F238E27FC236}">
              <a16:creationId xmlns:a16="http://schemas.microsoft.com/office/drawing/2014/main" id="{00000000-0008-0000-0000-000041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578" name="Text Box 575">
          <a:extLst>
            <a:ext uri="{FF2B5EF4-FFF2-40B4-BE49-F238E27FC236}">
              <a16:creationId xmlns:a16="http://schemas.microsoft.com/office/drawing/2014/main" id="{00000000-0008-0000-0000-000042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579" name="Text Box 576">
          <a:extLst>
            <a:ext uri="{FF2B5EF4-FFF2-40B4-BE49-F238E27FC236}">
              <a16:creationId xmlns:a16="http://schemas.microsoft.com/office/drawing/2014/main" id="{00000000-0008-0000-0000-000043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580" name="Text Box 577">
          <a:extLst>
            <a:ext uri="{FF2B5EF4-FFF2-40B4-BE49-F238E27FC236}">
              <a16:creationId xmlns:a16="http://schemas.microsoft.com/office/drawing/2014/main" id="{00000000-0008-0000-0000-000044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581" name="Text Box 578">
          <a:extLst>
            <a:ext uri="{FF2B5EF4-FFF2-40B4-BE49-F238E27FC236}">
              <a16:creationId xmlns:a16="http://schemas.microsoft.com/office/drawing/2014/main" id="{00000000-0008-0000-0000-000045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582" name="Text Box 579">
          <a:extLst>
            <a:ext uri="{FF2B5EF4-FFF2-40B4-BE49-F238E27FC236}">
              <a16:creationId xmlns:a16="http://schemas.microsoft.com/office/drawing/2014/main" id="{00000000-0008-0000-0000-000046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583" name="Text Box 580">
          <a:extLst>
            <a:ext uri="{FF2B5EF4-FFF2-40B4-BE49-F238E27FC236}">
              <a16:creationId xmlns:a16="http://schemas.microsoft.com/office/drawing/2014/main" id="{00000000-0008-0000-0000-000047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584" name="Text Box 581">
          <a:extLst>
            <a:ext uri="{FF2B5EF4-FFF2-40B4-BE49-F238E27FC236}">
              <a16:creationId xmlns:a16="http://schemas.microsoft.com/office/drawing/2014/main" id="{00000000-0008-0000-0000-000048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585" name="Text Box 582">
          <a:extLst>
            <a:ext uri="{FF2B5EF4-FFF2-40B4-BE49-F238E27FC236}">
              <a16:creationId xmlns:a16="http://schemas.microsoft.com/office/drawing/2014/main" id="{00000000-0008-0000-0000-000049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586" name="Text Box 583">
          <a:extLst>
            <a:ext uri="{FF2B5EF4-FFF2-40B4-BE49-F238E27FC236}">
              <a16:creationId xmlns:a16="http://schemas.microsoft.com/office/drawing/2014/main" id="{00000000-0008-0000-0000-00004A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587" name="Text Box 584">
          <a:extLst>
            <a:ext uri="{FF2B5EF4-FFF2-40B4-BE49-F238E27FC236}">
              <a16:creationId xmlns:a16="http://schemas.microsoft.com/office/drawing/2014/main" id="{00000000-0008-0000-0000-00004B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588" name="Text Box 585">
          <a:extLst>
            <a:ext uri="{FF2B5EF4-FFF2-40B4-BE49-F238E27FC236}">
              <a16:creationId xmlns:a16="http://schemas.microsoft.com/office/drawing/2014/main" id="{00000000-0008-0000-0000-00004C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589" name="Text Box 586">
          <a:extLst>
            <a:ext uri="{FF2B5EF4-FFF2-40B4-BE49-F238E27FC236}">
              <a16:creationId xmlns:a16="http://schemas.microsoft.com/office/drawing/2014/main" id="{00000000-0008-0000-0000-00004D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590" name="Text Box 587">
          <a:extLst>
            <a:ext uri="{FF2B5EF4-FFF2-40B4-BE49-F238E27FC236}">
              <a16:creationId xmlns:a16="http://schemas.microsoft.com/office/drawing/2014/main" id="{00000000-0008-0000-0000-00004E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591" name="Text Box 588">
          <a:extLst>
            <a:ext uri="{FF2B5EF4-FFF2-40B4-BE49-F238E27FC236}">
              <a16:creationId xmlns:a16="http://schemas.microsoft.com/office/drawing/2014/main" id="{00000000-0008-0000-0000-00004F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592" name="Text Box 589">
          <a:extLst>
            <a:ext uri="{FF2B5EF4-FFF2-40B4-BE49-F238E27FC236}">
              <a16:creationId xmlns:a16="http://schemas.microsoft.com/office/drawing/2014/main" id="{00000000-0008-0000-0000-000050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593" name="Text Box 590">
          <a:extLst>
            <a:ext uri="{FF2B5EF4-FFF2-40B4-BE49-F238E27FC236}">
              <a16:creationId xmlns:a16="http://schemas.microsoft.com/office/drawing/2014/main" id="{00000000-0008-0000-0000-000051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594" name="Text Box 591">
          <a:extLst>
            <a:ext uri="{FF2B5EF4-FFF2-40B4-BE49-F238E27FC236}">
              <a16:creationId xmlns:a16="http://schemas.microsoft.com/office/drawing/2014/main" id="{00000000-0008-0000-0000-000052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595" name="Text Box 592">
          <a:extLst>
            <a:ext uri="{FF2B5EF4-FFF2-40B4-BE49-F238E27FC236}">
              <a16:creationId xmlns:a16="http://schemas.microsoft.com/office/drawing/2014/main" id="{00000000-0008-0000-0000-000053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596" name="Text Box 593">
          <a:extLst>
            <a:ext uri="{FF2B5EF4-FFF2-40B4-BE49-F238E27FC236}">
              <a16:creationId xmlns:a16="http://schemas.microsoft.com/office/drawing/2014/main" id="{00000000-0008-0000-0000-000054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597" name="Text Box 594">
          <a:extLst>
            <a:ext uri="{FF2B5EF4-FFF2-40B4-BE49-F238E27FC236}">
              <a16:creationId xmlns:a16="http://schemas.microsoft.com/office/drawing/2014/main" id="{00000000-0008-0000-0000-000055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598" name="Text Box 595">
          <a:extLst>
            <a:ext uri="{FF2B5EF4-FFF2-40B4-BE49-F238E27FC236}">
              <a16:creationId xmlns:a16="http://schemas.microsoft.com/office/drawing/2014/main" id="{00000000-0008-0000-0000-000056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599" name="Text Box 596">
          <a:extLst>
            <a:ext uri="{FF2B5EF4-FFF2-40B4-BE49-F238E27FC236}">
              <a16:creationId xmlns:a16="http://schemas.microsoft.com/office/drawing/2014/main" id="{00000000-0008-0000-0000-000057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600" name="Text Box 597">
          <a:extLst>
            <a:ext uri="{FF2B5EF4-FFF2-40B4-BE49-F238E27FC236}">
              <a16:creationId xmlns:a16="http://schemas.microsoft.com/office/drawing/2014/main" id="{00000000-0008-0000-0000-000058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601" name="Text Box 598">
          <a:extLst>
            <a:ext uri="{FF2B5EF4-FFF2-40B4-BE49-F238E27FC236}">
              <a16:creationId xmlns:a16="http://schemas.microsoft.com/office/drawing/2014/main" id="{00000000-0008-0000-0000-000059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602" name="Text Box 599">
          <a:extLst>
            <a:ext uri="{FF2B5EF4-FFF2-40B4-BE49-F238E27FC236}">
              <a16:creationId xmlns:a16="http://schemas.microsoft.com/office/drawing/2014/main" id="{00000000-0008-0000-0000-00005A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603" name="Text Box 600">
          <a:extLst>
            <a:ext uri="{FF2B5EF4-FFF2-40B4-BE49-F238E27FC236}">
              <a16:creationId xmlns:a16="http://schemas.microsoft.com/office/drawing/2014/main" id="{00000000-0008-0000-0000-00005B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604" name="Text Box 601">
          <a:extLst>
            <a:ext uri="{FF2B5EF4-FFF2-40B4-BE49-F238E27FC236}">
              <a16:creationId xmlns:a16="http://schemas.microsoft.com/office/drawing/2014/main" id="{00000000-0008-0000-0000-00005C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605" name="Text Box 602">
          <a:extLst>
            <a:ext uri="{FF2B5EF4-FFF2-40B4-BE49-F238E27FC236}">
              <a16:creationId xmlns:a16="http://schemas.microsoft.com/office/drawing/2014/main" id="{00000000-0008-0000-0000-00005D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606" name="Text Box 603">
          <a:extLst>
            <a:ext uri="{FF2B5EF4-FFF2-40B4-BE49-F238E27FC236}">
              <a16:creationId xmlns:a16="http://schemas.microsoft.com/office/drawing/2014/main" id="{00000000-0008-0000-0000-00005E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607" name="Text Box 604">
          <a:extLst>
            <a:ext uri="{FF2B5EF4-FFF2-40B4-BE49-F238E27FC236}">
              <a16:creationId xmlns:a16="http://schemas.microsoft.com/office/drawing/2014/main" id="{00000000-0008-0000-0000-00005F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608" name="Text Box 605">
          <a:extLst>
            <a:ext uri="{FF2B5EF4-FFF2-40B4-BE49-F238E27FC236}">
              <a16:creationId xmlns:a16="http://schemas.microsoft.com/office/drawing/2014/main" id="{00000000-0008-0000-0000-000060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609" name="Text Box 606">
          <a:extLst>
            <a:ext uri="{FF2B5EF4-FFF2-40B4-BE49-F238E27FC236}">
              <a16:creationId xmlns:a16="http://schemas.microsoft.com/office/drawing/2014/main" id="{00000000-0008-0000-0000-000061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610" name="Text Box 607">
          <a:extLst>
            <a:ext uri="{FF2B5EF4-FFF2-40B4-BE49-F238E27FC236}">
              <a16:creationId xmlns:a16="http://schemas.microsoft.com/office/drawing/2014/main" id="{00000000-0008-0000-0000-000062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611" name="Text Box 608">
          <a:extLst>
            <a:ext uri="{FF2B5EF4-FFF2-40B4-BE49-F238E27FC236}">
              <a16:creationId xmlns:a16="http://schemas.microsoft.com/office/drawing/2014/main" id="{00000000-0008-0000-0000-000063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612" name="Text Box 609">
          <a:extLst>
            <a:ext uri="{FF2B5EF4-FFF2-40B4-BE49-F238E27FC236}">
              <a16:creationId xmlns:a16="http://schemas.microsoft.com/office/drawing/2014/main" id="{00000000-0008-0000-0000-000064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613" name="Text Box 610">
          <a:extLst>
            <a:ext uri="{FF2B5EF4-FFF2-40B4-BE49-F238E27FC236}">
              <a16:creationId xmlns:a16="http://schemas.microsoft.com/office/drawing/2014/main" id="{00000000-0008-0000-0000-000065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614" name="Text Box 611">
          <a:extLst>
            <a:ext uri="{FF2B5EF4-FFF2-40B4-BE49-F238E27FC236}">
              <a16:creationId xmlns:a16="http://schemas.microsoft.com/office/drawing/2014/main" id="{00000000-0008-0000-0000-000066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615" name="Text Box 612">
          <a:extLst>
            <a:ext uri="{FF2B5EF4-FFF2-40B4-BE49-F238E27FC236}">
              <a16:creationId xmlns:a16="http://schemas.microsoft.com/office/drawing/2014/main" id="{00000000-0008-0000-0000-000067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616" name="Text Box 613">
          <a:extLst>
            <a:ext uri="{FF2B5EF4-FFF2-40B4-BE49-F238E27FC236}">
              <a16:creationId xmlns:a16="http://schemas.microsoft.com/office/drawing/2014/main" id="{00000000-0008-0000-0000-000068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617" name="Text Box 614">
          <a:extLst>
            <a:ext uri="{FF2B5EF4-FFF2-40B4-BE49-F238E27FC236}">
              <a16:creationId xmlns:a16="http://schemas.microsoft.com/office/drawing/2014/main" id="{00000000-0008-0000-0000-000069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618" name="Text Box 615">
          <a:extLst>
            <a:ext uri="{FF2B5EF4-FFF2-40B4-BE49-F238E27FC236}">
              <a16:creationId xmlns:a16="http://schemas.microsoft.com/office/drawing/2014/main" id="{00000000-0008-0000-0000-00006A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619" name="Text Box 616">
          <a:extLst>
            <a:ext uri="{FF2B5EF4-FFF2-40B4-BE49-F238E27FC236}">
              <a16:creationId xmlns:a16="http://schemas.microsoft.com/office/drawing/2014/main" id="{00000000-0008-0000-0000-00006B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620" name="Text Box 617">
          <a:extLst>
            <a:ext uri="{FF2B5EF4-FFF2-40B4-BE49-F238E27FC236}">
              <a16:creationId xmlns:a16="http://schemas.microsoft.com/office/drawing/2014/main" id="{00000000-0008-0000-0000-00006C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621" name="Text Box 618">
          <a:extLst>
            <a:ext uri="{FF2B5EF4-FFF2-40B4-BE49-F238E27FC236}">
              <a16:creationId xmlns:a16="http://schemas.microsoft.com/office/drawing/2014/main" id="{00000000-0008-0000-0000-00006D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622" name="Text Box 619">
          <a:extLst>
            <a:ext uri="{FF2B5EF4-FFF2-40B4-BE49-F238E27FC236}">
              <a16:creationId xmlns:a16="http://schemas.microsoft.com/office/drawing/2014/main" id="{00000000-0008-0000-0000-00006E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623" name="Text Box 620">
          <a:extLst>
            <a:ext uri="{FF2B5EF4-FFF2-40B4-BE49-F238E27FC236}">
              <a16:creationId xmlns:a16="http://schemas.microsoft.com/office/drawing/2014/main" id="{00000000-0008-0000-0000-00006F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624" name="Text Box 621">
          <a:extLst>
            <a:ext uri="{FF2B5EF4-FFF2-40B4-BE49-F238E27FC236}">
              <a16:creationId xmlns:a16="http://schemas.microsoft.com/office/drawing/2014/main" id="{00000000-0008-0000-0000-000070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625" name="Text Box 622">
          <a:extLst>
            <a:ext uri="{FF2B5EF4-FFF2-40B4-BE49-F238E27FC236}">
              <a16:creationId xmlns:a16="http://schemas.microsoft.com/office/drawing/2014/main" id="{00000000-0008-0000-0000-000071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626" name="Text Box 623">
          <a:extLst>
            <a:ext uri="{FF2B5EF4-FFF2-40B4-BE49-F238E27FC236}">
              <a16:creationId xmlns:a16="http://schemas.microsoft.com/office/drawing/2014/main" id="{00000000-0008-0000-0000-000072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627" name="Text Box 624">
          <a:extLst>
            <a:ext uri="{FF2B5EF4-FFF2-40B4-BE49-F238E27FC236}">
              <a16:creationId xmlns:a16="http://schemas.microsoft.com/office/drawing/2014/main" id="{00000000-0008-0000-0000-000073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628" name="Text Box 625">
          <a:extLst>
            <a:ext uri="{FF2B5EF4-FFF2-40B4-BE49-F238E27FC236}">
              <a16:creationId xmlns:a16="http://schemas.microsoft.com/office/drawing/2014/main" id="{00000000-0008-0000-0000-000074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629" name="Text Box 626">
          <a:extLst>
            <a:ext uri="{FF2B5EF4-FFF2-40B4-BE49-F238E27FC236}">
              <a16:creationId xmlns:a16="http://schemas.microsoft.com/office/drawing/2014/main" id="{00000000-0008-0000-0000-000075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630" name="Text Box 627">
          <a:extLst>
            <a:ext uri="{FF2B5EF4-FFF2-40B4-BE49-F238E27FC236}">
              <a16:creationId xmlns:a16="http://schemas.microsoft.com/office/drawing/2014/main" id="{00000000-0008-0000-0000-000076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631" name="Text Box 628">
          <a:extLst>
            <a:ext uri="{FF2B5EF4-FFF2-40B4-BE49-F238E27FC236}">
              <a16:creationId xmlns:a16="http://schemas.microsoft.com/office/drawing/2014/main" id="{00000000-0008-0000-0000-000077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632" name="Text Box 629">
          <a:extLst>
            <a:ext uri="{FF2B5EF4-FFF2-40B4-BE49-F238E27FC236}">
              <a16:creationId xmlns:a16="http://schemas.microsoft.com/office/drawing/2014/main" id="{00000000-0008-0000-0000-000078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633" name="Text Box 630">
          <a:extLst>
            <a:ext uri="{FF2B5EF4-FFF2-40B4-BE49-F238E27FC236}">
              <a16:creationId xmlns:a16="http://schemas.microsoft.com/office/drawing/2014/main" id="{00000000-0008-0000-0000-000079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634" name="Text Box 631">
          <a:extLst>
            <a:ext uri="{FF2B5EF4-FFF2-40B4-BE49-F238E27FC236}">
              <a16:creationId xmlns:a16="http://schemas.microsoft.com/office/drawing/2014/main" id="{00000000-0008-0000-0000-00007A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635" name="Text Box 632">
          <a:extLst>
            <a:ext uri="{FF2B5EF4-FFF2-40B4-BE49-F238E27FC236}">
              <a16:creationId xmlns:a16="http://schemas.microsoft.com/office/drawing/2014/main" id="{00000000-0008-0000-0000-00007B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636" name="Text Box 633">
          <a:extLst>
            <a:ext uri="{FF2B5EF4-FFF2-40B4-BE49-F238E27FC236}">
              <a16:creationId xmlns:a16="http://schemas.microsoft.com/office/drawing/2014/main" id="{00000000-0008-0000-0000-00007C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637" name="Text Box 634">
          <a:extLst>
            <a:ext uri="{FF2B5EF4-FFF2-40B4-BE49-F238E27FC236}">
              <a16:creationId xmlns:a16="http://schemas.microsoft.com/office/drawing/2014/main" id="{00000000-0008-0000-0000-00007D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638" name="Text Box 635">
          <a:extLst>
            <a:ext uri="{FF2B5EF4-FFF2-40B4-BE49-F238E27FC236}">
              <a16:creationId xmlns:a16="http://schemas.microsoft.com/office/drawing/2014/main" id="{00000000-0008-0000-0000-00007E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639" name="Text Box 636">
          <a:extLst>
            <a:ext uri="{FF2B5EF4-FFF2-40B4-BE49-F238E27FC236}">
              <a16:creationId xmlns:a16="http://schemas.microsoft.com/office/drawing/2014/main" id="{00000000-0008-0000-0000-00007F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640" name="Text Box 637">
          <a:extLst>
            <a:ext uri="{FF2B5EF4-FFF2-40B4-BE49-F238E27FC236}">
              <a16:creationId xmlns:a16="http://schemas.microsoft.com/office/drawing/2014/main" id="{00000000-0008-0000-0000-000080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641" name="Text Box 638">
          <a:extLst>
            <a:ext uri="{FF2B5EF4-FFF2-40B4-BE49-F238E27FC236}">
              <a16:creationId xmlns:a16="http://schemas.microsoft.com/office/drawing/2014/main" id="{00000000-0008-0000-0000-000081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642" name="Text Box 639">
          <a:extLst>
            <a:ext uri="{FF2B5EF4-FFF2-40B4-BE49-F238E27FC236}">
              <a16:creationId xmlns:a16="http://schemas.microsoft.com/office/drawing/2014/main" id="{00000000-0008-0000-0000-000082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643" name="Text Box 640">
          <a:extLst>
            <a:ext uri="{FF2B5EF4-FFF2-40B4-BE49-F238E27FC236}">
              <a16:creationId xmlns:a16="http://schemas.microsoft.com/office/drawing/2014/main" id="{00000000-0008-0000-0000-000083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644" name="Text Box 641">
          <a:extLst>
            <a:ext uri="{FF2B5EF4-FFF2-40B4-BE49-F238E27FC236}">
              <a16:creationId xmlns:a16="http://schemas.microsoft.com/office/drawing/2014/main" id="{00000000-0008-0000-0000-000084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645" name="Text Box 642">
          <a:extLst>
            <a:ext uri="{FF2B5EF4-FFF2-40B4-BE49-F238E27FC236}">
              <a16:creationId xmlns:a16="http://schemas.microsoft.com/office/drawing/2014/main" id="{00000000-0008-0000-0000-000085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646" name="Text Box 643">
          <a:extLst>
            <a:ext uri="{FF2B5EF4-FFF2-40B4-BE49-F238E27FC236}">
              <a16:creationId xmlns:a16="http://schemas.microsoft.com/office/drawing/2014/main" id="{00000000-0008-0000-0000-000086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647" name="Text Box 644">
          <a:extLst>
            <a:ext uri="{FF2B5EF4-FFF2-40B4-BE49-F238E27FC236}">
              <a16:creationId xmlns:a16="http://schemas.microsoft.com/office/drawing/2014/main" id="{00000000-0008-0000-0000-000087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648" name="Text Box 645">
          <a:extLst>
            <a:ext uri="{FF2B5EF4-FFF2-40B4-BE49-F238E27FC236}">
              <a16:creationId xmlns:a16="http://schemas.microsoft.com/office/drawing/2014/main" id="{00000000-0008-0000-0000-000088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649" name="Text Box 646">
          <a:extLst>
            <a:ext uri="{FF2B5EF4-FFF2-40B4-BE49-F238E27FC236}">
              <a16:creationId xmlns:a16="http://schemas.microsoft.com/office/drawing/2014/main" id="{00000000-0008-0000-0000-000089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650" name="Text Box 647">
          <a:extLst>
            <a:ext uri="{FF2B5EF4-FFF2-40B4-BE49-F238E27FC236}">
              <a16:creationId xmlns:a16="http://schemas.microsoft.com/office/drawing/2014/main" id="{00000000-0008-0000-0000-00008A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651" name="Text Box 648">
          <a:extLst>
            <a:ext uri="{FF2B5EF4-FFF2-40B4-BE49-F238E27FC236}">
              <a16:creationId xmlns:a16="http://schemas.microsoft.com/office/drawing/2014/main" id="{00000000-0008-0000-0000-00008B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652" name="Text Box 649">
          <a:extLst>
            <a:ext uri="{FF2B5EF4-FFF2-40B4-BE49-F238E27FC236}">
              <a16:creationId xmlns:a16="http://schemas.microsoft.com/office/drawing/2014/main" id="{00000000-0008-0000-0000-00008C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653" name="Text Box 650">
          <a:extLst>
            <a:ext uri="{FF2B5EF4-FFF2-40B4-BE49-F238E27FC236}">
              <a16:creationId xmlns:a16="http://schemas.microsoft.com/office/drawing/2014/main" id="{00000000-0008-0000-0000-00008D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654" name="Text Box 651">
          <a:extLst>
            <a:ext uri="{FF2B5EF4-FFF2-40B4-BE49-F238E27FC236}">
              <a16:creationId xmlns:a16="http://schemas.microsoft.com/office/drawing/2014/main" id="{00000000-0008-0000-0000-00008E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655" name="Text Box 652">
          <a:extLst>
            <a:ext uri="{FF2B5EF4-FFF2-40B4-BE49-F238E27FC236}">
              <a16:creationId xmlns:a16="http://schemas.microsoft.com/office/drawing/2014/main" id="{00000000-0008-0000-0000-00008F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656" name="Text Box 653">
          <a:extLst>
            <a:ext uri="{FF2B5EF4-FFF2-40B4-BE49-F238E27FC236}">
              <a16:creationId xmlns:a16="http://schemas.microsoft.com/office/drawing/2014/main" id="{00000000-0008-0000-0000-000090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657" name="Text Box 654">
          <a:extLst>
            <a:ext uri="{FF2B5EF4-FFF2-40B4-BE49-F238E27FC236}">
              <a16:creationId xmlns:a16="http://schemas.microsoft.com/office/drawing/2014/main" id="{00000000-0008-0000-0000-000091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658" name="Text Box 655">
          <a:extLst>
            <a:ext uri="{FF2B5EF4-FFF2-40B4-BE49-F238E27FC236}">
              <a16:creationId xmlns:a16="http://schemas.microsoft.com/office/drawing/2014/main" id="{00000000-0008-0000-0000-000092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659" name="Text Box 656">
          <a:extLst>
            <a:ext uri="{FF2B5EF4-FFF2-40B4-BE49-F238E27FC236}">
              <a16:creationId xmlns:a16="http://schemas.microsoft.com/office/drawing/2014/main" id="{00000000-0008-0000-0000-000093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660" name="Text Box 657">
          <a:extLst>
            <a:ext uri="{FF2B5EF4-FFF2-40B4-BE49-F238E27FC236}">
              <a16:creationId xmlns:a16="http://schemas.microsoft.com/office/drawing/2014/main" id="{00000000-0008-0000-0000-000094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661" name="Text Box 658">
          <a:extLst>
            <a:ext uri="{FF2B5EF4-FFF2-40B4-BE49-F238E27FC236}">
              <a16:creationId xmlns:a16="http://schemas.microsoft.com/office/drawing/2014/main" id="{00000000-0008-0000-0000-000095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662" name="Text Box 659">
          <a:extLst>
            <a:ext uri="{FF2B5EF4-FFF2-40B4-BE49-F238E27FC236}">
              <a16:creationId xmlns:a16="http://schemas.microsoft.com/office/drawing/2014/main" id="{00000000-0008-0000-0000-000096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663" name="Text Box 660">
          <a:extLst>
            <a:ext uri="{FF2B5EF4-FFF2-40B4-BE49-F238E27FC236}">
              <a16:creationId xmlns:a16="http://schemas.microsoft.com/office/drawing/2014/main" id="{00000000-0008-0000-0000-000097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664" name="Text Box 661">
          <a:extLst>
            <a:ext uri="{FF2B5EF4-FFF2-40B4-BE49-F238E27FC236}">
              <a16:creationId xmlns:a16="http://schemas.microsoft.com/office/drawing/2014/main" id="{00000000-0008-0000-0000-000098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665" name="Text Box 662">
          <a:extLst>
            <a:ext uri="{FF2B5EF4-FFF2-40B4-BE49-F238E27FC236}">
              <a16:creationId xmlns:a16="http://schemas.microsoft.com/office/drawing/2014/main" id="{00000000-0008-0000-0000-000099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666" name="Text Box 663">
          <a:extLst>
            <a:ext uri="{FF2B5EF4-FFF2-40B4-BE49-F238E27FC236}">
              <a16:creationId xmlns:a16="http://schemas.microsoft.com/office/drawing/2014/main" id="{00000000-0008-0000-0000-00009A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667" name="Text Box 664">
          <a:extLst>
            <a:ext uri="{FF2B5EF4-FFF2-40B4-BE49-F238E27FC236}">
              <a16:creationId xmlns:a16="http://schemas.microsoft.com/office/drawing/2014/main" id="{00000000-0008-0000-0000-00009B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668" name="Text Box 665">
          <a:extLst>
            <a:ext uri="{FF2B5EF4-FFF2-40B4-BE49-F238E27FC236}">
              <a16:creationId xmlns:a16="http://schemas.microsoft.com/office/drawing/2014/main" id="{00000000-0008-0000-0000-00009C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669" name="Text Box 666">
          <a:extLst>
            <a:ext uri="{FF2B5EF4-FFF2-40B4-BE49-F238E27FC236}">
              <a16:creationId xmlns:a16="http://schemas.microsoft.com/office/drawing/2014/main" id="{00000000-0008-0000-0000-00009D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670" name="Text Box 667">
          <a:extLst>
            <a:ext uri="{FF2B5EF4-FFF2-40B4-BE49-F238E27FC236}">
              <a16:creationId xmlns:a16="http://schemas.microsoft.com/office/drawing/2014/main" id="{00000000-0008-0000-0000-00009E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671" name="Text Box 668">
          <a:extLst>
            <a:ext uri="{FF2B5EF4-FFF2-40B4-BE49-F238E27FC236}">
              <a16:creationId xmlns:a16="http://schemas.microsoft.com/office/drawing/2014/main" id="{00000000-0008-0000-0000-00009F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672" name="Text Box 669">
          <a:extLst>
            <a:ext uri="{FF2B5EF4-FFF2-40B4-BE49-F238E27FC236}">
              <a16:creationId xmlns:a16="http://schemas.microsoft.com/office/drawing/2014/main" id="{00000000-0008-0000-0000-0000A0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673" name="Text Box 670">
          <a:extLst>
            <a:ext uri="{FF2B5EF4-FFF2-40B4-BE49-F238E27FC236}">
              <a16:creationId xmlns:a16="http://schemas.microsoft.com/office/drawing/2014/main" id="{00000000-0008-0000-0000-0000A1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674" name="Text Box 671">
          <a:extLst>
            <a:ext uri="{FF2B5EF4-FFF2-40B4-BE49-F238E27FC236}">
              <a16:creationId xmlns:a16="http://schemas.microsoft.com/office/drawing/2014/main" id="{00000000-0008-0000-0000-0000A2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675" name="Text Box 672">
          <a:extLst>
            <a:ext uri="{FF2B5EF4-FFF2-40B4-BE49-F238E27FC236}">
              <a16:creationId xmlns:a16="http://schemas.microsoft.com/office/drawing/2014/main" id="{00000000-0008-0000-0000-0000A3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676" name="Text Box 673">
          <a:extLst>
            <a:ext uri="{FF2B5EF4-FFF2-40B4-BE49-F238E27FC236}">
              <a16:creationId xmlns:a16="http://schemas.microsoft.com/office/drawing/2014/main" id="{00000000-0008-0000-0000-0000A4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677" name="Text Box 674">
          <a:extLst>
            <a:ext uri="{FF2B5EF4-FFF2-40B4-BE49-F238E27FC236}">
              <a16:creationId xmlns:a16="http://schemas.microsoft.com/office/drawing/2014/main" id="{00000000-0008-0000-0000-0000A5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678" name="Text Box 675">
          <a:extLst>
            <a:ext uri="{FF2B5EF4-FFF2-40B4-BE49-F238E27FC236}">
              <a16:creationId xmlns:a16="http://schemas.microsoft.com/office/drawing/2014/main" id="{00000000-0008-0000-0000-0000A6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679" name="Text Box 676">
          <a:extLst>
            <a:ext uri="{FF2B5EF4-FFF2-40B4-BE49-F238E27FC236}">
              <a16:creationId xmlns:a16="http://schemas.microsoft.com/office/drawing/2014/main" id="{00000000-0008-0000-0000-0000A7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680" name="Text Box 677">
          <a:extLst>
            <a:ext uri="{FF2B5EF4-FFF2-40B4-BE49-F238E27FC236}">
              <a16:creationId xmlns:a16="http://schemas.microsoft.com/office/drawing/2014/main" id="{00000000-0008-0000-0000-0000A8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681" name="Text Box 678">
          <a:extLst>
            <a:ext uri="{FF2B5EF4-FFF2-40B4-BE49-F238E27FC236}">
              <a16:creationId xmlns:a16="http://schemas.microsoft.com/office/drawing/2014/main" id="{00000000-0008-0000-0000-0000A9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682" name="Text Box 679">
          <a:extLst>
            <a:ext uri="{FF2B5EF4-FFF2-40B4-BE49-F238E27FC236}">
              <a16:creationId xmlns:a16="http://schemas.microsoft.com/office/drawing/2014/main" id="{00000000-0008-0000-0000-0000AA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683" name="Text Box 680">
          <a:extLst>
            <a:ext uri="{FF2B5EF4-FFF2-40B4-BE49-F238E27FC236}">
              <a16:creationId xmlns:a16="http://schemas.microsoft.com/office/drawing/2014/main" id="{00000000-0008-0000-0000-0000AB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684" name="Text Box 681">
          <a:extLst>
            <a:ext uri="{FF2B5EF4-FFF2-40B4-BE49-F238E27FC236}">
              <a16:creationId xmlns:a16="http://schemas.microsoft.com/office/drawing/2014/main" id="{00000000-0008-0000-0000-0000AC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685" name="Text Box 682">
          <a:extLst>
            <a:ext uri="{FF2B5EF4-FFF2-40B4-BE49-F238E27FC236}">
              <a16:creationId xmlns:a16="http://schemas.microsoft.com/office/drawing/2014/main" id="{00000000-0008-0000-0000-0000AD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686" name="Text Box 683">
          <a:extLst>
            <a:ext uri="{FF2B5EF4-FFF2-40B4-BE49-F238E27FC236}">
              <a16:creationId xmlns:a16="http://schemas.microsoft.com/office/drawing/2014/main" id="{00000000-0008-0000-0000-0000AE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687" name="Text Box 684">
          <a:extLst>
            <a:ext uri="{FF2B5EF4-FFF2-40B4-BE49-F238E27FC236}">
              <a16:creationId xmlns:a16="http://schemas.microsoft.com/office/drawing/2014/main" id="{00000000-0008-0000-0000-0000AF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688" name="Text Box 685">
          <a:extLst>
            <a:ext uri="{FF2B5EF4-FFF2-40B4-BE49-F238E27FC236}">
              <a16:creationId xmlns:a16="http://schemas.microsoft.com/office/drawing/2014/main" id="{00000000-0008-0000-0000-0000B0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689" name="Text Box 686">
          <a:extLst>
            <a:ext uri="{FF2B5EF4-FFF2-40B4-BE49-F238E27FC236}">
              <a16:creationId xmlns:a16="http://schemas.microsoft.com/office/drawing/2014/main" id="{00000000-0008-0000-0000-0000B1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690" name="Text Box 687">
          <a:extLst>
            <a:ext uri="{FF2B5EF4-FFF2-40B4-BE49-F238E27FC236}">
              <a16:creationId xmlns:a16="http://schemas.microsoft.com/office/drawing/2014/main" id="{00000000-0008-0000-0000-0000B2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691" name="Text Box 688">
          <a:extLst>
            <a:ext uri="{FF2B5EF4-FFF2-40B4-BE49-F238E27FC236}">
              <a16:creationId xmlns:a16="http://schemas.microsoft.com/office/drawing/2014/main" id="{00000000-0008-0000-0000-0000B3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692" name="Text Box 689">
          <a:extLst>
            <a:ext uri="{FF2B5EF4-FFF2-40B4-BE49-F238E27FC236}">
              <a16:creationId xmlns:a16="http://schemas.microsoft.com/office/drawing/2014/main" id="{00000000-0008-0000-0000-0000B4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693" name="Text Box 690">
          <a:extLst>
            <a:ext uri="{FF2B5EF4-FFF2-40B4-BE49-F238E27FC236}">
              <a16:creationId xmlns:a16="http://schemas.microsoft.com/office/drawing/2014/main" id="{00000000-0008-0000-0000-0000B5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694" name="Text Box 691">
          <a:extLst>
            <a:ext uri="{FF2B5EF4-FFF2-40B4-BE49-F238E27FC236}">
              <a16:creationId xmlns:a16="http://schemas.microsoft.com/office/drawing/2014/main" id="{00000000-0008-0000-0000-0000B6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695" name="Text Box 692">
          <a:extLst>
            <a:ext uri="{FF2B5EF4-FFF2-40B4-BE49-F238E27FC236}">
              <a16:creationId xmlns:a16="http://schemas.microsoft.com/office/drawing/2014/main" id="{00000000-0008-0000-0000-0000B7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696" name="Text Box 693">
          <a:extLst>
            <a:ext uri="{FF2B5EF4-FFF2-40B4-BE49-F238E27FC236}">
              <a16:creationId xmlns:a16="http://schemas.microsoft.com/office/drawing/2014/main" id="{00000000-0008-0000-0000-0000B8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697" name="Text Box 694">
          <a:extLst>
            <a:ext uri="{FF2B5EF4-FFF2-40B4-BE49-F238E27FC236}">
              <a16:creationId xmlns:a16="http://schemas.microsoft.com/office/drawing/2014/main" id="{00000000-0008-0000-0000-0000B9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698" name="Text Box 695">
          <a:extLst>
            <a:ext uri="{FF2B5EF4-FFF2-40B4-BE49-F238E27FC236}">
              <a16:creationId xmlns:a16="http://schemas.microsoft.com/office/drawing/2014/main" id="{00000000-0008-0000-0000-0000BA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699" name="Text Box 696">
          <a:extLst>
            <a:ext uri="{FF2B5EF4-FFF2-40B4-BE49-F238E27FC236}">
              <a16:creationId xmlns:a16="http://schemas.microsoft.com/office/drawing/2014/main" id="{00000000-0008-0000-0000-0000BB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700" name="Text Box 697">
          <a:extLst>
            <a:ext uri="{FF2B5EF4-FFF2-40B4-BE49-F238E27FC236}">
              <a16:creationId xmlns:a16="http://schemas.microsoft.com/office/drawing/2014/main" id="{00000000-0008-0000-0000-0000BC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701" name="Text Box 698">
          <a:extLst>
            <a:ext uri="{FF2B5EF4-FFF2-40B4-BE49-F238E27FC236}">
              <a16:creationId xmlns:a16="http://schemas.microsoft.com/office/drawing/2014/main" id="{00000000-0008-0000-0000-0000BD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702" name="Text Box 699">
          <a:extLst>
            <a:ext uri="{FF2B5EF4-FFF2-40B4-BE49-F238E27FC236}">
              <a16:creationId xmlns:a16="http://schemas.microsoft.com/office/drawing/2014/main" id="{00000000-0008-0000-0000-0000BE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703" name="Text Box 700">
          <a:extLst>
            <a:ext uri="{FF2B5EF4-FFF2-40B4-BE49-F238E27FC236}">
              <a16:creationId xmlns:a16="http://schemas.microsoft.com/office/drawing/2014/main" id="{00000000-0008-0000-0000-0000BF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704" name="Text Box 701">
          <a:extLst>
            <a:ext uri="{FF2B5EF4-FFF2-40B4-BE49-F238E27FC236}">
              <a16:creationId xmlns:a16="http://schemas.microsoft.com/office/drawing/2014/main" id="{00000000-0008-0000-0000-0000C0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705" name="Text Box 702">
          <a:extLst>
            <a:ext uri="{FF2B5EF4-FFF2-40B4-BE49-F238E27FC236}">
              <a16:creationId xmlns:a16="http://schemas.microsoft.com/office/drawing/2014/main" id="{00000000-0008-0000-0000-0000C1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706" name="Text Box 703">
          <a:extLst>
            <a:ext uri="{FF2B5EF4-FFF2-40B4-BE49-F238E27FC236}">
              <a16:creationId xmlns:a16="http://schemas.microsoft.com/office/drawing/2014/main" id="{00000000-0008-0000-0000-0000C2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707" name="Text Box 704">
          <a:extLst>
            <a:ext uri="{FF2B5EF4-FFF2-40B4-BE49-F238E27FC236}">
              <a16:creationId xmlns:a16="http://schemas.microsoft.com/office/drawing/2014/main" id="{00000000-0008-0000-0000-0000C3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708" name="Text Box 705">
          <a:extLst>
            <a:ext uri="{FF2B5EF4-FFF2-40B4-BE49-F238E27FC236}">
              <a16:creationId xmlns:a16="http://schemas.microsoft.com/office/drawing/2014/main" id="{00000000-0008-0000-0000-0000C4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709" name="Text Box 706">
          <a:extLst>
            <a:ext uri="{FF2B5EF4-FFF2-40B4-BE49-F238E27FC236}">
              <a16:creationId xmlns:a16="http://schemas.microsoft.com/office/drawing/2014/main" id="{00000000-0008-0000-0000-0000C5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710" name="Text Box 707">
          <a:extLst>
            <a:ext uri="{FF2B5EF4-FFF2-40B4-BE49-F238E27FC236}">
              <a16:creationId xmlns:a16="http://schemas.microsoft.com/office/drawing/2014/main" id="{00000000-0008-0000-0000-0000C6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711" name="Text Box 708">
          <a:extLst>
            <a:ext uri="{FF2B5EF4-FFF2-40B4-BE49-F238E27FC236}">
              <a16:creationId xmlns:a16="http://schemas.microsoft.com/office/drawing/2014/main" id="{00000000-0008-0000-0000-0000C7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712" name="Text Box 709">
          <a:extLst>
            <a:ext uri="{FF2B5EF4-FFF2-40B4-BE49-F238E27FC236}">
              <a16:creationId xmlns:a16="http://schemas.microsoft.com/office/drawing/2014/main" id="{00000000-0008-0000-0000-0000C8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713" name="Text Box 710">
          <a:extLst>
            <a:ext uri="{FF2B5EF4-FFF2-40B4-BE49-F238E27FC236}">
              <a16:creationId xmlns:a16="http://schemas.microsoft.com/office/drawing/2014/main" id="{00000000-0008-0000-0000-0000C9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714" name="Text Box 711">
          <a:extLst>
            <a:ext uri="{FF2B5EF4-FFF2-40B4-BE49-F238E27FC236}">
              <a16:creationId xmlns:a16="http://schemas.microsoft.com/office/drawing/2014/main" id="{00000000-0008-0000-0000-0000CA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715" name="Text Box 712">
          <a:extLst>
            <a:ext uri="{FF2B5EF4-FFF2-40B4-BE49-F238E27FC236}">
              <a16:creationId xmlns:a16="http://schemas.microsoft.com/office/drawing/2014/main" id="{00000000-0008-0000-0000-0000CB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716" name="Text Box 713">
          <a:extLst>
            <a:ext uri="{FF2B5EF4-FFF2-40B4-BE49-F238E27FC236}">
              <a16:creationId xmlns:a16="http://schemas.microsoft.com/office/drawing/2014/main" id="{00000000-0008-0000-0000-0000CC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717" name="Text Box 714">
          <a:extLst>
            <a:ext uri="{FF2B5EF4-FFF2-40B4-BE49-F238E27FC236}">
              <a16:creationId xmlns:a16="http://schemas.microsoft.com/office/drawing/2014/main" id="{00000000-0008-0000-0000-0000CD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718" name="Text Box 715">
          <a:extLst>
            <a:ext uri="{FF2B5EF4-FFF2-40B4-BE49-F238E27FC236}">
              <a16:creationId xmlns:a16="http://schemas.microsoft.com/office/drawing/2014/main" id="{00000000-0008-0000-0000-0000CE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719" name="Text Box 716">
          <a:extLst>
            <a:ext uri="{FF2B5EF4-FFF2-40B4-BE49-F238E27FC236}">
              <a16:creationId xmlns:a16="http://schemas.microsoft.com/office/drawing/2014/main" id="{00000000-0008-0000-0000-0000CF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720" name="Text Box 717">
          <a:extLst>
            <a:ext uri="{FF2B5EF4-FFF2-40B4-BE49-F238E27FC236}">
              <a16:creationId xmlns:a16="http://schemas.microsoft.com/office/drawing/2014/main" id="{00000000-0008-0000-0000-0000D0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721" name="Text Box 718">
          <a:extLst>
            <a:ext uri="{FF2B5EF4-FFF2-40B4-BE49-F238E27FC236}">
              <a16:creationId xmlns:a16="http://schemas.microsoft.com/office/drawing/2014/main" id="{00000000-0008-0000-0000-0000D1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722" name="Text Box 719">
          <a:extLst>
            <a:ext uri="{FF2B5EF4-FFF2-40B4-BE49-F238E27FC236}">
              <a16:creationId xmlns:a16="http://schemas.microsoft.com/office/drawing/2014/main" id="{00000000-0008-0000-0000-0000D2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723" name="Text Box 720">
          <a:extLst>
            <a:ext uri="{FF2B5EF4-FFF2-40B4-BE49-F238E27FC236}">
              <a16:creationId xmlns:a16="http://schemas.microsoft.com/office/drawing/2014/main" id="{00000000-0008-0000-0000-0000D3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724" name="Text Box 721">
          <a:extLst>
            <a:ext uri="{FF2B5EF4-FFF2-40B4-BE49-F238E27FC236}">
              <a16:creationId xmlns:a16="http://schemas.microsoft.com/office/drawing/2014/main" id="{00000000-0008-0000-0000-0000D4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725" name="Text Box 722">
          <a:extLst>
            <a:ext uri="{FF2B5EF4-FFF2-40B4-BE49-F238E27FC236}">
              <a16:creationId xmlns:a16="http://schemas.microsoft.com/office/drawing/2014/main" id="{00000000-0008-0000-0000-0000D5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726" name="Text Box 723">
          <a:extLst>
            <a:ext uri="{FF2B5EF4-FFF2-40B4-BE49-F238E27FC236}">
              <a16:creationId xmlns:a16="http://schemas.microsoft.com/office/drawing/2014/main" id="{00000000-0008-0000-0000-0000D6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727" name="Text Box 724">
          <a:extLst>
            <a:ext uri="{FF2B5EF4-FFF2-40B4-BE49-F238E27FC236}">
              <a16:creationId xmlns:a16="http://schemas.microsoft.com/office/drawing/2014/main" id="{00000000-0008-0000-0000-0000D7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728" name="Text Box 725">
          <a:extLst>
            <a:ext uri="{FF2B5EF4-FFF2-40B4-BE49-F238E27FC236}">
              <a16:creationId xmlns:a16="http://schemas.microsoft.com/office/drawing/2014/main" id="{00000000-0008-0000-0000-0000D8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729" name="Text Box 726">
          <a:extLst>
            <a:ext uri="{FF2B5EF4-FFF2-40B4-BE49-F238E27FC236}">
              <a16:creationId xmlns:a16="http://schemas.microsoft.com/office/drawing/2014/main" id="{00000000-0008-0000-0000-0000D9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730" name="Text Box 727">
          <a:extLst>
            <a:ext uri="{FF2B5EF4-FFF2-40B4-BE49-F238E27FC236}">
              <a16:creationId xmlns:a16="http://schemas.microsoft.com/office/drawing/2014/main" id="{00000000-0008-0000-0000-0000DA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731" name="Text Box 728">
          <a:extLst>
            <a:ext uri="{FF2B5EF4-FFF2-40B4-BE49-F238E27FC236}">
              <a16:creationId xmlns:a16="http://schemas.microsoft.com/office/drawing/2014/main" id="{00000000-0008-0000-0000-0000DB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732" name="Text Box 729">
          <a:extLst>
            <a:ext uri="{FF2B5EF4-FFF2-40B4-BE49-F238E27FC236}">
              <a16:creationId xmlns:a16="http://schemas.microsoft.com/office/drawing/2014/main" id="{00000000-0008-0000-0000-0000DC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733" name="Text Box 730">
          <a:extLst>
            <a:ext uri="{FF2B5EF4-FFF2-40B4-BE49-F238E27FC236}">
              <a16:creationId xmlns:a16="http://schemas.microsoft.com/office/drawing/2014/main" id="{00000000-0008-0000-0000-0000DD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734" name="Text Box 731">
          <a:extLst>
            <a:ext uri="{FF2B5EF4-FFF2-40B4-BE49-F238E27FC236}">
              <a16:creationId xmlns:a16="http://schemas.microsoft.com/office/drawing/2014/main" id="{00000000-0008-0000-0000-0000DE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735" name="Text Box 732">
          <a:extLst>
            <a:ext uri="{FF2B5EF4-FFF2-40B4-BE49-F238E27FC236}">
              <a16:creationId xmlns:a16="http://schemas.microsoft.com/office/drawing/2014/main" id="{00000000-0008-0000-0000-0000DF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736" name="Text Box 733">
          <a:extLst>
            <a:ext uri="{FF2B5EF4-FFF2-40B4-BE49-F238E27FC236}">
              <a16:creationId xmlns:a16="http://schemas.microsoft.com/office/drawing/2014/main" id="{00000000-0008-0000-0000-0000E0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737" name="Text Box 734">
          <a:extLst>
            <a:ext uri="{FF2B5EF4-FFF2-40B4-BE49-F238E27FC236}">
              <a16:creationId xmlns:a16="http://schemas.microsoft.com/office/drawing/2014/main" id="{00000000-0008-0000-0000-0000E1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738" name="Text Box 735">
          <a:extLst>
            <a:ext uri="{FF2B5EF4-FFF2-40B4-BE49-F238E27FC236}">
              <a16:creationId xmlns:a16="http://schemas.microsoft.com/office/drawing/2014/main" id="{00000000-0008-0000-0000-0000E2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739" name="Text Box 736">
          <a:extLst>
            <a:ext uri="{FF2B5EF4-FFF2-40B4-BE49-F238E27FC236}">
              <a16:creationId xmlns:a16="http://schemas.microsoft.com/office/drawing/2014/main" id="{00000000-0008-0000-0000-0000E3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740" name="Text Box 737">
          <a:extLst>
            <a:ext uri="{FF2B5EF4-FFF2-40B4-BE49-F238E27FC236}">
              <a16:creationId xmlns:a16="http://schemas.microsoft.com/office/drawing/2014/main" id="{00000000-0008-0000-0000-0000E4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741" name="Text Box 738">
          <a:extLst>
            <a:ext uri="{FF2B5EF4-FFF2-40B4-BE49-F238E27FC236}">
              <a16:creationId xmlns:a16="http://schemas.microsoft.com/office/drawing/2014/main" id="{00000000-0008-0000-0000-0000E5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742" name="Text Box 739">
          <a:extLst>
            <a:ext uri="{FF2B5EF4-FFF2-40B4-BE49-F238E27FC236}">
              <a16:creationId xmlns:a16="http://schemas.microsoft.com/office/drawing/2014/main" id="{00000000-0008-0000-0000-0000E6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743" name="Text Box 740">
          <a:extLst>
            <a:ext uri="{FF2B5EF4-FFF2-40B4-BE49-F238E27FC236}">
              <a16:creationId xmlns:a16="http://schemas.microsoft.com/office/drawing/2014/main" id="{00000000-0008-0000-0000-0000E7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744" name="Text Box 741">
          <a:extLst>
            <a:ext uri="{FF2B5EF4-FFF2-40B4-BE49-F238E27FC236}">
              <a16:creationId xmlns:a16="http://schemas.microsoft.com/office/drawing/2014/main" id="{00000000-0008-0000-0000-0000E8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745" name="Text Box 742">
          <a:extLst>
            <a:ext uri="{FF2B5EF4-FFF2-40B4-BE49-F238E27FC236}">
              <a16:creationId xmlns:a16="http://schemas.microsoft.com/office/drawing/2014/main" id="{00000000-0008-0000-0000-0000E9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746" name="Text Box 743">
          <a:extLst>
            <a:ext uri="{FF2B5EF4-FFF2-40B4-BE49-F238E27FC236}">
              <a16:creationId xmlns:a16="http://schemas.microsoft.com/office/drawing/2014/main" id="{00000000-0008-0000-0000-0000EA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747" name="Text Box 744">
          <a:extLst>
            <a:ext uri="{FF2B5EF4-FFF2-40B4-BE49-F238E27FC236}">
              <a16:creationId xmlns:a16="http://schemas.microsoft.com/office/drawing/2014/main" id="{00000000-0008-0000-0000-0000EB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748" name="Text Box 745">
          <a:extLst>
            <a:ext uri="{FF2B5EF4-FFF2-40B4-BE49-F238E27FC236}">
              <a16:creationId xmlns:a16="http://schemas.microsoft.com/office/drawing/2014/main" id="{00000000-0008-0000-0000-0000EC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749" name="Text Box 746">
          <a:extLst>
            <a:ext uri="{FF2B5EF4-FFF2-40B4-BE49-F238E27FC236}">
              <a16:creationId xmlns:a16="http://schemas.microsoft.com/office/drawing/2014/main" id="{00000000-0008-0000-0000-0000ED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750" name="Text Box 747">
          <a:extLst>
            <a:ext uri="{FF2B5EF4-FFF2-40B4-BE49-F238E27FC236}">
              <a16:creationId xmlns:a16="http://schemas.microsoft.com/office/drawing/2014/main" id="{00000000-0008-0000-0000-0000EE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751" name="Text Box 748">
          <a:extLst>
            <a:ext uri="{FF2B5EF4-FFF2-40B4-BE49-F238E27FC236}">
              <a16:creationId xmlns:a16="http://schemas.microsoft.com/office/drawing/2014/main" id="{00000000-0008-0000-0000-0000EF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752" name="Text Box 749">
          <a:extLst>
            <a:ext uri="{FF2B5EF4-FFF2-40B4-BE49-F238E27FC236}">
              <a16:creationId xmlns:a16="http://schemas.microsoft.com/office/drawing/2014/main" id="{00000000-0008-0000-0000-0000F0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753" name="Text Box 750">
          <a:extLst>
            <a:ext uri="{FF2B5EF4-FFF2-40B4-BE49-F238E27FC236}">
              <a16:creationId xmlns:a16="http://schemas.microsoft.com/office/drawing/2014/main" id="{00000000-0008-0000-0000-0000F1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754" name="Text Box 751">
          <a:extLst>
            <a:ext uri="{FF2B5EF4-FFF2-40B4-BE49-F238E27FC236}">
              <a16:creationId xmlns:a16="http://schemas.microsoft.com/office/drawing/2014/main" id="{00000000-0008-0000-0000-0000F2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755" name="Text Box 752">
          <a:extLst>
            <a:ext uri="{FF2B5EF4-FFF2-40B4-BE49-F238E27FC236}">
              <a16:creationId xmlns:a16="http://schemas.microsoft.com/office/drawing/2014/main" id="{00000000-0008-0000-0000-0000F3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756" name="Text Box 753">
          <a:extLst>
            <a:ext uri="{FF2B5EF4-FFF2-40B4-BE49-F238E27FC236}">
              <a16:creationId xmlns:a16="http://schemas.microsoft.com/office/drawing/2014/main" id="{00000000-0008-0000-0000-0000F4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757" name="Text Box 754">
          <a:extLst>
            <a:ext uri="{FF2B5EF4-FFF2-40B4-BE49-F238E27FC236}">
              <a16:creationId xmlns:a16="http://schemas.microsoft.com/office/drawing/2014/main" id="{00000000-0008-0000-0000-0000F5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758" name="Text Box 755">
          <a:extLst>
            <a:ext uri="{FF2B5EF4-FFF2-40B4-BE49-F238E27FC236}">
              <a16:creationId xmlns:a16="http://schemas.microsoft.com/office/drawing/2014/main" id="{00000000-0008-0000-0000-0000F6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759" name="Text Box 756">
          <a:extLst>
            <a:ext uri="{FF2B5EF4-FFF2-40B4-BE49-F238E27FC236}">
              <a16:creationId xmlns:a16="http://schemas.microsoft.com/office/drawing/2014/main" id="{00000000-0008-0000-0000-0000F7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760" name="Text Box 757">
          <a:extLst>
            <a:ext uri="{FF2B5EF4-FFF2-40B4-BE49-F238E27FC236}">
              <a16:creationId xmlns:a16="http://schemas.microsoft.com/office/drawing/2014/main" id="{00000000-0008-0000-0000-0000F8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761" name="Text Box 758">
          <a:extLst>
            <a:ext uri="{FF2B5EF4-FFF2-40B4-BE49-F238E27FC236}">
              <a16:creationId xmlns:a16="http://schemas.microsoft.com/office/drawing/2014/main" id="{00000000-0008-0000-0000-0000F9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762" name="Text Box 759">
          <a:extLst>
            <a:ext uri="{FF2B5EF4-FFF2-40B4-BE49-F238E27FC236}">
              <a16:creationId xmlns:a16="http://schemas.microsoft.com/office/drawing/2014/main" id="{00000000-0008-0000-0000-0000FA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763" name="Text Box 760">
          <a:extLst>
            <a:ext uri="{FF2B5EF4-FFF2-40B4-BE49-F238E27FC236}">
              <a16:creationId xmlns:a16="http://schemas.microsoft.com/office/drawing/2014/main" id="{00000000-0008-0000-0000-0000FB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764" name="Text Box 761">
          <a:extLst>
            <a:ext uri="{FF2B5EF4-FFF2-40B4-BE49-F238E27FC236}">
              <a16:creationId xmlns:a16="http://schemas.microsoft.com/office/drawing/2014/main" id="{00000000-0008-0000-0000-0000FC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765" name="Text Box 762">
          <a:extLst>
            <a:ext uri="{FF2B5EF4-FFF2-40B4-BE49-F238E27FC236}">
              <a16:creationId xmlns:a16="http://schemas.microsoft.com/office/drawing/2014/main" id="{00000000-0008-0000-0000-0000FD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766" name="Text Box 763">
          <a:extLst>
            <a:ext uri="{FF2B5EF4-FFF2-40B4-BE49-F238E27FC236}">
              <a16:creationId xmlns:a16="http://schemas.microsoft.com/office/drawing/2014/main" id="{00000000-0008-0000-0000-0000FE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767" name="Text Box 764">
          <a:extLst>
            <a:ext uri="{FF2B5EF4-FFF2-40B4-BE49-F238E27FC236}">
              <a16:creationId xmlns:a16="http://schemas.microsoft.com/office/drawing/2014/main" id="{00000000-0008-0000-0000-0000FF02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768" name="Text Box 765">
          <a:extLst>
            <a:ext uri="{FF2B5EF4-FFF2-40B4-BE49-F238E27FC236}">
              <a16:creationId xmlns:a16="http://schemas.microsoft.com/office/drawing/2014/main" id="{00000000-0008-0000-0000-00000003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769" name="Text Box 766">
          <a:extLst>
            <a:ext uri="{FF2B5EF4-FFF2-40B4-BE49-F238E27FC236}">
              <a16:creationId xmlns:a16="http://schemas.microsoft.com/office/drawing/2014/main" id="{00000000-0008-0000-0000-00000103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770" name="Text Box 767">
          <a:extLst>
            <a:ext uri="{FF2B5EF4-FFF2-40B4-BE49-F238E27FC236}">
              <a16:creationId xmlns:a16="http://schemas.microsoft.com/office/drawing/2014/main" id="{00000000-0008-0000-0000-00000203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771" name="Text Box 768">
          <a:extLst>
            <a:ext uri="{FF2B5EF4-FFF2-40B4-BE49-F238E27FC236}">
              <a16:creationId xmlns:a16="http://schemas.microsoft.com/office/drawing/2014/main" id="{00000000-0008-0000-0000-00000303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772" name="Text Box 769">
          <a:extLst>
            <a:ext uri="{FF2B5EF4-FFF2-40B4-BE49-F238E27FC236}">
              <a16:creationId xmlns:a16="http://schemas.microsoft.com/office/drawing/2014/main" id="{00000000-0008-0000-0000-00000403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773" name="Text Box 770">
          <a:extLst>
            <a:ext uri="{FF2B5EF4-FFF2-40B4-BE49-F238E27FC236}">
              <a16:creationId xmlns:a16="http://schemas.microsoft.com/office/drawing/2014/main" id="{00000000-0008-0000-0000-00000503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774" name="Text Box 771">
          <a:extLst>
            <a:ext uri="{FF2B5EF4-FFF2-40B4-BE49-F238E27FC236}">
              <a16:creationId xmlns:a16="http://schemas.microsoft.com/office/drawing/2014/main" id="{00000000-0008-0000-0000-00000603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765</xdr:row>
      <xdr:rowOff>0</xdr:rowOff>
    </xdr:from>
    <xdr:to>
      <xdr:col>1</xdr:col>
      <xdr:colOff>104775</xdr:colOff>
      <xdr:row>765</xdr:row>
      <xdr:rowOff>66675</xdr:rowOff>
    </xdr:to>
    <xdr:sp macro="" textlink="">
      <xdr:nvSpPr>
        <xdr:cNvPr id="775" name="Text Box 772">
          <a:extLst>
            <a:ext uri="{FF2B5EF4-FFF2-40B4-BE49-F238E27FC236}">
              <a16:creationId xmlns:a16="http://schemas.microsoft.com/office/drawing/2014/main" id="{00000000-0008-0000-0000-000007030000}"/>
            </a:ext>
          </a:extLst>
        </xdr:cNvPr>
        <xdr:cNvSpPr txBox="1">
          <a:spLocks noChangeArrowheads="1"/>
        </xdr:cNvSpPr>
      </xdr:nvSpPr>
      <xdr:spPr bwMode="auto">
        <a:xfrm>
          <a:off x="409575" y="57950100"/>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847725</xdr:colOff>
      <xdr:row>733</xdr:row>
      <xdr:rowOff>0</xdr:rowOff>
    </xdr:from>
    <xdr:to>
      <xdr:col>1</xdr:col>
      <xdr:colOff>2838450</xdr:colOff>
      <xdr:row>733</xdr:row>
      <xdr:rowOff>38100</xdr:rowOff>
    </xdr:to>
    <xdr:sp macro="" textlink="">
      <xdr:nvSpPr>
        <xdr:cNvPr id="777" name="Text Box 987420">
          <a:extLst>
            <a:ext uri="{FF2B5EF4-FFF2-40B4-BE49-F238E27FC236}">
              <a16:creationId xmlns:a16="http://schemas.microsoft.com/office/drawing/2014/main" id="{00000000-0008-0000-0000-000009030000}"/>
            </a:ext>
          </a:extLst>
        </xdr:cNvPr>
        <xdr:cNvSpPr txBox="1">
          <a:spLocks noChangeArrowheads="1"/>
        </xdr:cNvSpPr>
      </xdr:nvSpPr>
      <xdr:spPr bwMode="auto">
        <a:xfrm rot="9906002" flipV="1">
          <a:off x="1257300" y="51111150"/>
          <a:ext cx="1990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847725</xdr:colOff>
      <xdr:row>503</xdr:row>
      <xdr:rowOff>0</xdr:rowOff>
    </xdr:from>
    <xdr:to>
      <xdr:col>1</xdr:col>
      <xdr:colOff>2838450</xdr:colOff>
      <xdr:row>503</xdr:row>
      <xdr:rowOff>38100</xdr:rowOff>
    </xdr:to>
    <xdr:sp macro="" textlink="">
      <xdr:nvSpPr>
        <xdr:cNvPr id="2" name="Text Box 987420">
          <a:extLst>
            <a:ext uri="{FF2B5EF4-FFF2-40B4-BE49-F238E27FC236}">
              <a16:creationId xmlns:a16="http://schemas.microsoft.com/office/drawing/2014/main" id="{00000000-0008-0000-0000-000002000000}"/>
            </a:ext>
          </a:extLst>
        </xdr:cNvPr>
        <xdr:cNvSpPr txBox="1">
          <a:spLocks noChangeArrowheads="1"/>
        </xdr:cNvSpPr>
      </xdr:nvSpPr>
      <xdr:spPr bwMode="auto">
        <a:xfrm rot="9906002" flipV="1">
          <a:off x="1257300" y="169192575"/>
          <a:ext cx="1990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847725</xdr:colOff>
      <xdr:row>503</xdr:row>
      <xdr:rowOff>0</xdr:rowOff>
    </xdr:from>
    <xdr:to>
      <xdr:col>1</xdr:col>
      <xdr:colOff>2838450</xdr:colOff>
      <xdr:row>503</xdr:row>
      <xdr:rowOff>38100</xdr:rowOff>
    </xdr:to>
    <xdr:sp macro="" textlink="">
      <xdr:nvSpPr>
        <xdr:cNvPr id="779" name="Text Box 987420">
          <a:extLst>
            <a:ext uri="{FF2B5EF4-FFF2-40B4-BE49-F238E27FC236}">
              <a16:creationId xmlns:a16="http://schemas.microsoft.com/office/drawing/2014/main" id="{00000000-0008-0000-0000-00000B030000}"/>
            </a:ext>
          </a:extLst>
        </xdr:cNvPr>
        <xdr:cNvSpPr txBox="1">
          <a:spLocks noChangeArrowheads="1"/>
        </xdr:cNvSpPr>
      </xdr:nvSpPr>
      <xdr:spPr bwMode="auto">
        <a:xfrm rot="9906002" flipV="1">
          <a:off x="1257300" y="169192575"/>
          <a:ext cx="1990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847725</xdr:colOff>
      <xdr:row>503</xdr:row>
      <xdr:rowOff>0</xdr:rowOff>
    </xdr:from>
    <xdr:to>
      <xdr:col>1</xdr:col>
      <xdr:colOff>2838450</xdr:colOff>
      <xdr:row>503</xdr:row>
      <xdr:rowOff>38100</xdr:rowOff>
    </xdr:to>
    <xdr:sp macro="" textlink="">
      <xdr:nvSpPr>
        <xdr:cNvPr id="780" name="Text Box 987420">
          <a:extLst>
            <a:ext uri="{FF2B5EF4-FFF2-40B4-BE49-F238E27FC236}">
              <a16:creationId xmlns:a16="http://schemas.microsoft.com/office/drawing/2014/main" id="{00000000-0008-0000-0000-00000C030000}"/>
            </a:ext>
          </a:extLst>
        </xdr:cNvPr>
        <xdr:cNvSpPr txBox="1">
          <a:spLocks noChangeArrowheads="1"/>
        </xdr:cNvSpPr>
      </xdr:nvSpPr>
      <xdr:spPr bwMode="auto">
        <a:xfrm rot="9906002" flipV="1">
          <a:off x="1257300" y="169192575"/>
          <a:ext cx="1990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847725</xdr:colOff>
      <xdr:row>503</xdr:row>
      <xdr:rowOff>0</xdr:rowOff>
    </xdr:from>
    <xdr:to>
      <xdr:col>1</xdr:col>
      <xdr:colOff>2838450</xdr:colOff>
      <xdr:row>503</xdr:row>
      <xdr:rowOff>38100</xdr:rowOff>
    </xdr:to>
    <xdr:sp macro="" textlink="">
      <xdr:nvSpPr>
        <xdr:cNvPr id="781" name="Text Box 987420">
          <a:extLst>
            <a:ext uri="{FF2B5EF4-FFF2-40B4-BE49-F238E27FC236}">
              <a16:creationId xmlns:a16="http://schemas.microsoft.com/office/drawing/2014/main" id="{00000000-0008-0000-0000-00000D030000}"/>
            </a:ext>
          </a:extLst>
        </xdr:cNvPr>
        <xdr:cNvSpPr txBox="1">
          <a:spLocks noChangeArrowheads="1"/>
        </xdr:cNvSpPr>
      </xdr:nvSpPr>
      <xdr:spPr bwMode="auto">
        <a:xfrm rot="9906002" flipV="1">
          <a:off x="1257300" y="169192575"/>
          <a:ext cx="1990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847725</xdr:colOff>
      <xdr:row>251</xdr:row>
      <xdr:rowOff>0</xdr:rowOff>
    </xdr:from>
    <xdr:to>
      <xdr:col>1</xdr:col>
      <xdr:colOff>2838450</xdr:colOff>
      <xdr:row>251</xdr:row>
      <xdr:rowOff>38100</xdr:rowOff>
    </xdr:to>
    <xdr:sp macro="" textlink="">
      <xdr:nvSpPr>
        <xdr:cNvPr id="782" name="Text Box 987420">
          <a:extLst>
            <a:ext uri="{FF2B5EF4-FFF2-40B4-BE49-F238E27FC236}">
              <a16:creationId xmlns:a16="http://schemas.microsoft.com/office/drawing/2014/main" id="{00000000-0008-0000-0000-00000E030000}"/>
            </a:ext>
          </a:extLst>
        </xdr:cNvPr>
        <xdr:cNvSpPr txBox="1">
          <a:spLocks noChangeArrowheads="1"/>
        </xdr:cNvSpPr>
      </xdr:nvSpPr>
      <xdr:spPr bwMode="auto">
        <a:xfrm rot="9906002" flipV="1">
          <a:off x="1257300" y="27432000"/>
          <a:ext cx="1990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847725</xdr:colOff>
      <xdr:row>251</xdr:row>
      <xdr:rowOff>0</xdr:rowOff>
    </xdr:from>
    <xdr:to>
      <xdr:col>1</xdr:col>
      <xdr:colOff>2838450</xdr:colOff>
      <xdr:row>251</xdr:row>
      <xdr:rowOff>38100</xdr:rowOff>
    </xdr:to>
    <xdr:sp macro="" textlink="">
      <xdr:nvSpPr>
        <xdr:cNvPr id="783" name="Text Box 987420">
          <a:extLst>
            <a:ext uri="{FF2B5EF4-FFF2-40B4-BE49-F238E27FC236}">
              <a16:creationId xmlns:a16="http://schemas.microsoft.com/office/drawing/2014/main" id="{00000000-0008-0000-0000-00000F030000}"/>
            </a:ext>
          </a:extLst>
        </xdr:cNvPr>
        <xdr:cNvSpPr txBox="1">
          <a:spLocks noChangeArrowheads="1"/>
        </xdr:cNvSpPr>
      </xdr:nvSpPr>
      <xdr:spPr bwMode="auto">
        <a:xfrm rot="9906002" flipV="1">
          <a:off x="1257300" y="27432000"/>
          <a:ext cx="1990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784" name="Text Box 387">
          <a:extLst>
            <a:ext uri="{FF2B5EF4-FFF2-40B4-BE49-F238E27FC236}">
              <a16:creationId xmlns:a16="http://schemas.microsoft.com/office/drawing/2014/main" id="{00000000-0008-0000-0000-00001003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785" name="Text Box 388">
          <a:extLst>
            <a:ext uri="{FF2B5EF4-FFF2-40B4-BE49-F238E27FC236}">
              <a16:creationId xmlns:a16="http://schemas.microsoft.com/office/drawing/2014/main" id="{00000000-0008-0000-0000-00001103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786" name="Text Box 389">
          <a:extLst>
            <a:ext uri="{FF2B5EF4-FFF2-40B4-BE49-F238E27FC236}">
              <a16:creationId xmlns:a16="http://schemas.microsoft.com/office/drawing/2014/main" id="{00000000-0008-0000-0000-00001203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787" name="Text Box 390">
          <a:extLst>
            <a:ext uri="{FF2B5EF4-FFF2-40B4-BE49-F238E27FC236}">
              <a16:creationId xmlns:a16="http://schemas.microsoft.com/office/drawing/2014/main" id="{00000000-0008-0000-0000-00001303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788" name="Text Box 391">
          <a:extLst>
            <a:ext uri="{FF2B5EF4-FFF2-40B4-BE49-F238E27FC236}">
              <a16:creationId xmlns:a16="http://schemas.microsoft.com/office/drawing/2014/main" id="{00000000-0008-0000-0000-00001403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789" name="Text Box 392">
          <a:extLst>
            <a:ext uri="{FF2B5EF4-FFF2-40B4-BE49-F238E27FC236}">
              <a16:creationId xmlns:a16="http://schemas.microsoft.com/office/drawing/2014/main" id="{00000000-0008-0000-0000-00001503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790" name="Text Box 393">
          <a:extLst>
            <a:ext uri="{FF2B5EF4-FFF2-40B4-BE49-F238E27FC236}">
              <a16:creationId xmlns:a16="http://schemas.microsoft.com/office/drawing/2014/main" id="{00000000-0008-0000-0000-00001603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791" name="Text Box 394">
          <a:extLst>
            <a:ext uri="{FF2B5EF4-FFF2-40B4-BE49-F238E27FC236}">
              <a16:creationId xmlns:a16="http://schemas.microsoft.com/office/drawing/2014/main" id="{00000000-0008-0000-0000-00001703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792" name="Text Box 395">
          <a:extLst>
            <a:ext uri="{FF2B5EF4-FFF2-40B4-BE49-F238E27FC236}">
              <a16:creationId xmlns:a16="http://schemas.microsoft.com/office/drawing/2014/main" id="{00000000-0008-0000-0000-00001803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793" name="Text Box 396">
          <a:extLst>
            <a:ext uri="{FF2B5EF4-FFF2-40B4-BE49-F238E27FC236}">
              <a16:creationId xmlns:a16="http://schemas.microsoft.com/office/drawing/2014/main" id="{00000000-0008-0000-0000-00001903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794" name="Text Box 397">
          <a:extLst>
            <a:ext uri="{FF2B5EF4-FFF2-40B4-BE49-F238E27FC236}">
              <a16:creationId xmlns:a16="http://schemas.microsoft.com/office/drawing/2014/main" id="{00000000-0008-0000-0000-00001A03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795" name="Text Box 398">
          <a:extLst>
            <a:ext uri="{FF2B5EF4-FFF2-40B4-BE49-F238E27FC236}">
              <a16:creationId xmlns:a16="http://schemas.microsoft.com/office/drawing/2014/main" id="{00000000-0008-0000-0000-00001B03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796" name="Text Box 399">
          <a:extLst>
            <a:ext uri="{FF2B5EF4-FFF2-40B4-BE49-F238E27FC236}">
              <a16:creationId xmlns:a16="http://schemas.microsoft.com/office/drawing/2014/main" id="{00000000-0008-0000-0000-00001C03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797" name="Text Box 400">
          <a:extLst>
            <a:ext uri="{FF2B5EF4-FFF2-40B4-BE49-F238E27FC236}">
              <a16:creationId xmlns:a16="http://schemas.microsoft.com/office/drawing/2014/main" id="{00000000-0008-0000-0000-00001D03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798" name="Text Box 401">
          <a:extLst>
            <a:ext uri="{FF2B5EF4-FFF2-40B4-BE49-F238E27FC236}">
              <a16:creationId xmlns:a16="http://schemas.microsoft.com/office/drawing/2014/main" id="{00000000-0008-0000-0000-00001E03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799" name="Text Box 402">
          <a:extLst>
            <a:ext uri="{FF2B5EF4-FFF2-40B4-BE49-F238E27FC236}">
              <a16:creationId xmlns:a16="http://schemas.microsoft.com/office/drawing/2014/main" id="{00000000-0008-0000-0000-00001F03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800" name="Text Box 403">
          <a:extLst>
            <a:ext uri="{FF2B5EF4-FFF2-40B4-BE49-F238E27FC236}">
              <a16:creationId xmlns:a16="http://schemas.microsoft.com/office/drawing/2014/main" id="{00000000-0008-0000-0000-00002003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801" name="Text Box 404">
          <a:extLst>
            <a:ext uri="{FF2B5EF4-FFF2-40B4-BE49-F238E27FC236}">
              <a16:creationId xmlns:a16="http://schemas.microsoft.com/office/drawing/2014/main" id="{00000000-0008-0000-0000-00002103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802" name="Text Box 405">
          <a:extLst>
            <a:ext uri="{FF2B5EF4-FFF2-40B4-BE49-F238E27FC236}">
              <a16:creationId xmlns:a16="http://schemas.microsoft.com/office/drawing/2014/main" id="{00000000-0008-0000-0000-00002203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803" name="Text Box 406">
          <a:extLst>
            <a:ext uri="{FF2B5EF4-FFF2-40B4-BE49-F238E27FC236}">
              <a16:creationId xmlns:a16="http://schemas.microsoft.com/office/drawing/2014/main" id="{00000000-0008-0000-0000-00002303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804" name="Text Box 407">
          <a:extLst>
            <a:ext uri="{FF2B5EF4-FFF2-40B4-BE49-F238E27FC236}">
              <a16:creationId xmlns:a16="http://schemas.microsoft.com/office/drawing/2014/main" id="{00000000-0008-0000-0000-00002403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805" name="Text Box 408">
          <a:extLst>
            <a:ext uri="{FF2B5EF4-FFF2-40B4-BE49-F238E27FC236}">
              <a16:creationId xmlns:a16="http://schemas.microsoft.com/office/drawing/2014/main" id="{00000000-0008-0000-0000-00002503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806" name="Text Box 409">
          <a:extLst>
            <a:ext uri="{FF2B5EF4-FFF2-40B4-BE49-F238E27FC236}">
              <a16:creationId xmlns:a16="http://schemas.microsoft.com/office/drawing/2014/main" id="{00000000-0008-0000-0000-00002603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807" name="Text Box 410">
          <a:extLst>
            <a:ext uri="{FF2B5EF4-FFF2-40B4-BE49-F238E27FC236}">
              <a16:creationId xmlns:a16="http://schemas.microsoft.com/office/drawing/2014/main" id="{00000000-0008-0000-0000-00002703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808" name="Text Box 411">
          <a:extLst>
            <a:ext uri="{FF2B5EF4-FFF2-40B4-BE49-F238E27FC236}">
              <a16:creationId xmlns:a16="http://schemas.microsoft.com/office/drawing/2014/main" id="{00000000-0008-0000-0000-00002803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809" name="Text Box 412">
          <a:extLst>
            <a:ext uri="{FF2B5EF4-FFF2-40B4-BE49-F238E27FC236}">
              <a16:creationId xmlns:a16="http://schemas.microsoft.com/office/drawing/2014/main" id="{00000000-0008-0000-0000-00002903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810" name="Text Box 413">
          <a:extLst>
            <a:ext uri="{FF2B5EF4-FFF2-40B4-BE49-F238E27FC236}">
              <a16:creationId xmlns:a16="http://schemas.microsoft.com/office/drawing/2014/main" id="{00000000-0008-0000-0000-00002A03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811" name="Text Box 414">
          <a:extLst>
            <a:ext uri="{FF2B5EF4-FFF2-40B4-BE49-F238E27FC236}">
              <a16:creationId xmlns:a16="http://schemas.microsoft.com/office/drawing/2014/main" id="{00000000-0008-0000-0000-00002B03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812" name="Text Box 415">
          <a:extLst>
            <a:ext uri="{FF2B5EF4-FFF2-40B4-BE49-F238E27FC236}">
              <a16:creationId xmlns:a16="http://schemas.microsoft.com/office/drawing/2014/main" id="{00000000-0008-0000-0000-00002C03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813" name="Text Box 416">
          <a:extLst>
            <a:ext uri="{FF2B5EF4-FFF2-40B4-BE49-F238E27FC236}">
              <a16:creationId xmlns:a16="http://schemas.microsoft.com/office/drawing/2014/main" id="{00000000-0008-0000-0000-00002D03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814" name="Text Box 417">
          <a:extLst>
            <a:ext uri="{FF2B5EF4-FFF2-40B4-BE49-F238E27FC236}">
              <a16:creationId xmlns:a16="http://schemas.microsoft.com/office/drawing/2014/main" id="{00000000-0008-0000-0000-00002E03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815" name="Text Box 418">
          <a:extLst>
            <a:ext uri="{FF2B5EF4-FFF2-40B4-BE49-F238E27FC236}">
              <a16:creationId xmlns:a16="http://schemas.microsoft.com/office/drawing/2014/main" id="{00000000-0008-0000-0000-00002F03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816" name="Text Box 419">
          <a:extLst>
            <a:ext uri="{FF2B5EF4-FFF2-40B4-BE49-F238E27FC236}">
              <a16:creationId xmlns:a16="http://schemas.microsoft.com/office/drawing/2014/main" id="{00000000-0008-0000-0000-00003003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817" name="Text Box 420">
          <a:extLst>
            <a:ext uri="{FF2B5EF4-FFF2-40B4-BE49-F238E27FC236}">
              <a16:creationId xmlns:a16="http://schemas.microsoft.com/office/drawing/2014/main" id="{00000000-0008-0000-0000-00003103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818" name="Text Box 421">
          <a:extLst>
            <a:ext uri="{FF2B5EF4-FFF2-40B4-BE49-F238E27FC236}">
              <a16:creationId xmlns:a16="http://schemas.microsoft.com/office/drawing/2014/main" id="{00000000-0008-0000-0000-00003203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819" name="Text Box 422">
          <a:extLst>
            <a:ext uri="{FF2B5EF4-FFF2-40B4-BE49-F238E27FC236}">
              <a16:creationId xmlns:a16="http://schemas.microsoft.com/office/drawing/2014/main" id="{00000000-0008-0000-0000-00003303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820" name="Text Box 423">
          <a:extLst>
            <a:ext uri="{FF2B5EF4-FFF2-40B4-BE49-F238E27FC236}">
              <a16:creationId xmlns:a16="http://schemas.microsoft.com/office/drawing/2014/main" id="{00000000-0008-0000-0000-00003403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821" name="Text Box 424">
          <a:extLst>
            <a:ext uri="{FF2B5EF4-FFF2-40B4-BE49-F238E27FC236}">
              <a16:creationId xmlns:a16="http://schemas.microsoft.com/office/drawing/2014/main" id="{00000000-0008-0000-0000-00003503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822" name="Text Box 425">
          <a:extLst>
            <a:ext uri="{FF2B5EF4-FFF2-40B4-BE49-F238E27FC236}">
              <a16:creationId xmlns:a16="http://schemas.microsoft.com/office/drawing/2014/main" id="{00000000-0008-0000-0000-00003603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823" name="Text Box 426">
          <a:extLst>
            <a:ext uri="{FF2B5EF4-FFF2-40B4-BE49-F238E27FC236}">
              <a16:creationId xmlns:a16="http://schemas.microsoft.com/office/drawing/2014/main" id="{00000000-0008-0000-0000-00003703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824" name="Text Box 427">
          <a:extLst>
            <a:ext uri="{FF2B5EF4-FFF2-40B4-BE49-F238E27FC236}">
              <a16:creationId xmlns:a16="http://schemas.microsoft.com/office/drawing/2014/main" id="{00000000-0008-0000-0000-00003803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825" name="Text Box 428">
          <a:extLst>
            <a:ext uri="{FF2B5EF4-FFF2-40B4-BE49-F238E27FC236}">
              <a16:creationId xmlns:a16="http://schemas.microsoft.com/office/drawing/2014/main" id="{00000000-0008-0000-0000-00003903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826" name="Text Box 429">
          <a:extLst>
            <a:ext uri="{FF2B5EF4-FFF2-40B4-BE49-F238E27FC236}">
              <a16:creationId xmlns:a16="http://schemas.microsoft.com/office/drawing/2014/main" id="{00000000-0008-0000-0000-00003A03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827" name="Text Box 430">
          <a:extLst>
            <a:ext uri="{FF2B5EF4-FFF2-40B4-BE49-F238E27FC236}">
              <a16:creationId xmlns:a16="http://schemas.microsoft.com/office/drawing/2014/main" id="{00000000-0008-0000-0000-00003B03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828" name="Text Box 431">
          <a:extLst>
            <a:ext uri="{FF2B5EF4-FFF2-40B4-BE49-F238E27FC236}">
              <a16:creationId xmlns:a16="http://schemas.microsoft.com/office/drawing/2014/main" id="{00000000-0008-0000-0000-00003C03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829" name="Text Box 432">
          <a:extLst>
            <a:ext uri="{FF2B5EF4-FFF2-40B4-BE49-F238E27FC236}">
              <a16:creationId xmlns:a16="http://schemas.microsoft.com/office/drawing/2014/main" id="{00000000-0008-0000-0000-00003D03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830" name="Text Box 433">
          <a:extLst>
            <a:ext uri="{FF2B5EF4-FFF2-40B4-BE49-F238E27FC236}">
              <a16:creationId xmlns:a16="http://schemas.microsoft.com/office/drawing/2014/main" id="{00000000-0008-0000-0000-00003E03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831" name="Text Box 434">
          <a:extLst>
            <a:ext uri="{FF2B5EF4-FFF2-40B4-BE49-F238E27FC236}">
              <a16:creationId xmlns:a16="http://schemas.microsoft.com/office/drawing/2014/main" id="{00000000-0008-0000-0000-00003F03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832" name="Text Box 435">
          <a:extLst>
            <a:ext uri="{FF2B5EF4-FFF2-40B4-BE49-F238E27FC236}">
              <a16:creationId xmlns:a16="http://schemas.microsoft.com/office/drawing/2014/main" id="{00000000-0008-0000-0000-00004003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833" name="Text Box 436">
          <a:extLst>
            <a:ext uri="{FF2B5EF4-FFF2-40B4-BE49-F238E27FC236}">
              <a16:creationId xmlns:a16="http://schemas.microsoft.com/office/drawing/2014/main" id="{00000000-0008-0000-0000-00004103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834" name="Text Box 437">
          <a:extLst>
            <a:ext uri="{FF2B5EF4-FFF2-40B4-BE49-F238E27FC236}">
              <a16:creationId xmlns:a16="http://schemas.microsoft.com/office/drawing/2014/main" id="{00000000-0008-0000-0000-00004203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835" name="Text Box 438">
          <a:extLst>
            <a:ext uri="{FF2B5EF4-FFF2-40B4-BE49-F238E27FC236}">
              <a16:creationId xmlns:a16="http://schemas.microsoft.com/office/drawing/2014/main" id="{00000000-0008-0000-0000-00004303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836" name="Text Box 439">
          <a:extLst>
            <a:ext uri="{FF2B5EF4-FFF2-40B4-BE49-F238E27FC236}">
              <a16:creationId xmlns:a16="http://schemas.microsoft.com/office/drawing/2014/main" id="{00000000-0008-0000-0000-00004403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837" name="Text Box 440">
          <a:extLst>
            <a:ext uri="{FF2B5EF4-FFF2-40B4-BE49-F238E27FC236}">
              <a16:creationId xmlns:a16="http://schemas.microsoft.com/office/drawing/2014/main" id="{00000000-0008-0000-0000-00004503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838" name="Text Box 441">
          <a:extLst>
            <a:ext uri="{FF2B5EF4-FFF2-40B4-BE49-F238E27FC236}">
              <a16:creationId xmlns:a16="http://schemas.microsoft.com/office/drawing/2014/main" id="{00000000-0008-0000-0000-00004603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839" name="Text Box 442">
          <a:extLst>
            <a:ext uri="{FF2B5EF4-FFF2-40B4-BE49-F238E27FC236}">
              <a16:creationId xmlns:a16="http://schemas.microsoft.com/office/drawing/2014/main" id="{00000000-0008-0000-0000-00004703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840" name="Text Box 443">
          <a:extLst>
            <a:ext uri="{FF2B5EF4-FFF2-40B4-BE49-F238E27FC236}">
              <a16:creationId xmlns:a16="http://schemas.microsoft.com/office/drawing/2014/main" id="{00000000-0008-0000-0000-00004803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841" name="Text Box 444">
          <a:extLst>
            <a:ext uri="{FF2B5EF4-FFF2-40B4-BE49-F238E27FC236}">
              <a16:creationId xmlns:a16="http://schemas.microsoft.com/office/drawing/2014/main" id="{00000000-0008-0000-0000-00004903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842" name="Text Box 445">
          <a:extLst>
            <a:ext uri="{FF2B5EF4-FFF2-40B4-BE49-F238E27FC236}">
              <a16:creationId xmlns:a16="http://schemas.microsoft.com/office/drawing/2014/main" id="{00000000-0008-0000-0000-00004A03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843" name="Text Box 446">
          <a:extLst>
            <a:ext uri="{FF2B5EF4-FFF2-40B4-BE49-F238E27FC236}">
              <a16:creationId xmlns:a16="http://schemas.microsoft.com/office/drawing/2014/main" id="{00000000-0008-0000-0000-00004B03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844" name="Text Box 447">
          <a:extLst>
            <a:ext uri="{FF2B5EF4-FFF2-40B4-BE49-F238E27FC236}">
              <a16:creationId xmlns:a16="http://schemas.microsoft.com/office/drawing/2014/main" id="{00000000-0008-0000-0000-00004C03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845" name="Text Box 448">
          <a:extLst>
            <a:ext uri="{FF2B5EF4-FFF2-40B4-BE49-F238E27FC236}">
              <a16:creationId xmlns:a16="http://schemas.microsoft.com/office/drawing/2014/main" id="{00000000-0008-0000-0000-00004D03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846" name="Text Box 449">
          <a:extLst>
            <a:ext uri="{FF2B5EF4-FFF2-40B4-BE49-F238E27FC236}">
              <a16:creationId xmlns:a16="http://schemas.microsoft.com/office/drawing/2014/main" id="{00000000-0008-0000-0000-00004E03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847" name="Text Box 450">
          <a:extLst>
            <a:ext uri="{FF2B5EF4-FFF2-40B4-BE49-F238E27FC236}">
              <a16:creationId xmlns:a16="http://schemas.microsoft.com/office/drawing/2014/main" id="{00000000-0008-0000-0000-00004F03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848" name="Text Box 451">
          <a:extLst>
            <a:ext uri="{FF2B5EF4-FFF2-40B4-BE49-F238E27FC236}">
              <a16:creationId xmlns:a16="http://schemas.microsoft.com/office/drawing/2014/main" id="{00000000-0008-0000-0000-00005003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849" name="Text Box 452">
          <a:extLst>
            <a:ext uri="{FF2B5EF4-FFF2-40B4-BE49-F238E27FC236}">
              <a16:creationId xmlns:a16="http://schemas.microsoft.com/office/drawing/2014/main" id="{00000000-0008-0000-0000-00005103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850" name="Text Box 453">
          <a:extLst>
            <a:ext uri="{FF2B5EF4-FFF2-40B4-BE49-F238E27FC236}">
              <a16:creationId xmlns:a16="http://schemas.microsoft.com/office/drawing/2014/main" id="{00000000-0008-0000-0000-00005203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851" name="Text Box 454">
          <a:extLst>
            <a:ext uri="{FF2B5EF4-FFF2-40B4-BE49-F238E27FC236}">
              <a16:creationId xmlns:a16="http://schemas.microsoft.com/office/drawing/2014/main" id="{00000000-0008-0000-0000-00005303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852" name="Text Box 455">
          <a:extLst>
            <a:ext uri="{FF2B5EF4-FFF2-40B4-BE49-F238E27FC236}">
              <a16:creationId xmlns:a16="http://schemas.microsoft.com/office/drawing/2014/main" id="{00000000-0008-0000-0000-00005403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853" name="Text Box 456">
          <a:extLst>
            <a:ext uri="{FF2B5EF4-FFF2-40B4-BE49-F238E27FC236}">
              <a16:creationId xmlns:a16="http://schemas.microsoft.com/office/drawing/2014/main" id="{00000000-0008-0000-0000-00005503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854" name="Text Box 457">
          <a:extLst>
            <a:ext uri="{FF2B5EF4-FFF2-40B4-BE49-F238E27FC236}">
              <a16:creationId xmlns:a16="http://schemas.microsoft.com/office/drawing/2014/main" id="{00000000-0008-0000-0000-00005603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855" name="Text Box 458">
          <a:extLst>
            <a:ext uri="{FF2B5EF4-FFF2-40B4-BE49-F238E27FC236}">
              <a16:creationId xmlns:a16="http://schemas.microsoft.com/office/drawing/2014/main" id="{00000000-0008-0000-0000-00005703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856" name="Text Box 459">
          <a:extLst>
            <a:ext uri="{FF2B5EF4-FFF2-40B4-BE49-F238E27FC236}">
              <a16:creationId xmlns:a16="http://schemas.microsoft.com/office/drawing/2014/main" id="{00000000-0008-0000-0000-00005803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857" name="Text Box 460">
          <a:extLst>
            <a:ext uri="{FF2B5EF4-FFF2-40B4-BE49-F238E27FC236}">
              <a16:creationId xmlns:a16="http://schemas.microsoft.com/office/drawing/2014/main" id="{00000000-0008-0000-0000-00005903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858" name="Text Box 461">
          <a:extLst>
            <a:ext uri="{FF2B5EF4-FFF2-40B4-BE49-F238E27FC236}">
              <a16:creationId xmlns:a16="http://schemas.microsoft.com/office/drawing/2014/main" id="{00000000-0008-0000-0000-00005A03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859" name="Text Box 462">
          <a:extLst>
            <a:ext uri="{FF2B5EF4-FFF2-40B4-BE49-F238E27FC236}">
              <a16:creationId xmlns:a16="http://schemas.microsoft.com/office/drawing/2014/main" id="{00000000-0008-0000-0000-00005B03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860" name="Text Box 463">
          <a:extLst>
            <a:ext uri="{FF2B5EF4-FFF2-40B4-BE49-F238E27FC236}">
              <a16:creationId xmlns:a16="http://schemas.microsoft.com/office/drawing/2014/main" id="{00000000-0008-0000-0000-00005C03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861" name="Text Box 464">
          <a:extLst>
            <a:ext uri="{FF2B5EF4-FFF2-40B4-BE49-F238E27FC236}">
              <a16:creationId xmlns:a16="http://schemas.microsoft.com/office/drawing/2014/main" id="{00000000-0008-0000-0000-00005D03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862" name="Text Box 465">
          <a:extLst>
            <a:ext uri="{FF2B5EF4-FFF2-40B4-BE49-F238E27FC236}">
              <a16:creationId xmlns:a16="http://schemas.microsoft.com/office/drawing/2014/main" id="{00000000-0008-0000-0000-00005E03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863" name="Text Box 466">
          <a:extLst>
            <a:ext uri="{FF2B5EF4-FFF2-40B4-BE49-F238E27FC236}">
              <a16:creationId xmlns:a16="http://schemas.microsoft.com/office/drawing/2014/main" id="{00000000-0008-0000-0000-00005F03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864" name="Text Box 467">
          <a:extLst>
            <a:ext uri="{FF2B5EF4-FFF2-40B4-BE49-F238E27FC236}">
              <a16:creationId xmlns:a16="http://schemas.microsoft.com/office/drawing/2014/main" id="{00000000-0008-0000-0000-00006003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865" name="Text Box 468">
          <a:extLst>
            <a:ext uri="{FF2B5EF4-FFF2-40B4-BE49-F238E27FC236}">
              <a16:creationId xmlns:a16="http://schemas.microsoft.com/office/drawing/2014/main" id="{00000000-0008-0000-0000-00006103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866" name="Text Box 469">
          <a:extLst>
            <a:ext uri="{FF2B5EF4-FFF2-40B4-BE49-F238E27FC236}">
              <a16:creationId xmlns:a16="http://schemas.microsoft.com/office/drawing/2014/main" id="{00000000-0008-0000-0000-00006203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867" name="Text Box 470">
          <a:extLst>
            <a:ext uri="{FF2B5EF4-FFF2-40B4-BE49-F238E27FC236}">
              <a16:creationId xmlns:a16="http://schemas.microsoft.com/office/drawing/2014/main" id="{00000000-0008-0000-0000-00006303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868" name="Text Box 471">
          <a:extLst>
            <a:ext uri="{FF2B5EF4-FFF2-40B4-BE49-F238E27FC236}">
              <a16:creationId xmlns:a16="http://schemas.microsoft.com/office/drawing/2014/main" id="{00000000-0008-0000-0000-00006403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869" name="Text Box 472">
          <a:extLst>
            <a:ext uri="{FF2B5EF4-FFF2-40B4-BE49-F238E27FC236}">
              <a16:creationId xmlns:a16="http://schemas.microsoft.com/office/drawing/2014/main" id="{00000000-0008-0000-0000-00006503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870" name="Text Box 473">
          <a:extLst>
            <a:ext uri="{FF2B5EF4-FFF2-40B4-BE49-F238E27FC236}">
              <a16:creationId xmlns:a16="http://schemas.microsoft.com/office/drawing/2014/main" id="{00000000-0008-0000-0000-00006603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871" name="Text Box 474">
          <a:extLst>
            <a:ext uri="{FF2B5EF4-FFF2-40B4-BE49-F238E27FC236}">
              <a16:creationId xmlns:a16="http://schemas.microsoft.com/office/drawing/2014/main" id="{00000000-0008-0000-0000-00006703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872" name="Text Box 475">
          <a:extLst>
            <a:ext uri="{FF2B5EF4-FFF2-40B4-BE49-F238E27FC236}">
              <a16:creationId xmlns:a16="http://schemas.microsoft.com/office/drawing/2014/main" id="{00000000-0008-0000-0000-00006803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873" name="Text Box 476">
          <a:extLst>
            <a:ext uri="{FF2B5EF4-FFF2-40B4-BE49-F238E27FC236}">
              <a16:creationId xmlns:a16="http://schemas.microsoft.com/office/drawing/2014/main" id="{00000000-0008-0000-0000-00006903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874" name="Text Box 477">
          <a:extLst>
            <a:ext uri="{FF2B5EF4-FFF2-40B4-BE49-F238E27FC236}">
              <a16:creationId xmlns:a16="http://schemas.microsoft.com/office/drawing/2014/main" id="{00000000-0008-0000-0000-00006A03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875" name="Text Box 478">
          <a:extLst>
            <a:ext uri="{FF2B5EF4-FFF2-40B4-BE49-F238E27FC236}">
              <a16:creationId xmlns:a16="http://schemas.microsoft.com/office/drawing/2014/main" id="{00000000-0008-0000-0000-00006B03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876" name="Text Box 479">
          <a:extLst>
            <a:ext uri="{FF2B5EF4-FFF2-40B4-BE49-F238E27FC236}">
              <a16:creationId xmlns:a16="http://schemas.microsoft.com/office/drawing/2014/main" id="{00000000-0008-0000-0000-00006C03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877" name="Text Box 480">
          <a:extLst>
            <a:ext uri="{FF2B5EF4-FFF2-40B4-BE49-F238E27FC236}">
              <a16:creationId xmlns:a16="http://schemas.microsoft.com/office/drawing/2014/main" id="{00000000-0008-0000-0000-00006D03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878" name="Text Box 481">
          <a:extLst>
            <a:ext uri="{FF2B5EF4-FFF2-40B4-BE49-F238E27FC236}">
              <a16:creationId xmlns:a16="http://schemas.microsoft.com/office/drawing/2014/main" id="{00000000-0008-0000-0000-00006E03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879" name="Text Box 482">
          <a:extLst>
            <a:ext uri="{FF2B5EF4-FFF2-40B4-BE49-F238E27FC236}">
              <a16:creationId xmlns:a16="http://schemas.microsoft.com/office/drawing/2014/main" id="{00000000-0008-0000-0000-00006F03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880" name="Text Box 483">
          <a:extLst>
            <a:ext uri="{FF2B5EF4-FFF2-40B4-BE49-F238E27FC236}">
              <a16:creationId xmlns:a16="http://schemas.microsoft.com/office/drawing/2014/main" id="{00000000-0008-0000-0000-00007003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881" name="Text Box 484">
          <a:extLst>
            <a:ext uri="{FF2B5EF4-FFF2-40B4-BE49-F238E27FC236}">
              <a16:creationId xmlns:a16="http://schemas.microsoft.com/office/drawing/2014/main" id="{00000000-0008-0000-0000-00007103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882" name="Text Box 485">
          <a:extLst>
            <a:ext uri="{FF2B5EF4-FFF2-40B4-BE49-F238E27FC236}">
              <a16:creationId xmlns:a16="http://schemas.microsoft.com/office/drawing/2014/main" id="{00000000-0008-0000-0000-00007203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883" name="Text Box 486">
          <a:extLst>
            <a:ext uri="{FF2B5EF4-FFF2-40B4-BE49-F238E27FC236}">
              <a16:creationId xmlns:a16="http://schemas.microsoft.com/office/drawing/2014/main" id="{00000000-0008-0000-0000-00007303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884" name="Text Box 487">
          <a:extLst>
            <a:ext uri="{FF2B5EF4-FFF2-40B4-BE49-F238E27FC236}">
              <a16:creationId xmlns:a16="http://schemas.microsoft.com/office/drawing/2014/main" id="{00000000-0008-0000-0000-00007403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885" name="Text Box 488">
          <a:extLst>
            <a:ext uri="{FF2B5EF4-FFF2-40B4-BE49-F238E27FC236}">
              <a16:creationId xmlns:a16="http://schemas.microsoft.com/office/drawing/2014/main" id="{00000000-0008-0000-0000-00007503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886" name="Text Box 489">
          <a:extLst>
            <a:ext uri="{FF2B5EF4-FFF2-40B4-BE49-F238E27FC236}">
              <a16:creationId xmlns:a16="http://schemas.microsoft.com/office/drawing/2014/main" id="{00000000-0008-0000-0000-00007603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887" name="Text Box 490">
          <a:extLst>
            <a:ext uri="{FF2B5EF4-FFF2-40B4-BE49-F238E27FC236}">
              <a16:creationId xmlns:a16="http://schemas.microsoft.com/office/drawing/2014/main" id="{00000000-0008-0000-0000-00007703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888" name="Text Box 491">
          <a:extLst>
            <a:ext uri="{FF2B5EF4-FFF2-40B4-BE49-F238E27FC236}">
              <a16:creationId xmlns:a16="http://schemas.microsoft.com/office/drawing/2014/main" id="{00000000-0008-0000-0000-00007803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889" name="Text Box 492">
          <a:extLst>
            <a:ext uri="{FF2B5EF4-FFF2-40B4-BE49-F238E27FC236}">
              <a16:creationId xmlns:a16="http://schemas.microsoft.com/office/drawing/2014/main" id="{00000000-0008-0000-0000-00007903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890" name="Text Box 493">
          <a:extLst>
            <a:ext uri="{FF2B5EF4-FFF2-40B4-BE49-F238E27FC236}">
              <a16:creationId xmlns:a16="http://schemas.microsoft.com/office/drawing/2014/main" id="{00000000-0008-0000-0000-00007A03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891" name="Text Box 494">
          <a:extLst>
            <a:ext uri="{FF2B5EF4-FFF2-40B4-BE49-F238E27FC236}">
              <a16:creationId xmlns:a16="http://schemas.microsoft.com/office/drawing/2014/main" id="{00000000-0008-0000-0000-00007B03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892" name="Text Box 495">
          <a:extLst>
            <a:ext uri="{FF2B5EF4-FFF2-40B4-BE49-F238E27FC236}">
              <a16:creationId xmlns:a16="http://schemas.microsoft.com/office/drawing/2014/main" id="{00000000-0008-0000-0000-00007C03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893" name="Text Box 496">
          <a:extLst>
            <a:ext uri="{FF2B5EF4-FFF2-40B4-BE49-F238E27FC236}">
              <a16:creationId xmlns:a16="http://schemas.microsoft.com/office/drawing/2014/main" id="{00000000-0008-0000-0000-00007D03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894" name="Text Box 497">
          <a:extLst>
            <a:ext uri="{FF2B5EF4-FFF2-40B4-BE49-F238E27FC236}">
              <a16:creationId xmlns:a16="http://schemas.microsoft.com/office/drawing/2014/main" id="{00000000-0008-0000-0000-00007E03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895" name="Text Box 498">
          <a:extLst>
            <a:ext uri="{FF2B5EF4-FFF2-40B4-BE49-F238E27FC236}">
              <a16:creationId xmlns:a16="http://schemas.microsoft.com/office/drawing/2014/main" id="{00000000-0008-0000-0000-00007F03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896" name="Text Box 499">
          <a:extLst>
            <a:ext uri="{FF2B5EF4-FFF2-40B4-BE49-F238E27FC236}">
              <a16:creationId xmlns:a16="http://schemas.microsoft.com/office/drawing/2014/main" id="{00000000-0008-0000-0000-00008003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897" name="Text Box 500">
          <a:extLst>
            <a:ext uri="{FF2B5EF4-FFF2-40B4-BE49-F238E27FC236}">
              <a16:creationId xmlns:a16="http://schemas.microsoft.com/office/drawing/2014/main" id="{00000000-0008-0000-0000-00008103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898" name="Text Box 501">
          <a:extLst>
            <a:ext uri="{FF2B5EF4-FFF2-40B4-BE49-F238E27FC236}">
              <a16:creationId xmlns:a16="http://schemas.microsoft.com/office/drawing/2014/main" id="{00000000-0008-0000-0000-00008203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899" name="Text Box 502">
          <a:extLst>
            <a:ext uri="{FF2B5EF4-FFF2-40B4-BE49-F238E27FC236}">
              <a16:creationId xmlns:a16="http://schemas.microsoft.com/office/drawing/2014/main" id="{00000000-0008-0000-0000-00008303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900" name="Text Box 503">
          <a:extLst>
            <a:ext uri="{FF2B5EF4-FFF2-40B4-BE49-F238E27FC236}">
              <a16:creationId xmlns:a16="http://schemas.microsoft.com/office/drawing/2014/main" id="{00000000-0008-0000-0000-00008403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901" name="Text Box 504">
          <a:extLst>
            <a:ext uri="{FF2B5EF4-FFF2-40B4-BE49-F238E27FC236}">
              <a16:creationId xmlns:a16="http://schemas.microsoft.com/office/drawing/2014/main" id="{00000000-0008-0000-0000-00008503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902" name="Text Box 505">
          <a:extLst>
            <a:ext uri="{FF2B5EF4-FFF2-40B4-BE49-F238E27FC236}">
              <a16:creationId xmlns:a16="http://schemas.microsoft.com/office/drawing/2014/main" id="{00000000-0008-0000-0000-00008603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903" name="Text Box 506">
          <a:extLst>
            <a:ext uri="{FF2B5EF4-FFF2-40B4-BE49-F238E27FC236}">
              <a16:creationId xmlns:a16="http://schemas.microsoft.com/office/drawing/2014/main" id="{00000000-0008-0000-0000-00008703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904" name="Text Box 507">
          <a:extLst>
            <a:ext uri="{FF2B5EF4-FFF2-40B4-BE49-F238E27FC236}">
              <a16:creationId xmlns:a16="http://schemas.microsoft.com/office/drawing/2014/main" id="{00000000-0008-0000-0000-00008803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905" name="Text Box 508">
          <a:extLst>
            <a:ext uri="{FF2B5EF4-FFF2-40B4-BE49-F238E27FC236}">
              <a16:creationId xmlns:a16="http://schemas.microsoft.com/office/drawing/2014/main" id="{00000000-0008-0000-0000-00008903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906" name="Text Box 509">
          <a:extLst>
            <a:ext uri="{FF2B5EF4-FFF2-40B4-BE49-F238E27FC236}">
              <a16:creationId xmlns:a16="http://schemas.microsoft.com/office/drawing/2014/main" id="{00000000-0008-0000-0000-00008A03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907" name="Text Box 510">
          <a:extLst>
            <a:ext uri="{FF2B5EF4-FFF2-40B4-BE49-F238E27FC236}">
              <a16:creationId xmlns:a16="http://schemas.microsoft.com/office/drawing/2014/main" id="{00000000-0008-0000-0000-00008B03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908" name="Text Box 511">
          <a:extLst>
            <a:ext uri="{FF2B5EF4-FFF2-40B4-BE49-F238E27FC236}">
              <a16:creationId xmlns:a16="http://schemas.microsoft.com/office/drawing/2014/main" id="{00000000-0008-0000-0000-00008C03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909" name="Text Box 512">
          <a:extLst>
            <a:ext uri="{FF2B5EF4-FFF2-40B4-BE49-F238E27FC236}">
              <a16:creationId xmlns:a16="http://schemas.microsoft.com/office/drawing/2014/main" id="{00000000-0008-0000-0000-00008D03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910" name="Text Box 513">
          <a:extLst>
            <a:ext uri="{FF2B5EF4-FFF2-40B4-BE49-F238E27FC236}">
              <a16:creationId xmlns:a16="http://schemas.microsoft.com/office/drawing/2014/main" id="{00000000-0008-0000-0000-00008E03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911" name="Text Box 514">
          <a:extLst>
            <a:ext uri="{FF2B5EF4-FFF2-40B4-BE49-F238E27FC236}">
              <a16:creationId xmlns:a16="http://schemas.microsoft.com/office/drawing/2014/main" id="{00000000-0008-0000-0000-00008F03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912" name="Text Box 515">
          <a:extLst>
            <a:ext uri="{FF2B5EF4-FFF2-40B4-BE49-F238E27FC236}">
              <a16:creationId xmlns:a16="http://schemas.microsoft.com/office/drawing/2014/main" id="{00000000-0008-0000-0000-00009003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913" name="Text Box 516">
          <a:extLst>
            <a:ext uri="{FF2B5EF4-FFF2-40B4-BE49-F238E27FC236}">
              <a16:creationId xmlns:a16="http://schemas.microsoft.com/office/drawing/2014/main" id="{00000000-0008-0000-0000-00009103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914" name="Text Box 517">
          <a:extLst>
            <a:ext uri="{FF2B5EF4-FFF2-40B4-BE49-F238E27FC236}">
              <a16:creationId xmlns:a16="http://schemas.microsoft.com/office/drawing/2014/main" id="{00000000-0008-0000-0000-00009203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915" name="Text Box 518">
          <a:extLst>
            <a:ext uri="{FF2B5EF4-FFF2-40B4-BE49-F238E27FC236}">
              <a16:creationId xmlns:a16="http://schemas.microsoft.com/office/drawing/2014/main" id="{00000000-0008-0000-0000-00009303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916" name="Text Box 519">
          <a:extLst>
            <a:ext uri="{FF2B5EF4-FFF2-40B4-BE49-F238E27FC236}">
              <a16:creationId xmlns:a16="http://schemas.microsoft.com/office/drawing/2014/main" id="{00000000-0008-0000-0000-00009403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917" name="Text Box 520">
          <a:extLst>
            <a:ext uri="{FF2B5EF4-FFF2-40B4-BE49-F238E27FC236}">
              <a16:creationId xmlns:a16="http://schemas.microsoft.com/office/drawing/2014/main" id="{00000000-0008-0000-0000-00009503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918" name="Text Box 521">
          <a:extLst>
            <a:ext uri="{FF2B5EF4-FFF2-40B4-BE49-F238E27FC236}">
              <a16:creationId xmlns:a16="http://schemas.microsoft.com/office/drawing/2014/main" id="{00000000-0008-0000-0000-00009603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919" name="Text Box 522">
          <a:extLst>
            <a:ext uri="{FF2B5EF4-FFF2-40B4-BE49-F238E27FC236}">
              <a16:creationId xmlns:a16="http://schemas.microsoft.com/office/drawing/2014/main" id="{00000000-0008-0000-0000-00009703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920" name="Text Box 523">
          <a:extLst>
            <a:ext uri="{FF2B5EF4-FFF2-40B4-BE49-F238E27FC236}">
              <a16:creationId xmlns:a16="http://schemas.microsoft.com/office/drawing/2014/main" id="{00000000-0008-0000-0000-00009803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921" name="Text Box 524">
          <a:extLst>
            <a:ext uri="{FF2B5EF4-FFF2-40B4-BE49-F238E27FC236}">
              <a16:creationId xmlns:a16="http://schemas.microsoft.com/office/drawing/2014/main" id="{00000000-0008-0000-0000-00009903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922" name="Text Box 525">
          <a:extLst>
            <a:ext uri="{FF2B5EF4-FFF2-40B4-BE49-F238E27FC236}">
              <a16:creationId xmlns:a16="http://schemas.microsoft.com/office/drawing/2014/main" id="{00000000-0008-0000-0000-00009A03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923" name="Text Box 526">
          <a:extLst>
            <a:ext uri="{FF2B5EF4-FFF2-40B4-BE49-F238E27FC236}">
              <a16:creationId xmlns:a16="http://schemas.microsoft.com/office/drawing/2014/main" id="{00000000-0008-0000-0000-00009B03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924" name="Text Box 527">
          <a:extLst>
            <a:ext uri="{FF2B5EF4-FFF2-40B4-BE49-F238E27FC236}">
              <a16:creationId xmlns:a16="http://schemas.microsoft.com/office/drawing/2014/main" id="{00000000-0008-0000-0000-00009C03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925" name="Text Box 528">
          <a:extLst>
            <a:ext uri="{FF2B5EF4-FFF2-40B4-BE49-F238E27FC236}">
              <a16:creationId xmlns:a16="http://schemas.microsoft.com/office/drawing/2014/main" id="{00000000-0008-0000-0000-00009D03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926" name="Text Box 529">
          <a:extLst>
            <a:ext uri="{FF2B5EF4-FFF2-40B4-BE49-F238E27FC236}">
              <a16:creationId xmlns:a16="http://schemas.microsoft.com/office/drawing/2014/main" id="{00000000-0008-0000-0000-00009E03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927" name="Text Box 530">
          <a:extLst>
            <a:ext uri="{FF2B5EF4-FFF2-40B4-BE49-F238E27FC236}">
              <a16:creationId xmlns:a16="http://schemas.microsoft.com/office/drawing/2014/main" id="{00000000-0008-0000-0000-00009F03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928" name="Text Box 531">
          <a:extLst>
            <a:ext uri="{FF2B5EF4-FFF2-40B4-BE49-F238E27FC236}">
              <a16:creationId xmlns:a16="http://schemas.microsoft.com/office/drawing/2014/main" id="{00000000-0008-0000-0000-0000A003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929" name="Text Box 532">
          <a:extLst>
            <a:ext uri="{FF2B5EF4-FFF2-40B4-BE49-F238E27FC236}">
              <a16:creationId xmlns:a16="http://schemas.microsoft.com/office/drawing/2014/main" id="{00000000-0008-0000-0000-0000A103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930" name="Text Box 533">
          <a:extLst>
            <a:ext uri="{FF2B5EF4-FFF2-40B4-BE49-F238E27FC236}">
              <a16:creationId xmlns:a16="http://schemas.microsoft.com/office/drawing/2014/main" id="{00000000-0008-0000-0000-0000A203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931" name="Text Box 534">
          <a:extLst>
            <a:ext uri="{FF2B5EF4-FFF2-40B4-BE49-F238E27FC236}">
              <a16:creationId xmlns:a16="http://schemas.microsoft.com/office/drawing/2014/main" id="{00000000-0008-0000-0000-0000A303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932" name="Text Box 535">
          <a:extLst>
            <a:ext uri="{FF2B5EF4-FFF2-40B4-BE49-F238E27FC236}">
              <a16:creationId xmlns:a16="http://schemas.microsoft.com/office/drawing/2014/main" id="{00000000-0008-0000-0000-0000A403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933" name="Text Box 536">
          <a:extLst>
            <a:ext uri="{FF2B5EF4-FFF2-40B4-BE49-F238E27FC236}">
              <a16:creationId xmlns:a16="http://schemas.microsoft.com/office/drawing/2014/main" id="{00000000-0008-0000-0000-0000A503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934" name="Text Box 537">
          <a:extLst>
            <a:ext uri="{FF2B5EF4-FFF2-40B4-BE49-F238E27FC236}">
              <a16:creationId xmlns:a16="http://schemas.microsoft.com/office/drawing/2014/main" id="{00000000-0008-0000-0000-0000A603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935" name="Text Box 538">
          <a:extLst>
            <a:ext uri="{FF2B5EF4-FFF2-40B4-BE49-F238E27FC236}">
              <a16:creationId xmlns:a16="http://schemas.microsoft.com/office/drawing/2014/main" id="{00000000-0008-0000-0000-0000A703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936" name="Text Box 539">
          <a:extLst>
            <a:ext uri="{FF2B5EF4-FFF2-40B4-BE49-F238E27FC236}">
              <a16:creationId xmlns:a16="http://schemas.microsoft.com/office/drawing/2014/main" id="{00000000-0008-0000-0000-0000A803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937" name="Text Box 540">
          <a:extLst>
            <a:ext uri="{FF2B5EF4-FFF2-40B4-BE49-F238E27FC236}">
              <a16:creationId xmlns:a16="http://schemas.microsoft.com/office/drawing/2014/main" id="{00000000-0008-0000-0000-0000A903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938" name="Text Box 541">
          <a:extLst>
            <a:ext uri="{FF2B5EF4-FFF2-40B4-BE49-F238E27FC236}">
              <a16:creationId xmlns:a16="http://schemas.microsoft.com/office/drawing/2014/main" id="{00000000-0008-0000-0000-0000AA03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939" name="Text Box 542">
          <a:extLst>
            <a:ext uri="{FF2B5EF4-FFF2-40B4-BE49-F238E27FC236}">
              <a16:creationId xmlns:a16="http://schemas.microsoft.com/office/drawing/2014/main" id="{00000000-0008-0000-0000-0000AB03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940" name="Text Box 543">
          <a:extLst>
            <a:ext uri="{FF2B5EF4-FFF2-40B4-BE49-F238E27FC236}">
              <a16:creationId xmlns:a16="http://schemas.microsoft.com/office/drawing/2014/main" id="{00000000-0008-0000-0000-0000AC03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941" name="Text Box 544">
          <a:extLst>
            <a:ext uri="{FF2B5EF4-FFF2-40B4-BE49-F238E27FC236}">
              <a16:creationId xmlns:a16="http://schemas.microsoft.com/office/drawing/2014/main" id="{00000000-0008-0000-0000-0000AD03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942" name="Text Box 545">
          <a:extLst>
            <a:ext uri="{FF2B5EF4-FFF2-40B4-BE49-F238E27FC236}">
              <a16:creationId xmlns:a16="http://schemas.microsoft.com/office/drawing/2014/main" id="{00000000-0008-0000-0000-0000AE03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943" name="Text Box 546">
          <a:extLst>
            <a:ext uri="{FF2B5EF4-FFF2-40B4-BE49-F238E27FC236}">
              <a16:creationId xmlns:a16="http://schemas.microsoft.com/office/drawing/2014/main" id="{00000000-0008-0000-0000-0000AF03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944" name="Text Box 547">
          <a:extLst>
            <a:ext uri="{FF2B5EF4-FFF2-40B4-BE49-F238E27FC236}">
              <a16:creationId xmlns:a16="http://schemas.microsoft.com/office/drawing/2014/main" id="{00000000-0008-0000-0000-0000B003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945" name="Text Box 548">
          <a:extLst>
            <a:ext uri="{FF2B5EF4-FFF2-40B4-BE49-F238E27FC236}">
              <a16:creationId xmlns:a16="http://schemas.microsoft.com/office/drawing/2014/main" id="{00000000-0008-0000-0000-0000B103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946" name="Text Box 549">
          <a:extLst>
            <a:ext uri="{FF2B5EF4-FFF2-40B4-BE49-F238E27FC236}">
              <a16:creationId xmlns:a16="http://schemas.microsoft.com/office/drawing/2014/main" id="{00000000-0008-0000-0000-0000B203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947" name="Text Box 550">
          <a:extLst>
            <a:ext uri="{FF2B5EF4-FFF2-40B4-BE49-F238E27FC236}">
              <a16:creationId xmlns:a16="http://schemas.microsoft.com/office/drawing/2014/main" id="{00000000-0008-0000-0000-0000B303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948" name="Text Box 551">
          <a:extLst>
            <a:ext uri="{FF2B5EF4-FFF2-40B4-BE49-F238E27FC236}">
              <a16:creationId xmlns:a16="http://schemas.microsoft.com/office/drawing/2014/main" id="{00000000-0008-0000-0000-0000B403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949" name="Text Box 552">
          <a:extLst>
            <a:ext uri="{FF2B5EF4-FFF2-40B4-BE49-F238E27FC236}">
              <a16:creationId xmlns:a16="http://schemas.microsoft.com/office/drawing/2014/main" id="{00000000-0008-0000-0000-0000B503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950" name="Text Box 553">
          <a:extLst>
            <a:ext uri="{FF2B5EF4-FFF2-40B4-BE49-F238E27FC236}">
              <a16:creationId xmlns:a16="http://schemas.microsoft.com/office/drawing/2014/main" id="{00000000-0008-0000-0000-0000B603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951" name="Text Box 554">
          <a:extLst>
            <a:ext uri="{FF2B5EF4-FFF2-40B4-BE49-F238E27FC236}">
              <a16:creationId xmlns:a16="http://schemas.microsoft.com/office/drawing/2014/main" id="{00000000-0008-0000-0000-0000B703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952" name="Text Box 555">
          <a:extLst>
            <a:ext uri="{FF2B5EF4-FFF2-40B4-BE49-F238E27FC236}">
              <a16:creationId xmlns:a16="http://schemas.microsoft.com/office/drawing/2014/main" id="{00000000-0008-0000-0000-0000B803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953" name="Text Box 556">
          <a:extLst>
            <a:ext uri="{FF2B5EF4-FFF2-40B4-BE49-F238E27FC236}">
              <a16:creationId xmlns:a16="http://schemas.microsoft.com/office/drawing/2014/main" id="{00000000-0008-0000-0000-0000B903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954" name="Text Box 557">
          <a:extLst>
            <a:ext uri="{FF2B5EF4-FFF2-40B4-BE49-F238E27FC236}">
              <a16:creationId xmlns:a16="http://schemas.microsoft.com/office/drawing/2014/main" id="{00000000-0008-0000-0000-0000BA03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955" name="Text Box 558">
          <a:extLst>
            <a:ext uri="{FF2B5EF4-FFF2-40B4-BE49-F238E27FC236}">
              <a16:creationId xmlns:a16="http://schemas.microsoft.com/office/drawing/2014/main" id="{00000000-0008-0000-0000-0000BB03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956" name="Text Box 559">
          <a:extLst>
            <a:ext uri="{FF2B5EF4-FFF2-40B4-BE49-F238E27FC236}">
              <a16:creationId xmlns:a16="http://schemas.microsoft.com/office/drawing/2014/main" id="{00000000-0008-0000-0000-0000BC03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957" name="Text Box 560">
          <a:extLst>
            <a:ext uri="{FF2B5EF4-FFF2-40B4-BE49-F238E27FC236}">
              <a16:creationId xmlns:a16="http://schemas.microsoft.com/office/drawing/2014/main" id="{00000000-0008-0000-0000-0000BD03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958" name="Text Box 561">
          <a:extLst>
            <a:ext uri="{FF2B5EF4-FFF2-40B4-BE49-F238E27FC236}">
              <a16:creationId xmlns:a16="http://schemas.microsoft.com/office/drawing/2014/main" id="{00000000-0008-0000-0000-0000BE03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959" name="Text Box 562">
          <a:extLst>
            <a:ext uri="{FF2B5EF4-FFF2-40B4-BE49-F238E27FC236}">
              <a16:creationId xmlns:a16="http://schemas.microsoft.com/office/drawing/2014/main" id="{00000000-0008-0000-0000-0000BF03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960" name="Text Box 563">
          <a:extLst>
            <a:ext uri="{FF2B5EF4-FFF2-40B4-BE49-F238E27FC236}">
              <a16:creationId xmlns:a16="http://schemas.microsoft.com/office/drawing/2014/main" id="{00000000-0008-0000-0000-0000C003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961" name="Text Box 564">
          <a:extLst>
            <a:ext uri="{FF2B5EF4-FFF2-40B4-BE49-F238E27FC236}">
              <a16:creationId xmlns:a16="http://schemas.microsoft.com/office/drawing/2014/main" id="{00000000-0008-0000-0000-0000C103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962" name="Text Box 565">
          <a:extLst>
            <a:ext uri="{FF2B5EF4-FFF2-40B4-BE49-F238E27FC236}">
              <a16:creationId xmlns:a16="http://schemas.microsoft.com/office/drawing/2014/main" id="{00000000-0008-0000-0000-0000C203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963" name="Text Box 566">
          <a:extLst>
            <a:ext uri="{FF2B5EF4-FFF2-40B4-BE49-F238E27FC236}">
              <a16:creationId xmlns:a16="http://schemas.microsoft.com/office/drawing/2014/main" id="{00000000-0008-0000-0000-0000C303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964" name="Text Box 567">
          <a:extLst>
            <a:ext uri="{FF2B5EF4-FFF2-40B4-BE49-F238E27FC236}">
              <a16:creationId xmlns:a16="http://schemas.microsoft.com/office/drawing/2014/main" id="{00000000-0008-0000-0000-0000C403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965" name="Text Box 568">
          <a:extLst>
            <a:ext uri="{FF2B5EF4-FFF2-40B4-BE49-F238E27FC236}">
              <a16:creationId xmlns:a16="http://schemas.microsoft.com/office/drawing/2014/main" id="{00000000-0008-0000-0000-0000C503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966" name="Text Box 569">
          <a:extLst>
            <a:ext uri="{FF2B5EF4-FFF2-40B4-BE49-F238E27FC236}">
              <a16:creationId xmlns:a16="http://schemas.microsoft.com/office/drawing/2014/main" id="{00000000-0008-0000-0000-0000C603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967" name="Text Box 570">
          <a:extLst>
            <a:ext uri="{FF2B5EF4-FFF2-40B4-BE49-F238E27FC236}">
              <a16:creationId xmlns:a16="http://schemas.microsoft.com/office/drawing/2014/main" id="{00000000-0008-0000-0000-0000C703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968" name="Text Box 571">
          <a:extLst>
            <a:ext uri="{FF2B5EF4-FFF2-40B4-BE49-F238E27FC236}">
              <a16:creationId xmlns:a16="http://schemas.microsoft.com/office/drawing/2014/main" id="{00000000-0008-0000-0000-0000C803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969" name="Text Box 572">
          <a:extLst>
            <a:ext uri="{FF2B5EF4-FFF2-40B4-BE49-F238E27FC236}">
              <a16:creationId xmlns:a16="http://schemas.microsoft.com/office/drawing/2014/main" id="{00000000-0008-0000-0000-0000C903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970" name="Text Box 573">
          <a:extLst>
            <a:ext uri="{FF2B5EF4-FFF2-40B4-BE49-F238E27FC236}">
              <a16:creationId xmlns:a16="http://schemas.microsoft.com/office/drawing/2014/main" id="{00000000-0008-0000-0000-0000CA03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971" name="Text Box 574">
          <a:extLst>
            <a:ext uri="{FF2B5EF4-FFF2-40B4-BE49-F238E27FC236}">
              <a16:creationId xmlns:a16="http://schemas.microsoft.com/office/drawing/2014/main" id="{00000000-0008-0000-0000-0000CB03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972" name="Text Box 575">
          <a:extLst>
            <a:ext uri="{FF2B5EF4-FFF2-40B4-BE49-F238E27FC236}">
              <a16:creationId xmlns:a16="http://schemas.microsoft.com/office/drawing/2014/main" id="{00000000-0008-0000-0000-0000CC03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973" name="Text Box 576">
          <a:extLst>
            <a:ext uri="{FF2B5EF4-FFF2-40B4-BE49-F238E27FC236}">
              <a16:creationId xmlns:a16="http://schemas.microsoft.com/office/drawing/2014/main" id="{00000000-0008-0000-0000-0000CD03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974" name="Text Box 577">
          <a:extLst>
            <a:ext uri="{FF2B5EF4-FFF2-40B4-BE49-F238E27FC236}">
              <a16:creationId xmlns:a16="http://schemas.microsoft.com/office/drawing/2014/main" id="{00000000-0008-0000-0000-0000CE03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975" name="Text Box 578">
          <a:extLst>
            <a:ext uri="{FF2B5EF4-FFF2-40B4-BE49-F238E27FC236}">
              <a16:creationId xmlns:a16="http://schemas.microsoft.com/office/drawing/2014/main" id="{00000000-0008-0000-0000-0000CF03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976" name="Text Box 579">
          <a:extLst>
            <a:ext uri="{FF2B5EF4-FFF2-40B4-BE49-F238E27FC236}">
              <a16:creationId xmlns:a16="http://schemas.microsoft.com/office/drawing/2014/main" id="{00000000-0008-0000-0000-0000D003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977" name="Text Box 580">
          <a:extLst>
            <a:ext uri="{FF2B5EF4-FFF2-40B4-BE49-F238E27FC236}">
              <a16:creationId xmlns:a16="http://schemas.microsoft.com/office/drawing/2014/main" id="{00000000-0008-0000-0000-0000D103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978" name="Text Box 581">
          <a:extLst>
            <a:ext uri="{FF2B5EF4-FFF2-40B4-BE49-F238E27FC236}">
              <a16:creationId xmlns:a16="http://schemas.microsoft.com/office/drawing/2014/main" id="{00000000-0008-0000-0000-0000D203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979" name="Text Box 582">
          <a:extLst>
            <a:ext uri="{FF2B5EF4-FFF2-40B4-BE49-F238E27FC236}">
              <a16:creationId xmlns:a16="http://schemas.microsoft.com/office/drawing/2014/main" id="{00000000-0008-0000-0000-0000D303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980" name="Text Box 583">
          <a:extLst>
            <a:ext uri="{FF2B5EF4-FFF2-40B4-BE49-F238E27FC236}">
              <a16:creationId xmlns:a16="http://schemas.microsoft.com/office/drawing/2014/main" id="{00000000-0008-0000-0000-0000D403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981" name="Text Box 584">
          <a:extLst>
            <a:ext uri="{FF2B5EF4-FFF2-40B4-BE49-F238E27FC236}">
              <a16:creationId xmlns:a16="http://schemas.microsoft.com/office/drawing/2014/main" id="{00000000-0008-0000-0000-0000D503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982" name="Text Box 585">
          <a:extLst>
            <a:ext uri="{FF2B5EF4-FFF2-40B4-BE49-F238E27FC236}">
              <a16:creationId xmlns:a16="http://schemas.microsoft.com/office/drawing/2014/main" id="{00000000-0008-0000-0000-0000D603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983" name="Text Box 586">
          <a:extLst>
            <a:ext uri="{FF2B5EF4-FFF2-40B4-BE49-F238E27FC236}">
              <a16:creationId xmlns:a16="http://schemas.microsoft.com/office/drawing/2014/main" id="{00000000-0008-0000-0000-0000D703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984" name="Text Box 587">
          <a:extLst>
            <a:ext uri="{FF2B5EF4-FFF2-40B4-BE49-F238E27FC236}">
              <a16:creationId xmlns:a16="http://schemas.microsoft.com/office/drawing/2014/main" id="{00000000-0008-0000-0000-0000D803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985" name="Text Box 588">
          <a:extLst>
            <a:ext uri="{FF2B5EF4-FFF2-40B4-BE49-F238E27FC236}">
              <a16:creationId xmlns:a16="http://schemas.microsoft.com/office/drawing/2014/main" id="{00000000-0008-0000-0000-0000D903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986" name="Text Box 589">
          <a:extLst>
            <a:ext uri="{FF2B5EF4-FFF2-40B4-BE49-F238E27FC236}">
              <a16:creationId xmlns:a16="http://schemas.microsoft.com/office/drawing/2014/main" id="{00000000-0008-0000-0000-0000DA03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987" name="Text Box 590">
          <a:extLst>
            <a:ext uri="{FF2B5EF4-FFF2-40B4-BE49-F238E27FC236}">
              <a16:creationId xmlns:a16="http://schemas.microsoft.com/office/drawing/2014/main" id="{00000000-0008-0000-0000-0000DB03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988" name="Text Box 591">
          <a:extLst>
            <a:ext uri="{FF2B5EF4-FFF2-40B4-BE49-F238E27FC236}">
              <a16:creationId xmlns:a16="http://schemas.microsoft.com/office/drawing/2014/main" id="{00000000-0008-0000-0000-0000DC03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989" name="Text Box 592">
          <a:extLst>
            <a:ext uri="{FF2B5EF4-FFF2-40B4-BE49-F238E27FC236}">
              <a16:creationId xmlns:a16="http://schemas.microsoft.com/office/drawing/2014/main" id="{00000000-0008-0000-0000-0000DD03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990" name="Text Box 593">
          <a:extLst>
            <a:ext uri="{FF2B5EF4-FFF2-40B4-BE49-F238E27FC236}">
              <a16:creationId xmlns:a16="http://schemas.microsoft.com/office/drawing/2014/main" id="{00000000-0008-0000-0000-0000DE03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991" name="Text Box 594">
          <a:extLst>
            <a:ext uri="{FF2B5EF4-FFF2-40B4-BE49-F238E27FC236}">
              <a16:creationId xmlns:a16="http://schemas.microsoft.com/office/drawing/2014/main" id="{00000000-0008-0000-0000-0000DF03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992" name="Text Box 595">
          <a:extLst>
            <a:ext uri="{FF2B5EF4-FFF2-40B4-BE49-F238E27FC236}">
              <a16:creationId xmlns:a16="http://schemas.microsoft.com/office/drawing/2014/main" id="{00000000-0008-0000-0000-0000E003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993" name="Text Box 596">
          <a:extLst>
            <a:ext uri="{FF2B5EF4-FFF2-40B4-BE49-F238E27FC236}">
              <a16:creationId xmlns:a16="http://schemas.microsoft.com/office/drawing/2014/main" id="{00000000-0008-0000-0000-0000E103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994" name="Text Box 597">
          <a:extLst>
            <a:ext uri="{FF2B5EF4-FFF2-40B4-BE49-F238E27FC236}">
              <a16:creationId xmlns:a16="http://schemas.microsoft.com/office/drawing/2014/main" id="{00000000-0008-0000-0000-0000E203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995" name="Text Box 598">
          <a:extLst>
            <a:ext uri="{FF2B5EF4-FFF2-40B4-BE49-F238E27FC236}">
              <a16:creationId xmlns:a16="http://schemas.microsoft.com/office/drawing/2014/main" id="{00000000-0008-0000-0000-0000E303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996" name="Text Box 599">
          <a:extLst>
            <a:ext uri="{FF2B5EF4-FFF2-40B4-BE49-F238E27FC236}">
              <a16:creationId xmlns:a16="http://schemas.microsoft.com/office/drawing/2014/main" id="{00000000-0008-0000-0000-0000E403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997" name="Text Box 600">
          <a:extLst>
            <a:ext uri="{FF2B5EF4-FFF2-40B4-BE49-F238E27FC236}">
              <a16:creationId xmlns:a16="http://schemas.microsoft.com/office/drawing/2014/main" id="{00000000-0008-0000-0000-0000E503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998" name="Text Box 601">
          <a:extLst>
            <a:ext uri="{FF2B5EF4-FFF2-40B4-BE49-F238E27FC236}">
              <a16:creationId xmlns:a16="http://schemas.microsoft.com/office/drawing/2014/main" id="{00000000-0008-0000-0000-0000E603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999" name="Text Box 602">
          <a:extLst>
            <a:ext uri="{FF2B5EF4-FFF2-40B4-BE49-F238E27FC236}">
              <a16:creationId xmlns:a16="http://schemas.microsoft.com/office/drawing/2014/main" id="{00000000-0008-0000-0000-0000E703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000" name="Text Box 603">
          <a:extLst>
            <a:ext uri="{FF2B5EF4-FFF2-40B4-BE49-F238E27FC236}">
              <a16:creationId xmlns:a16="http://schemas.microsoft.com/office/drawing/2014/main" id="{00000000-0008-0000-0000-0000E803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001" name="Text Box 604">
          <a:extLst>
            <a:ext uri="{FF2B5EF4-FFF2-40B4-BE49-F238E27FC236}">
              <a16:creationId xmlns:a16="http://schemas.microsoft.com/office/drawing/2014/main" id="{00000000-0008-0000-0000-0000E903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002" name="Text Box 605">
          <a:extLst>
            <a:ext uri="{FF2B5EF4-FFF2-40B4-BE49-F238E27FC236}">
              <a16:creationId xmlns:a16="http://schemas.microsoft.com/office/drawing/2014/main" id="{00000000-0008-0000-0000-0000EA03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003" name="Text Box 606">
          <a:extLst>
            <a:ext uri="{FF2B5EF4-FFF2-40B4-BE49-F238E27FC236}">
              <a16:creationId xmlns:a16="http://schemas.microsoft.com/office/drawing/2014/main" id="{00000000-0008-0000-0000-0000EB03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004" name="Text Box 607">
          <a:extLst>
            <a:ext uri="{FF2B5EF4-FFF2-40B4-BE49-F238E27FC236}">
              <a16:creationId xmlns:a16="http://schemas.microsoft.com/office/drawing/2014/main" id="{00000000-0008-0000-0000-0000EC03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005" name="Text Box 608">
          <a:extLst>
            <a:ext uri="{FF2B5EF4-FFF2-40B4-BE49-F238E27FC236}">
              <a16:creationId xmlns:a16="http://schemas.microsoft.com/office/drawing/2014/main" id="{00000000-0008-0000-0000-0000ED03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006" name="Text Box 609">
          <a:extLst>
            <a:ext uri="{FF2B5EF4-FFF2-40B4-BE49-F238E27FC236}">
              <a16:creationId xmlns:a16="http://schemas.microsoft.com/office/drawing/2014/main" id="{00000000-0008-0000-0000-0000EE03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007" name="Text Box 610">
          <a:extLst>
            <a:ext uri="{FF2B5EF4-FFF2-40B4-BE49-F238E27FC236}">
              <a16:creationId xmlns:a16="http://schemas.microsoft.com/office/drawing/2014/main" id="{00000000-0008-0000-0000-0000EF03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008" name="Text Box 611">
          <a:extLst>
            <a:ext uri="{FF2B5EF4-FFF2-40B4-BE49-F238E27FC236}">
              <a16:creationId xmlns:a16="http://schemas.microsoft.com/office/drawing/2014/main" id="{00000000-0008-0000-0000-0000F003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009" name="Text Box 612">
          <a:extLst>
            <a:ext uri="{FF2B5EF4-FFF2-40B4-BE49-F238E27FC236}">
              <a16:creationId xmlns:a16="http://schemas.microsoft.com/office/drawing/2014/main" id="{00000000-0008-0000-0000-0000F103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010" name="Text Box 613">
          <a:extLst>
            <a:ext uri="{FF2B5EF4-FFF2-40B4-BE49-F238E27FC236}">
              <a16:creationId xmlns:a16="http://schemas.microsoft.com/office/drawing/2014/main" id="{00000000-0008-0000-0000-0000F203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011" name="Text Box 614">
          <a:extLst>
            <a:ext uri="{FF2B5EF4-FFF2-40B4-BE49-F238E27FC236}">
              <a16:creationId xmlns:a16="http://schemas.microsoft.com/office/drawing/2014/main" id="{00000000-0008-0000-0000-0000F303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012" name="Text Box 615">
          <a:extLst>
            <a:ext uri="{FF2B5EF4-FFF2-40B4-BE49-F238E27FC236}">
              <a16:creationId xmlns:a16="http://schemas.microsoft.com/office/drawing/2014/main" id="{00000000-0008-0000-0000-0000F403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013" name="Text Box 616">
          <a:extLst>
            <a:ext uri="{FF2B5EF4-FFF2-40B4-BE49-F238E27FC236}">
              <a16:creationId xmlns:a16="http://schemas.microsoft.com/office/drawing/2014/main" id="{00000000-0008-0000-0000-0000F503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014" name="Text Box 617">
          <a:extLst>
            <a:ext uri="{FF2B5EF4-FFF2-40B4-BE49-F238E27FC236}">
              <a16:creationId xmlns:a16="http://schemas.microsoft.com/office/drawing/2014/main" id="{00000000-0008-0000-0000-0000F603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015" name="Text Box 618">
          <a:extLst>
            <a:ext uri="{FF2B5EF4-FFF2-40B4-BE49-F238E27FC236}">
              <a16:creationId xmlns:a16="http://schemas.microsoft.com/office/drawing/2014/main" id="{00000000-0008-0000-0000-0000F703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016" name="Text Box 619">
          <a:extLst>
            <a:ext uri="{FF2B5EF4-FFF2-40B4-BE49-F238E27FC236}">
              <a16:creationId xmlns:a16="http://schemas.microsoft.com/office/drawing/2014/main" id="{00000000-0008-0000-0000-0000F803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017" name="Text Box 620">
          <a:extLst>
            <a:ext uri="{FF2B5EF4-FFF2-40B4-BE49-F238E27FC236}">
              <a16:creationId xmlns:a16="http://schemas.microsoft.com/office/drawing/2014/main" id="{00000000-0008-0000-0000-0000F903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018" name="Text Box 621">
          <a:extLst>
            <a:ext uri="{FF2B5EF4-FFF2-40B4-BE49-F238E27FC236}">
              <a16:creationId xmlns:a16="http://schemas.microsoft.com/office/drawing/2014/main" id="{00000000-0008-0000-0000-0000FA03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019" name="Text Box 622">
          <a:extLst>
            <a:ext uri="{FF2B5EF4-FFF2-40B4-BE49-F238E27FC236}">
              <a16:creationId xmlns:a16="http://schemas.microsoft.com/office/drawing/2014/main" id="{00000000-0008-0000-0000-0000FB03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020" name="Text Box 623">
          <a:extLst>
            <a:ext uri="{FF2B5EF4-FFF2-40B4-BE49-F238E27FC236}">
              <a16:creationId xmlns:a16="http://schemas.microsoft.com/office/drawing/2014/main" id="{00000000-0008-0000-0000-0000FC03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021" name="Text Box 624">
          <a:extLst>
            <a:ext uri="{FF2B5EF4-FFF2-40B4-BE49-F238E27FC236}">
              <a16:creationId xmlns:a16="http://schemas.microsoft.com/office/drawing/2014/main" id="{00000000-0008-0000-0000-0000FD03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022" name="Text Box 625">
          <a:extLst>
            <a:ext uri="{FF2B5EF4-FFF2-40B4-BE49-F238E27FC236}">
              <a16:creationId xmlns:a16="http://schemas.microsoft.com/office/drawing/2014/main" id="{00000000-0008-0000-0000-0000FE03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023" name="Text Box 626">
          <a:extLst>
            <a:ext uri="{FF2B5EF4-FFF2-40B4-BE49-F238E27FC236}">
              <a16:creationId xmlns:a16="http://schemas.microsoft.com/office/drawing/2014/main" id="{00000000-0008-0000-0000-0000FF03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024" name="Text Box 627">
          <a:extLst>
            <a:ext uri="{FF2B5EF4-FFF2-40B4-BE49-F238E27FC236}">
              <a16:creationId xmlns:a16="http://schemas.microsoft.com/office/drawing/2014/main" id="{00000000-0008-0000-0000-00000004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025" name="Text Box 628">
          <a:extLst>
            <a:ext uri="{FF2B5EF4-FFF2-40B4-BE49-F238E27FC236}">
              <a16:creationId xmlns:a16="http://schemas.microsoft.com/office/drawing/2014/main" id="{00000000-0008-0000-0000-00000104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026" name="Text Box 629">
          <a:extLst>
            <a:ext uri="{FF2B5EF4-FFF2-40B4-BE49-F238E27FC236}">
              <a16:creationId xmlns:a16="http://schemas.microsoft.com/office/drawing/2014/main" id="{00000000-0008-0000-0000-00000204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027" name="Text Box 630">
          <a:extLst>
            <a:ext uri="{FF2B5EF4-FFF2-40B4-BE49-F238E27FC236}">
              <a16:creationId xmlns:a16="http://schemas.microsoft.com/office/drawing/2014/main" id="{00000000-0008-0000-0000-00000304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028" name="Text Box 631">
          <a:extLst>
            <a:ext uri="{FF2B5EF4-FFF2-40B4-BE49-F238E27FC236}">
              <a16:creationId xmlns:a16="http://schemas.microsoft.com/office/drawing/2014/main" id="{00000000-0008-0000-0000-00000404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029" name="Text Box 632">
          <a:extLst>
            <a:ext uri="{FF2B5EF4-FFF2-40B4-BE49-F238E27FC236}">
              <a16:creationId xmlns:a16="http://schemas.microsoft.com/office/drawing/2014/main" id="{00000000-0008-0000-0000-00000504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030" name="Text Box 633">
          <a:extLst>
            <a:ext uri="{FF2B5EF4-FFF2-40B4-BE49-F238E27FC236}">
              <a16:creationId xmlns:a16="http://schemas.microsoft.com/office/drawing/2014/main" id="{00000000-0008-0000-0000-00000604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031" name="Text Box 634">
          <a:extLst>
            <a:ext uri="{FF2B5EF4-FFF2-40B4-BE49-F238E27FC236}">
              <a16:creationId xmlns:a16="http://schemas.microsoft.com/office/drawing/2014/main" id="{00000000-0008-0000-0000-00000704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032" name="Text Box 635">
          <a:extLst>
            <a:ext uri="{FF2B5EF4-FFF2-40B4-BE49-F238E27FC236}">
              <a16:creationId xmlns:a16="http://schemas.microsoft.com/office/drawing/2014/main" id="{00000000-0008-0000-0000-00000804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033" name="Text Box 636">
          <a:extLst>
            <a:ext uri="{FF2B5EF4-FFF2-40B4-BE49-F238E27FC236}">
              <a16:creationId xmlns:a16="http://schemas.microsoft.com/office/drawing/2014/main" id="{00000000-0008-0000-0000-00000904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034" name="Text Box 637">
          <a:extLst>
            <a:ext uri="{FF2B5EF4-FFF2-40B4-BE49-F238E27FC236}">
              <a16:creationId xmlns:a16="http://schemas.microsoft.com/office/drawing/2014/main" id="{00000000-0008-0000-0000-00000A04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035" name="Text Box 638">
          <a:extLst>
            <a:ext uri="{FF2B5EF4-FFF2-40B4-BE49-F238E27FC236}">
              <a16:creationId xmlns:a16="http://schemas.microsoft.com/office/drawing/2014/main" id="{00000000-0008-0000-0000-00000B04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036" name="Text Box 639">
          <a:extLst>
            <a:ext uri="{FF2B5EF4-FFF2-40B4-BE49-F238E27FC236}">
              <a16:creationId xmlns:a16="http://schemas.microsoft.com/office/drawing/2014/main" id="{00000000-0008-0000-0000-00000C04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037" name="Text Box 640">
          <a:extLst>
            <a:ext uri="{FF2B5EF4-FFF2-40B4-BE49-F238E27FC236}">
              <a16:creationId xmlns:a16="http://schemas.microsoft.com/office/drawing/2014/main" id="{00000000-0008-0000-0000-00000D04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038" name="Text Box 641">
          <a:extLst>
            <a:ext uri="{FF2B5EF4-FFF2-40B4-BE49-F238E27FC236}">
              <a16:creationId xmlns:a16="http://schemas.microsoft.com/office/drawing/2014/main" id="{00000000-0008-0000-0000-00000E04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039" name="Text Box 642">
          <a:extLst>
            <a:ext uri="{FF2B5EF4-FFF2-40B4-BE49-F238E27FC236}">
              <a16:creationId xmlns:a16="http://schemas.microsoft.com/office/drawing/2014/main" id="{00000000-0008-0000-0000-00000F04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040" name="Text Box 643">
          <a:extLst>
            <a:ext uri="{FF2B5EF4-FFF2-40B4-BE49-F238E27FC236}">
              <a16:creationId xmlns:a16="http://schemas.microsoft.com/office/drawing/2014/main" id="{00000000-0008-0000-0000-00001004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041" name="Text Box 644">
          <a:extLst>
            <a:ext uri="{FF2B5EF4-FFF2-40B4-BE49-F238E27FC236}">
              <a16:creationId xmlns:a16="http://schemas.microsoft.com/office/drawing/2014/main" id="{00000000-0008-0000-0000-00001104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042" name="Text Box 645">
          <a:extLst>
            <a:ext uri="{FF2B5EF4-FFF2-40B4-BE49-F238E27FC236}">
              <a16:creationId xmlns:a16="http://schemas.microsoft.com/office/drawing/2014/main" id="{00000000-0008-0000-0000-00001204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043" name="Text Box 646">
          <a:extLst>
            <a:ext uri="{FF2B5EF4-FFF2-40B4-BE49-F238E27FC236}">
              <a16:creationId xmlns:a16="http://schemas.microsoft.com/office/drawing/2014/main" id="{00000000-0008-0000-0000-00001304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044" name="Text Box 647">
          <a:extLst>
            <a:ext uri="{FF2B5EF4-FFF2-40B4-BE49-F238E27FC236}">
              <a16:creationId xmlns:a16="http://schemas.microsoft.com/office/drawing/2014/main" id="{00000000-0008-0000-0000-00001404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045" name="Text Box 648">
          <a:extLst>
            <a:ext uri="{FF2B5EF4-FFF2-40B4-BE49-F238E27FC236}">
              <a16:creationId xmlns:a16="http://schemas.microsoft.com/office/drawing/2014/main" id="{00000000-0008-0000-0000-00001504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046" name="Text Box 649">
          <a:extLst>
            <a:ext uri="{FF2B5EF4-FFF2-40B4-BE49-F238E27FC236}">
              <a16:creationId xmlns:a16="http://schemas.microsoft.com/office/drawing/2014/main" id="{00000000-0008-0000-0000-00001604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047" name="Text Box 650">
          <a:extLst>
            <a:ext uri="{FF2B5EF4-FFF2-40B4-BE49-F238E27FC236}">
              <a16:creationId xmlns:a16="http://schemas.microsoft.com/office/drawing/2014/main" id="{00000000-0008-0000-0000-00001704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048" name="Text Box 651">
          <a:extLst>
            <a:ext uri="{FF2B5EF4-FFF2-40B4-BE49-F238E27FC236}">
              <a16:creationId xmlns:a16="http://schemas.microsoft.com/office/drawing/2014/main" id="{00000000-0008-0000-0000-00001804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049" name="Text Box 652">
          <a:extLst>
            <a:ext uri="{FF2B5EF4-FFF2-40B4-BE49-F238E27FC236}">
              <a16:creationId xmlns:a16="http://schemas.microsoft.com/office/drawing/2014/main" id="{00000000-0008-0000-0000-00001904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050" name="Text Box 653">
          <a:extLst>
            <a:ext uri="{FF2B5EF4-FFF2-40B4-BE49-F238E27FC236}">
              <a16:creationId xmlns:a16="http://schemas.microsoft.com/office/drawing/2014/main" id="{00000000-0008-0000-0000-00001A04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051" name="Text Box 654">
          <a:extLst>
            <a:ext uri="{FF2B5EF4-FFF2-40B4-BE49-F238E27FC236}">
              <a16:creationId xmlns:a16="http://schemas.microsoft.com/office/drawing/2014/main" id="{00000000-0008-0000-0000-00001B04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052" name="Text Box 655">
          <a:extLst>
            <a:ext uri="{FF2B5EF4-FFF2-40B4-BE49-F238E27FC236}">
              <a16:creationId xmlns:a16="http://schemas.microsoft.com/office/drawing/2014/main" id="{00000000-0008-0000-0000-00001C04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053" name="Text Box 656">
          <a:extLst>
            <a:ext uri="{FF2B5EF4-FFF2-40B4-BE49-F238E27FC236}">
              <a16:creationId xmlns:a16="http://schemas.microsoft.com/office/drawing/2014/main" id="{00000000-0008-0000-0000-00001D04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054" name="Text Box 657">
          <a:extLst>
            <a:ext uri="{FF2B5EF4-FFF2-40B4-BE49-F238E27FC236}">
              <a16:creationId xmlns:a16="http://schemas.microsoft.com/office/drawing/2014/main" id="{00000000-0008-0000-0000-00001E04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055" name="Text Box 658">
          <a:extLst>
            <a:ext uri="{FF2B5EF4-FFF2-40B4-BE49-F238E27FC236}">
              <a16:creationId xmlns:a16="http://schemas.microsoft.com/office/drawing/2014/main" id="{00000000-0008-0000-0000-00001F04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056" name="Text Box 659">
          <a:extLst>
            <a:ext uri="{FF2B5EF4-FFF2-40B4-BE49-F238E27FC236}">
              <a16:creationId xmlns:a16="http://schemas.microsoft.com/office/drawing/2014/main" id="{00000000-0008-0000-0000-00002004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057" name="Text Box 660">
          <a:extLst>
            <a:ext uri="{FF2B5EF4-FFF2-40B4-BE49-F238E27FC236}">
              <a16:creationId xmlns:a16="http://schemas.microsoft.com/office/drawing/2014/main" id="{00000000-0008-0000-0000-00002104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058" name="Text Box 661">
          <a:extLst>
            <a:ext uri="{FF2B5EF4-FFF2-40B4-BE49-F238E27FC236}">
              <a16:creationId xmlns:a16="http://schemas.microsoft.com/office/drawing/2014/main" id="{00000000-0008-0000-0000-00002204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059" name="Text Box 662">
          <a:extLst>
            <a:ext uri="{FF2B5EF4-FFF2-40B4-BE49-F238E27FC236}">
              <a16:creationId xmlns:a16="http://schemas.microsoft.com/office/drawing/2014/main" id="{00000000-0008-0000-0000-00002304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060" name="Text Box 663">
          <a:extLst>
            <a:ext uri="{FF2B5EF4-FFF2-40B4-BE49-F238E27FC236}">
              <a16:creationId xmlns:a16="http://schemas.microsoft.com/office/drawing/2014/main" id="{00000000-0008-0000-0000-00002404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061" name="Text Box 664">
          <a:extLst>
            <a:ext uri="{FF2B5EF4-FFF2-40B4-BE49-F238E27FC236}">
              <a16:creationId xmlns:a16="http://schemas.microsoft.com/office/drawing/2014/main" id="{00000000-0008-0000-0000-00002504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062" name="Text Box 665">
          <a:extLst>
            <a:ext uri="{FF2B5EF4-FFF2-40B4-BE49-F238E27FC236}">
              <a16:creationId xmlns:a16="http://schemas.microsoft.com/office/drawing/2014/main" id="{00000000-0008-0000-0000-00002604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063" name="Text Box 666">
          <a:extLst>
            <a:ext uri="{FF2B5EF4-FFF2-40B4-BE49-F238E27FC236}">
              <a16:creationId xmlns:a16="http://schemas.microsoft.com/office/drawing/2014/main" id="{00000000-0008-0000-0000-00002704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064" name="Text Box 667">
          <a:extLst>
            <a:ext uri="{FF2B5EF4-FFF2-40B4-BE49-F238E27FC236}">
              <a16:creationId xmlns:a16="http://schemas.microsoft.com/office/drawing/2014/main" id="{00000000-0008-0000-0000-00002804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065" name="Text Box 668">
          <a:extLst>
            <a:ext uri="{FF2B5EF4-FFF2-40B4-BE49-F238E27FC236}">
              <a16:creationId xmlns:a16="http://schemas.microsoft.com/office/drawing/2014/main" id="{00000000-0008-0000-0000-00002904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066" name="Text Box 669">
          <a:extLst>
            <a:ext uri="{FF2B5EF4-FFF2-40B4-BE49-F238E27FC236}">
              <a16:creationId xmlns:a16="http://schemas.microsoft.com/office/drawing/2014/main" id="{00000000-0008-0000-0000-00002A04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067" name="Text Box 670">
          <a:extLst>
            <a:ext uri="{FF2B5EF4-FFF2-40B4-BE49-F238E27FC236}">
              <a16:creationId xmlns:a16="http://schemas.microsoft.com/office/drawing/2014/main" id="{00000000-0008-0000-0000-00002B04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068" name="Text Box 671">
          <a:extLst>
            <a:ext uri="{FF2B5EF4-FFF2-40B4-BE49-F238E27FC236}">
              <a16:creationId xmlns:a16="http://schemas.microsoft.com/office/drawing/2014/main" id="{00000000-0008-0000-0000-00002C04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069" name="Text Box 672">
          <a:extLst>
            <a:ext uri="{FF2B5EF4-FFF2-40B4-BE49-F238E27FC236}">
              <a16:creationId xmlns:a16="http://schemas.microsoft.com/office/drawing/2014/main" id="{00000000-0008-0000-0000-00002D04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070" name="Text Box 673">
          <a:extLst>
            <a:ext uri="{FF2B5EF4-FFF2-40B4-BE49-F238E27FC236}">
              <a16:creationId xmlns:a16="http://schemas.microsoft.com/office/drawing/2014/main" id="{00000000-0008-0000-0000-00002E04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071" name="Text Box 674">
          <a:extLst>
            <a:ext uri="{FF2B5EF4-FFF2-40B4-BE49-F238E27FC236}">
              <a16:creationId xmlns:a16="http://schemas.microsoft.com/office/drawing/2014/main" id="{00000000-0008-0000-0000-00002F04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072" name="Text Box 675">
          <a:extLst>
            <a:ext uri="{FF2B5EF4-FFF2-40B4-BE49-F238E27FC236}">
              <a16:creationId xmlns:a16="http://schemas.microsoft.com/office/drawing/2014/main" id="{00000000-0008-0000-0000-00003004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073" name="Text Box 676">
          <a:extLst>
            <a:ext uri="{FF2B5EF4-FFF2-40B4-BE49-F238E27FC236}">
              <a16:creationId xmlns:a16="http://schemas.microsoft.com/office/drawing/2014/main" id="{00000000-0008-0000-0000-00003104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074" name="Text Box 677">
          <a:extLst>
            <a:ext uri="{FF2B5EF4-FFF2-40B4-BE49-F238E27FC236}">
              <a16:creationId xmlns:a16="http://schemas.microsoft.com/office/drawing/2014/main" id="{00000000-0008-0000-0000-00003204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075" name="Text Box 678">
          <a:extLst>
            <a:ext uri="{FF2B5EF4-FFF2-40B4-BE49-F238E27FC236}">
              <a16:creationId xmlns:a16="http://schemas.microsoft.com/office/drawing/2014/main" id="{00000000-0008-0000-0000-00003304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076" name="Text Box 679">
          <a:extLst>
            <a:ext uri="{FF2B5EF4-FFF2-40B4-BE49-F238E27FC236}">
              <a16:creationId xmlns:a16="http://schemas.microsoft.com/office/drawing/2014/main" id="{00000000-0008-0000-0000-00003404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077" name="Text Box 680">
          <a:extLst>
            <a:ext uri="{FF2B5EF4-FFF2-40B4-BE49-F238E27FC236}">
              <a16:creationId xmlns:a16="http://schemas.microsoft.com/office/drawing/2014/main" id="{00000000-0008-0000-0000-00003504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078" name="Text Box 681">
          <a:extLst>
            <a:ext uri="{FF2B5EF4-FFF2-40B4-BE49-F238E27FC236}">
              <a16:creationId xmlns:a16="http://schemas.microsoft.com/office/drawing/2014/main" id="{00000000-0008-0000-0000-00003604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079" name="Text Box 682">
          <a:extLst>
            <a:ext uri="{FF2B5EF4-FFF2-40B4-BE49-F238E27FC236}">
              <a16:creationId xmlns:a16="http://schemas.microsoft.com/office/drawing/2014/main" id="{00000000-0008-0000-0000-00003704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080" name="Text Box 683">
          <a:extLst>
            <a:ext uri="{FF2B5EF4-FFF2-40B4-BE49-F238E27FC236}">
              <a16:creationId xmlns:a16="http://schemas.microsoft.com/office/drawing/2014/main" id="{00000000-0008-0000-0000-00003804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081" name="Text Box 684">
          <a:extLst>
            <a:ext uri="{FF2B5EF4-FFF2-40B4-BE49-F238E27FC236}">
              <a16:creationId xmlns:a16="http://schemas.microsoft.com/office/drawing/2014/main" id="{00000000-0008-0000-0000-00003904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082" name="Text Box 685">
          <a:extLst>
            <a:ext uri="{FF2B5EF4-FFF2-40B4-BE49-F238E27FC236}">
              <a16:creationId xmlns:a16="http://schemas.microsoft.com/office/drawing/2014/main" id="{00000000-0008-0000-0000-00003A04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083" name="Text Box 686">
          <a:extLst>
            <a:ext uri="{FF2B5EF4-FFF2-40B4-BE49-F238E27FC236}">
              <a16:creationId xmlns:a16="http://schemas.microsoft.com/office/drawing/2014/main" id="{00000000-0008-0000-0000-00003B04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084" name="Text Box 687">
          <a:extLst>
            <a:ext uri="{FF2B5EF4-FFF2-40B4-BE49-F238E27FC236}">
              <a16:creationId xmlns:a16="http://schemas.microsoft.com/office/drawing/2014/main" id="{00000000-0008-0000-0000-00003C04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085" name="Text Box 688">
          <a:extLst>
            <a:ext uri="{FF2B5EF4-FFF2-40B4-BE49-F238E27FC236}">
              <a16:creationId xmlns:a16="http://schemas.microsoft.com/office/drawing/2014/main" id="{00000000-0008-0000-0000-00003D04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086" name="Text Box 689">
          <a:extLst>
            <a:ext uri="{FF2B5EF4-FFF2-40B4-BE49-F238E27FC236}">
              <a16:creationId xmlns:a16="http://schemas.microsoft.com/office/drawing/2014/main" id="{00000000-0008-0000-0000-00003E04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087" name="Text Box 690">
          <a:extLst>
            <a:ext uri="{FF2B5EF4-FFF2-40B4-BE49-F238E27FC236}">
              <a16:creationId xmlns:a16="http://schemas.microsoft.com/office/drawing/2014/main" id="{00000000-0008-0000-0000-00003F04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088" name="Text Box 691">
          <a:extLst>
            <a:ext uri="{FF2B5EF4-FFF2-40B4-BE49-F238E27FC236}">
              <a16:creationId xmlns:a16="http://schemas.microsoft.com/office/drawing/2014/main" id="{00000000-0008-0000-0000-00004004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089" name="Text Box 692">
          <a:extLst>
            <a:ext uri="{FF2B5EF4-FFF2-40B4-BE49-F238E27FC236}">
              <a16:creationId xmlns:a16="http://schemas.microsoft.com/office/drawing/2014/main" id="{00000000-0008-0000-0000-00004104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090" name="Text Box 693">
          <a:extLst>
            <a:ext uri="{FF2B5EF4-FFF2-40B4-BE49-F238E27FC236}">
              <a16:creationId xmlns:a16="http://schemas.microsoft.com/office/drawing/2014/main" id="{00000000-0008-0000-0000-00004204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091" name="Text Box 694">
          <a:extLst>
            <a:ext uri="{FF2B5EF4-FFF2-40B4-BE49-F238E27FC236}">
              <a16:creationId xmlns:a16="http://schemas.microsoft.com/office/drawing/2014/main" id="{00000000-0008-0000-0000-00004304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092" name="Text Box 695">
          <a:extLst>
            <a:ext uri="{FF2B5EF4-FFF2-40B4-BE49-F238E27FC236}">
              <a16:creationId xmlns:a16="http://schemas.microsoft.com/office/drawing/2014/main" id="{00000000-0008-0000-0000-00004404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093" name="Text Box 696">
          <a:extLst>
            <a:ext uri="{FF2B5EF4-FFF2-40B4-BE49-F238E27FC236}">
              <a16:creationId xmlns:a16="http://schemas.microsoft.com/office/drawing/2014/main" id="{00000000-0008-0000-0000-00004504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094" name="Text Box 697">
          <a:extLst>
            <a:ext uri="{FF2B5EF4-FFF2-40B4-BE49-F238E27FC236}">
              <a16:creationId xmlns:a16="http://schemas.microsoft.com/office/drawing/2014/main" id="{00000000-0008-0000-0000-00004604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095" name="Text Box 698">
          <a:extLst>
            <a:ext uri="{FF2B5EF4-FFF2-40B4-BE49-F238E27FC236}">
              <a16:creationId xmlns:a16="http://schemas.microsoft.com/office/drawing/2014/main" id="{00000000-0008-0000-0000-00004704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096" name="Text Box 699">
          <a:extLst>
            <a:ext uri="{FF2B5EF4-FFF2-40B4-BE49-F238E27FC236}">
              <a16:creationId xmlns:a16="http://schemas.microsoft.com/office/drawing/2014/main" id="{00000000-0008-0000-0000-00004804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097" name="Text Box 700">
          <a:extLst>
            <a:ext uri="{FF2B5EF4-FFF2-40B4-BE49-F238E27FC236}">
              <a16:creationId xmlns:a16="http://schemas.microsoft.com/office/drawing/2014/main" id="{00000000-0008-0000-0000-00004904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098" name="Text Box 701">
          <a:extLst>
            <a:ext uri="{FF2B5EF4-FFF2-40B4-BE49-F238E27FC236}">
              <a16:creationId xmlns:a16="http://schemas.microsoft.com/office/drawing/2014/main" id="{00000000-0008-0000-0000-00004A04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099" name="Text Box 702">
          <a:extLst>
            <a:ext uri="{FF2B5EF4-FFF2-40B4-BE49-F238E27FC236}">
              <a16:creationId xmlns:a16="http://schemas.microsoft.com/office/drawing/2014/main" id="{00000000-0008-0000-0000-00004B04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100" name="Text Box 703">
          <a:extLst>
            <a:ext uri="{FF2B5EF4-FFF2-40B4-BE49-F238E27FC236}">
              <a16:creationId xmlns:a16="http://schemas.microsoft.com/office/drawing/2014/main" id="{00000000-0008-0000-0000-00004C04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101" name="Text Box 704">
          <a:extLst>
            <a:ext uri="{FF2B5EF4-FFF2-40B4-BE49-F238E27FC236}">
              <a16:creationId xmlns:a16="http://schemas.microsoft.com/office/drawing/2014/main" id="{00000000-0008-0000-0000-00004D04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102" name="Text Box 705">
          <a:extLst>
            <a:ext uri="{FF2B5EF4-FFF2-40B4-BE49-F238E27FC236}">
              <a16:creationId xmlns:a16="http://schemas.microsoft.com/office/drawing/2014/main" id="{00000000-0008-0000-0000-00004E04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103" name="Text Box 706">
          <a:extLst>
            <a:ext uri="{FF2B5EF4-FFF2-40B4-BE49-F238E27FC236}">
              <a16:creationId xmlns:a16="http://schemas.microsoft.com/office/drawing/2014/main" id="{00000000-0008-0000-0000-00004F04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104" name="Text Box 707">
          <a:extLst>
            <a:ext uri="{FF2B5EF4-FFF2-40B4-BE49-F238E27FC236}">
              <a16:creationId xmlns:a16="http://schemas.microsoft.com/office/drawing/2014/main" id="{00000000-0008-0000-0000-00005004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105" name="Text Box 708">
          <a:extLst>
            <a:ext uri="{FF2B5EF4-FFF2-40B4-BE49-F238E27FC236}">
              <a16:creationId xmlns:a16="http://schemas.microsoft.com/office/drawing/2014/main" id="{00000000-0008-0000-0000-00005104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106" name="Text Box 709">
          <a:extLst>
            <a:ext uri="{FF2B5EF4-FFF2-40B4-BE49-F238E27FC236}">
              <a16:creationId xmlns:a16="http://schemas.microsoft.com/office/drawing/2014/main" id="{00000000-0008-0000-0000-00005204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107" name="Text Box 710">
          <a:extLst>
            <a:ext uri="{FF2B5EF4-FFF2-40B4-BE49-F238E27FC236}">
              <a16:creationId xmlns:a16="http://schemas.microsoft.com/office/drawing/2014/main" id="{00000000-0008-0000-0000-00005304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108" name="Text Box 711">
          <a:extLst>
            <a:ext uri="{FF2B5EF4-FFF2-40B4-BE49-F238E27FC236}">
              <a16:creationId xmlns:a16="http://schemas.microsoft.com/office/drawing/2014/main" id="{00000000-0008-0000-0000-00005404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109" name="Text Box 712">
          <a:extLst>
            <a:ext uri="{FF2B5EF4-FFF2-40B4-BE49-F238E27FC236}">
              <a16:creationId xmlns:a16="http://schemas.microsoft.com/office/drawing/2014/main" id="{00000000-0008-0000-0000-00005504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110" name="Text Box 713">
          <a:extLst>
            <a:ext uri="{FF2B5EF4-FFF2-40B4-BE49-F238E27FC236}">
              <a16:creationId xmlns:a16="http://schemas.microsoft.com/office/drawing/2014/main" id="{00000000-0008-0000-0000-00005604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111" name="Text Box 714">
          <a:extLst>
            <a:ext uri="{FF2B5EF4-FFF2-40B4-BE49-F238E27FC236}">
              <a16:creationId xmlns:a16="http://schemas.microsoft.com/office/drawing/2014/main" id="{00000000-0008-0000-0000-00005704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112" name="Text Box 715">
          <a:extLst>
            <a:ext uri="{FF2B5EF4-FFF2-40B4-BE49-F238E27FC236}">
              <a16:creationId xmlns:a16="http://schemas.microsoft.com/office/drawing/2014/main" id="{00000000-0008-0000-0000-00005804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113" name="Text Box 716">
          <a:extLst>
            <a:ext uri="{FF2B5EF4-FFF2-40B4-BE49-F238E27FC236}">
              <a16:creationId xmlns:a16="http://schemas.microsoft.com/office/drawing/2014/main" id="{00000000-0008-0000-0000-00005904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114" name="Text Box 717">
          <a:extLst>
            <a:ext uri="{FF2B5EF4-FFF2-40B4-BE49-F238E27FC236}">
              <a16:creationId xmlns:a16="http://schemas.microsoft.com/office/drawing/2014/main" id="{00000000-0008-0000-0000-00005A04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115" name="Text Box 718">
          <a:extLst>
            <a:ext uri="{FF2B5EF4-FFF2-40B4-BE49-F238E27FC236}">
              <a16:creationId xmlns:a16="http://schemas.microsoft.com/office/drawing/2014/main" id="{00000000-0008-0000-0000-00005B04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116" name="Text Box 719">
          <a:extLst>
            <a:ext uri="{FF2B5EF4-FFF2-40B4-BE49-F238E27FC236}">
              <a16:creationId xmlns:a16="http://schemas.microsoft.com/office/drawing/2014/main" id="{00000000-0008-0000-0000-00005C04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117" name="Text Box 720">
          <a:extLst>
            <a:ext uri="{FF2B5EF4-FFF2-40B4-BE49-F238E27FC236}">
              <a16:creationId xmlns:a16="http://schemas.microsoft.com/office/drawing/2014/main" id="{00000000-0008-0000-0000-00005D04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118" name="Text Box 721">
          <a:extLst>
            <a:ext uri="{FF2B5EF4-FFF2-40B4-BE49-F238E27FC236}">
              <a16:creationId xmlns:a16="http://schemas.microsoft.com/office/drawing/2014/main" id="{00000000-0008-0000-0000-00005E04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119" name="Text Box 722">
          <a:extLst>
            <a:ext uri="{FF2B5EF4-FFF2-40B4-BE49-F238E27FC236}">
              <a16:creationId xmlns:a16="http://schemas.microsoft.com/office/drawing/2014/main" id="{00000000-0008-0000-0000-00005F04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120" name="Text Box 723">
          <a:extLst>
            <a:ext uri="{FF2B5EF4-FFF2-40B4-BE49-F238E27FC236}">
              <a16:creationId xmlns:a16="http://schemas.microsoft.com/office/drawing/2014/main" id="{00000000-0008-0000-0000-00006004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121" name="Text Box 724">
          <a:extLst>
            <a:ext uri="{FF2B5EF4-FFF2-40B4-BE49-F238E27FC236}">
              <a16:creationId xmlns:a16="http://schemas.microsoft.com/office/drawing/2014/main" id="{00000000-0008-0000-0000-00006104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122" name="Text Box 725">
          <a:extLst>
            <a:ext uri="{FF2B5EF4-FFF2-40B4-BE49-F238E27FC236}">
              <a16:creationId xmlns:a16="http://schemas.microsoft.com/office/drawing/2014/main" id="{00000000-0008-0000-0000-00006204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123" name="Text Box 726">
          <a:extLst>
            <a:ext uri="{FF2B5EF4-FFF2-40B4-BE49-F238E27FC236}">
              <a16:creationId xmlns:a16="http://schemas.microsoft.com/office/drawing/2014/main" id="{00000000-0008-0000-0000-00006304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124" name="Text Box 727">
          <a:extLst>
            <a:ext uri="{FF2B5EF4-FFF2-40B4-BE49-F238E27FC236}">
              <a16:creationId xmlns:a16="http://schemas.microsoft.com/office/drawing/2014/main" id="{00000000-0008-0000-0000-00006404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125" name="Text Box 728">
          <a:extLst>
            <a:ext uri="{FF2B5EF4-FFF2-40B4-BE49-F238E27FC236}">
              <a16:creationId xmlns:a16="http://schemas.microsoft.com/office/drawing/2014/main" id="{00000000-0008-0000-0000-00006504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126" name="Text Box 729">
          <a:extLst>
            <a:ext uri="{FF2B5EF4-FFF2-40B4-BE49-F238E27FC236}">
              <a16:creationId xmlns:a16="http://schemas.microsoft.com/office/drawing/2014/main" id="{00000000-0008-0000-0000-00006604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127" name="Text Box 730">
          <a:extLst>
            <a:ext uri="{FF2B5EF4-FFF2-40B4-BE49-F238E27FC236}">
              <a16:creationId xmlns:a16="http://schemas.microsoft.com/office/drawing/2014/main" id="{00000000-0008-0000-0000-00006704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128" name="Text Box 731">
          <a:extLst>
            <a:ext uri="{FF2B5EF4-FFF2-40B4-BE49-F238E27FC236}">
              <a16:creationId xmlns:a16="http://schemas.microsoft.com/office/drawing/2014/main" id="{00000000-0008-0000-0000-00006804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129" name="Text Box 732">
          <a:extLst>
            <a:ext uri="{FF2B5EF4-FFF2-40B4-BE49-F238E27FC236}">
              <a16:creationId xmlns:a16="http://schemas.microsoft.com/office/drawing/2014/main" id="{00000000-0008-0000-0000-00006904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130" name="Text Box 733">
          <a:extLst>
            <a:ext uri="{FF2B5EF4-FFF2-40B4-BE49-F238E27FC236}">
              <a16:creationId xmlns:a16="http://schemas.microsoft.com/office/drawing/2014/main" id="{00000000-0008-0000-0000-00006A04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131" name="Text Box 734">
          <a:extLst>
            <a:ext uri="{FF2B5EF4-FFF2-40B4-BE49-F238E27FC236}">
              <a16:creationId xmlns:a16="http://schemas.microsoft.com/office/drawing/2014/main" id="{00000000-0008-0000-0000-00006B04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132" name="Text Box 735">
          <a:extLst>
            <a:ext uri="{FF2B5EF4-FFF2-40B4-BE49-F238E27FC236}">
              <a16:creationId xmlns:a16="http://schemas.microsoft.com/office/drawing/2014/main" id="{00000000-0008-0000-0000-00006C04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133" name="Text Box 736">
          <a:extLst>
            <a:ext uri="{FF2B5EF4-FFF2-40B4-BE49-F238E27FC236}">
              <a16:creationId xmlns:a16="http://schemas.microsoft.com/office/drawing/2014/main" id="{00000000-0008-0000-0000-00006D04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134" name="Text Box 737">
          <a:extLst>
            <a:ext uri="{FF2B5EF4-FFF2-40B4-BE49-F238E27FC236}">
              <a16:creationId xmlns:a16="http://schemas.microsoft.com/office/drawing/2014/main" id="{00000000-0008-0000-0000-00006E04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135" name="Text Box 738">
          <a:extLst>
            <a:ext uri="{FF2B5EF4-FFF2-40B4-BE49-F238E27FC236}">
              <a16:creationId xmlns:a16="http://schemas.microsoft.com/office/drawing/2014/main" id="{00000000-0008-0000-0000-00006F04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136" name="Text Box 739">
          <a:extLst>
            <a:ext uri="{FF2B5EF4-FFF2-40B4-BE49-F238E27FC236}">
              <a16:creationId xmlns:a16="http://schemas.microsoft.com/office/drawing/2014/main" id="{00000000-0008-0000-0000-00007004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137" name="Text Box 740">
          <a:extLst>
            <a:ext uri="{FF2B5EF4-FFF2-40B4-BE49-F238E27FC236}">
              <a16:creationId xmlns:a16="http://schemas.microsoft.com/office/drawing/2014/main" id="{00000000-0008-0000-0000-00007104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138" name="Text Box 741">
          <a:extLst>
            <a:ext uri="{FF2B5EF4-FFF2-40B4-BE49-F238E27FC236}">
              <a16:creationId xmlns:a16="http://schemas.microsoft.com/office/drawing/2014/main" id="{00000000-0008-0000-0000-00007204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139" name="Text Box 742">
          <a:extLst>
            <a:ext uri="{FF2B5EF4-FFF2-40B4-BE49-F238E27FC236}">
              <a16:creationId xmlns:a16="http://schemas.microsoft.com/office/drawing/2014/main" id="{00000000-0008-0000-0000-00007304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140" name="Text Box 743">
          <a:extLst>
            <a:ext uri="{FF2B5EF4-FFF2-40B4-BE49-F238E27FC236}">
              <a16:creationId xmlns:a16="http://schemas.microsoft.com/office/drawing/2014/main" id="{00000000-0008-0000-0000-00007404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141" name="Text Box 744">
          <a:extLst>
            <a:ext uri="{FF2B5EF4-FFF2-40B4-BE49-F238E27FC236}">
              <a16:creationId xmlns:a16="http://schemas.microsoft.com/office/drawing/2014/main" id="{00000000-0008-0000-0000-00007504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142" name="Text Box 745">
          <a:extLst>
            <a:ext uri="{FF2B5EF4-FFF2-40B4-BE49-F238E27FC236}">
              <a16:creationId xmlns:a16="http://schemas.microsoft.com/office/drawing/2014/main" id="{00000000-0008-0000-0000-00007604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143" name="Text Box 746">
          <a:extLst>
            <a:ext uri="{FF2B5EF4-FFF2-40B4-BE49-F238E27FC236}">
              <a16:creationId xmlns:a16="http://schemas.microsoft.com/office/drawing/2014/main" id="{00000000-0008-0000-0000-00007704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144" name="Text Box 747">
          <a:extLst>
            <a:ext uri="{FF2B5EF4-FFF2-40B4-BE49-F238E27FC236}">
              <a16:creationId xmlns:a16="http://schemas.microsoft.com/office/drawing/2014/main" id="{00000000-0008-0000-0000-00007804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145" name="Text Box 748">
          <a:extLst>
            <a:ext uri="{FF2B5EF4-FFF2-40B4-BE49-F238E27FC236}">
              <a16:creationId xmlns:a16="http://schemas.microsoft.com/office/drawing/2014/main" id="{00000000-0008-0000-0000-00007904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146" name="Text Box 749">
          <a:extLst>
            <a:ext uri="{FF2B5EF4-FFF2-40B4-BE49-F238E27FC236}">
              <a16:creationId xmlns:a16="http://schemas.microsoft.com/office/drawing/2014/main" id="{00000000-0008-0000-0000-00007A04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147" name="Text Box 750">
          <a:extLst>
            <a:ext uri="{FF2B5EF4-FFF2-40B4-BE49-F238E27FC236}">
              <a16:creationId xmlns:a16="http://schemas.microsoft.com/office/drawing/2014/main" id="{00000000-0008-0000-0000-00007B04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148" name="Text Box 751">
          <a:extLst>
            <a:ext uri="{FF2B5EF4-FFF2-40B4-BE49-F238E27FC236}">
              <a16:creationId xmlns:a16="http://schemas.microsoft.com/office/drawing/2014/main" id="{00000000-0008-0000-0000-00007C04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149" name="Text Box 752">
          <a:extLst>
            <a:ext uri="{FF2B5EF4-FFF2-40B4-BE49-F238E27FC236}">
              <a16:creationId xmlns:a16="http://schemas.microsoft.com/office/drawing/2014/main" id="{00000000-0008-0000-0000-00007D04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150" name="Text Box 753">
          <a:extLst>
            <a:ext uri="{FF2B5EF4-FFF2-40B4-BE49-F238E27FC236}">
              <a16:creationId xmlns:a16="http://schemas.microsoft.com/office/drawing/2014/main" id="{00000000-0008-0000-0000-00007E04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151" name="Text Box 754">
          <a:extLst>
            <a:ext uri="{FF2B5EF4-FFF2-40B4-BE49-F238E27FC236}">
              <a16:creationId xmlns:a16="http://schemas.microsoft.com/office/drawing/2014/main" id="{00000000-0008-0000-0000-00007F04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152" name="Text Box 755">
          <a:extLst>
            <a:ext uri="{FF2B5EF4-FFF2-40B4-BE49-F238E27FC236}">
              <a16:creationId xmlns:a16="http://schemas.microsoft.com/office/drawing/2014/main" id="{00000000-0008-0000-0000-00008004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153" name="Text Box 756">
          <a:extLst>
            <a:ext uri="{FF2B5EF4-FFF2-40B4-BE49-F238E27FC236}">
              <a16:creationId xmlns:a16="http://schemas.microsoft.com/office/drawing/2014/main" id="{00000000-0008-0000-0000-00008104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154" name="Text Box 757">
          <a:extLst>
            <a:ext uri="{FF2B5EF4-FFF2-40B4-BE49-F238E27FC236}">
              <a16:creationId xmlns:a16="http://schemas.microsoft.com/office/drawing/2014/main" id="{00000000-0008-0000-0000-00008204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155" name="Text Box 758">
          <a:extLst>
            <a:ext uri="{FF2B5EF4-FFF2-40B4-BE49-F238E27FC236}">
              <a16:creationId xmlns:a16="http://schemas.microsoft.com/office/drawing/2014/main" id="{00000000-0008-0000-0000-00008304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156" name="Text Box 759">
          <a:extLst>
            <a:ext uri="{FF2B5EF4-FFF2-40B4-BE49-F238E27FC236}">
              <a16:creationId xmlns:a16="http://schemas.microsoft.com/office/drawing/2014/main" id="{00000000-0008-0000-0000-00008404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157" name="Text Box 760">
          <a:extLst>
            <a:ext uri="{FF2B5EF4-FFF2-40B4-BE49-F238E27FC236}">
              <a16:creationId xmlns:a16="http://schemas.microsoft.com/office/drawing/2014/main" id="{00000000-0008-0000-0000-00008504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158" name="Text Box 761">
          <a:extLst>
            <a:ext uri="{FF2B5EF4-FFF2-40B4-BE49-F238E27FC236}">
              <a16:creationId xmlns:a16="http://schemas.microsoft.com/office/drawing/2014/main" id="{00000000-0008-0000-0000-00008604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159" name="Text Box 762">
          <a:extLst>
            <a:ext uri="{FF2B5EF4-FFF2-40B4-BE49-F238E27FC236}">
              <a16:creationId xmlns:a16="http://schemas.microsoft.com/office/drawing/2014/main" id="{00000000-0008-0000-0000-00008704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160" name="Text Box 763">
          <a:extLst>
            <a:ext uri="{FF2B5EF4-FFF2-40B4-BE49-F238E27FC236}">
              <a16:creationId xmlns:a16="http://schemas.microsoft.com/office/drawing/2014/main" id="{00000000-0008-0000-0000-00008804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161" name="Text Box 764">
          <a:extLst>
            <a:ext uri="{FF2B5EF4-FFF2-40B4-BE49-F238E27FC236}">
              <a16:creationId xmlns:a16="http://schemas.microsoft.com/office/drawing/2014/main" id="{00000000-0008-0000-0000-00008904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162" name="Text Box 765">
          <a:extLst>
            <a:ext uri="{FF2B5EF4-FFF2-40B4-BE49-F238E27FC236}">
              <a16:creationId xmlns:a16="http://schemas.microsoft.com/office/drawing/2014/main" id="{00000000-0008-0000-0000-00008A04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163" name="Text Box 766">
          <a:extLst>
            <a:ext uri="{FF2B5EF4-FFF2-40B4-BE49-F238E27FC236}">
              <a16:creationId xmlns:a16="http://schemas.microsoft.com/office/drawing/2014/main" id="{00000000-0008-0000-0000-00008B04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164" name="Text Box 767">
          <a:extLst>
            <a:ext uri="{FF2B5EF4-FFF2-40B4-BE49-F238E27FC236}">
              <a16:creationId xmlns:a16="http://schemas.microsoft.com/office/drawing/2014/main" id="{00000000-0008-0000-0000-00008C04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165" name="Text Box 768">
          <a:extLst>
            <a:ext uri="{FF2B5EF4-FFF2-40B4-BE49-F238E27FC236}">
              <a16:creationId xmlns:a16="http://schemas.microsoft.com/office/drawing/2014/main" id="{00000000-0008-0000-0000-00008D04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166" name="Text Box 769">
          <a:extLst>
            <a:ext uri="{FF2B5EF4-FFF2-40B4-BE49-F238E27FC236}">
              <a16:creationId xmlns:a16="http://schemas.microsoft.com/office/drawing/2014/main" id="{00000000-0008-0000-0000-00008E04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167" name="Text Box 770">
          <a:extLst>
            <a:ext uri="{FF2B5EF4-FFF2-40B4-BE49-F238E27FC236}">
              <a16:creationId xmlns:a16="http://schemas.microsoft.com/office/drawing/2014/main" id="{00000000-0008-0000-0000-00008F04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168" name="Text Box 771">
          <a:extLst>
            <a:ext uri="{FF2B5EF4-FFF2-40B4-BE49-F238E27FC236}">
              <a16:creationId xmlns:a16="http://schemas.microsoft.com/office/drawing/2014/main" id="{00000000-0008-0000-0000-00009004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169" name="Text Box 772">
          <a:extLst>
            <a:ext uri="{FF2B5EF4-FFF2-40B4-BE49-F238E27FC236}">
              <a16:creationId xmlns:a16="http://schemas.microsoft.com/office/drawing/2014/main" id="{00000000-0008-0000-0000-00009104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170" name="Text Box 387">
          <a:extLst>
            <a:ext uri="{FF2B5EF4-FFF2-40B4-BE49-F238E27FC236}">
              <a16:creationId xmlns:a16="http://schemas.microsoft.com/office/drawing/2014/main" id="{00000000-0008-0000-0000-00009204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171" name="Text Box 388">
          <a:extLst>
            <a:ext uri="{FF2B5EF4-FFF2-40B4-BE49-F238E27FC236}">
              <a16:creationId xmlns:a16="http://schemas.microsoft.com/office/drawing/2014/main" id="{00000000-0008-0000-0000-00009304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172" name="Text Box 389">
          <a:extLst>
            <a:ext uri="{FF2B5EF4-FFF2-40B4-BE49-F238E27FC236}">
              <a16:creationId xmlns:a16="http://schemas.microsoft.com/office/drawing/2014/main" id="{00000000-0008-0000-0000-00009404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173" name="Text Box 390">
          <a:extLst>
            <a:ext uri="{FF2B5EF4-FFF2-40B4-BE49-F238E27FC236}">
              <a16:creationId xmlns:a16="http://schemas.microsoft.com/office/drawing/2014/main" id="{00000000-0008-0000-0000-00009504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174" name="Text Box 391">
          <a:extLst>
            <a:ext uri="{FF2B5EF4-FFF2-40B4-BE49-F238E27FC236}">
              <a16:creationId xmlns:a16="http://schemas.microsoft.com/office/drawing/2014/main" id="{00000000-0008-0000-0000-00009604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175" name="Text Box 392">
          <a:extLst>
            <a:ext uri="{FF2B5EF4-FFF2-40B4-BE49-F238E27FC236}">
              <a16:creationId xmlns:a16="http://schemas.microsoft.com/office/drawing/2014/main" id="{00000000-0008-0000-0000-00009704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176" name="Text Box 393">
          <a:extLst>
            <a:ext uri="{FF2B5EF4-FFF2-40B4-BE49-F238E27FC236}">
              <a16:creationId xmlns:a16="http://schemas.microsoft.com/office/drawing/2014/main" id="{00000000-0008-0000-0000-00009804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177" name="Text Box 394">
          <a:extLst>
            <a:ext uri="{FF2B5EF4-FFF2-40B4-BE49-F238E27FC236}">
              <a16:creationId xmlns:a16="http://schemas.microsoft.com/office/drawing/2014/main" id="{00000000-0008-0000-0000-00009904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178" name="Text Box 395">
          <a:extLst>
            <a:ext uri="{FF2B5EF4-FFF2-40B4-BE49-F238E27FC236}">
              <a16:creationId xmlns:a16="http://schemas.microsoft.com/office/drawing/2014/main" id="{00000000-0008-0000-0000-00009A04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179" name="Text Box 396">
          <a:extLst>
            <a:ext uri="{FF2B5EF4-FFF2-40B4-BE49-F238E27FC236}">
              <a16:creationId xmlns:a16="http://schemas.microsoft.com/office/drawing/2014/main" id="{00000000-0008-0000-0000-00009B04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180" name="Text Box 397">
          <a:extLst>
            <a:ext uri="{FF2B5EF4-FFF2-40B4-BE49-F238E27FC236}">
              <a16:creationId xmlns:a16="http://schemas.microsoft.com/office/drawing/2014/main" id="{00000000-0008-0000-0000-00009C04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181" name="Text Box 398">
          <a:extLst>
            <a:ext uri="{FF2B5EF4-FFF2-40B4-BE49-F238E27FC236}">
              <a16:creationId xmlns:a16="http://schemas.microsoft.com/office/drawing/2014/main" id="{00000000-0008-0000-0000-00009D04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182" name="Text Box 399">
          <a:extLst>
            <a:ext uri="{FF2B5EF4-FFF2-40B4-BE49-F238E27FC236}">
              <a16:creationId xmlns:a16="http://schemas.microsoft.com/office/drawing/2014/main" id="{00000000-0008-0000-0000-00009E04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183" name="Text Box 400">
          <a:extLst>
            <a:ext uri="{FF2B5EF4-FFF2-40B4-BE49-F238E27FC236}">
              <a16:creationId xmlns:a16="http://schemas.microsoft.com/office/drawing/2014/main" id="{00000000-0008-0000-0000-00009F04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184" name="Text Box 401">
          <a:extLst>
            <a:ext uri="{FF2B5EF4-FFF2-40B4-BE49-F238E27FC236}">
              <a16:creationId xmlns:a16="http://schemas.microsoft.com/office/drawing/2014/main" id="{00000000-0008-0000-0000-0000A004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185" name="Text Box 402">
          <a:extLst>
            <a:ext uri="{FF2B5EF4-FFF2-40B4-BE49-F238E27FC236}">
              <a16:creationId xmlns:a16="http://schemas.microsoft.com/office/drawing/2014/main" id="{00000000-0008-0000-0000-0000A104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186" name="Text Box 403">
          <a:extLst>
            <a:ext uri="{FF2B5EF4-FFF2-40B4-BE49-F238E27FC236}">
              <a16:creationId xmlns:a16="http://schemas.microsoft.com/office/drawing/2014/main" id="{00000000-0008-0000-0000-0000A204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187" name="Text Box 404">
          <a:extLst>
            <a:ext uri="{FF2B5EF4-FFF2-40B4-BE49-F238E27FC236}">
              <a16:creationId xmlns:a16="http://schemas.microsoft.com/office/drawing/2014/main" id="{00000000-0008-0000-0000-0000A304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188" name="Text Box 405">
          <a:extLst>
            <a:ext uri="{FF2B5EF4-FFF2-40B4-BE49-F238E27FC236}">
              <a16:creationId xmlns:a16="http://schemas.microsoft.com/office/drawing/2014/main" id="{00000000-0008-0000-0000-0000A404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189" name="Text Box 406">
          <a:extLst>
            <a:ext uri="{FF2B5EF4-FFF2-40B4-BE49-F238E27FC236}">
              <a16:creationId xmlns:a16="http://schemas.microsoft.com/office/drawing/2014/main" id="{00000000-0008-0000-0000-0000A504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190" name="Text Box 407">
          <a:extLst>
            <a:ext uri="{FF2B5EF4-FFF2-40B4-BE49-F238E27FC236}">
              <a16:creationId xmlns:a16="http://schemas.microsoft.com/office/drawing/2014/main" id="{00000000-0008-0000-0000-0000A604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191" name="Text Box 408">
          <a:extLst>
            <a:ext uri="{FF2B5EF4-FFF2-40B4-BE49-F238E27FC236}">
              <a16:creationId xmlns:a16="http://schemas.microsoft.com/office/drawing/2014/main" id="{00000000-0008-0000-0000-0000A704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192" name="Text Box 409">
          <a:extLst>
            <a:ext uri="{FF2B5EF4-FFF2-40B4-BE49-F238E27FC236}">
              <a16:creationId xmlns:a16="http://schemas.microsoft.com/office/drawing/2014/main" id="{00000000-0008-0000-0000-0000A804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193" name="Text Box 410">
          <a:extLst>
            <a:ext uri="{FF2B5EF4-FFF2-40B4-BE49-F238E27FC236}">
              <a16:creationId xmlns:a16="http://schemas.microsoft.com/office/drawing/2014/main" id="{00000000-0008-0000-0000-0000A904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194" name="Text Box 411">
          <a:extLst>
            <a:ext uri="{FF2B5EF4-FFF2-40B4-BE49-F238E27FC236}">
              <a16:creationId xmlns:a16="http://schemas.microsoft.com/office/drawing/2014/main" id="{00000000-0008-0000-0000-0000AA04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195" name="Text Box 412">
          <a:extLst>
            <a:ext uri="{FF2B5EF4-FFF2-40B4-BE49-F238E27FC236}">
              <a16:creationId xmlns:a16="http://schemas.microsoft.com/office/drawing/2014/main" id="{00000000-0008-0000-0000-0000AB04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196" name="Text Box 413">
          <a:extLst>
            <a:ext uri="{FF2B5EF4-FFF2-40B4-BE49-F238E27FC236}">
              <a16:creationId xmlns:a16="http://schemas.microsoft.com/office/drawing/2014/main" id="{00000000-0008-0000-0000-0000AC04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197" name="Text Box 414">
          <a:extLst>
            <a:ext uri="{FF2B5EF4-FFF2-40B4-BE49-F238E27FC236}">
              <a16:creationId xmlns:a16="http://schemas.microsoft.com/office/drawing/2014/main" id="{00000000-0008-0000-0000-0000AD04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198" name="Text Box 415">
          <a:extLst>
            <a:ext uri="{FF2B5EF4-FFF2-40B4-BE49-F238E27FC236}">
              <a16:creationId xmlns:a16="http://schemas.microsoft.com/office/drawing/2014/main" id="{00000000-0008-0000-0000-0000AE04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199" name="Text Box 416">
          <a:extLst>
            <a:ext uri="{FF2B5EF4-FFF2-40B4-BE49-F238E27FC236}">
              <a16:creationId xmlns:a16="http://schemas.microsoft.com/office/drawing/2014/main" id="{00000000-0008-0000-0000-0000AF04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200" name="Text Box 417">
          <a:extLst>
            <a:ext uri="{FF2B5EF4-FFF2-40B4-BE49-F238E27FC236}">
              <a16:creationId xmlns:a16="http://schemas.microsoft.com/office/drawing/2014/main" id="{00000000-0008-0000-0000-0000B004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201" name="Text Box 418">
          <a:extLst>
            <a:ext uri="{FF2B5EF4-FFF2-40B4-BE49-F238E27FC236}">
              <a16:creationId xmlns:a16="http://schemas.microsoft.com/office/drawing/2014/main" id="{00000000-0008-0000-0000-0000B104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202" name="Text Box 419">
          <a:extLst>
            <a:ext uri="{FF2B5EF4-FFF2-40B4-BE49-F238E27FC236}">
              <a16:creationId xmlns:a16="http://schemas.microsoft.com/office/drawing/2014/main" id="{00000000-0008-0000-0000-0000B204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203" name="Text Box 420">
          <a:extLst>
            <a:ext uri="{FF2B5EF4-FFF2-40B4-BE49-F238E27FC236}">
              <a16:creationId xmlns:a16="http://schemas.microsoft.com/office/drawing/2014/main" id="{00000000-0008-0000-0000-0000B304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204" name="Text Box 421">
          <a:extLst>
            <a:ext uri="{FF2B5EF4-FFF2-40B4-BE49-F238E27FC236}">
              <a16:creationId xmlns:a16="http://schemas.microsoft.com/office/drawing/2014/main" id="{00000000-0008-0000-0000-0000B404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205" name="Text Box 422">
          <a:extLst>
            <a:ext uri="{FF2B5EF4-FFF2-40B4-BE49-F238E27FC236}">
              <a16:creationId xmlns:a16="http://schemas.microsoft.com/office/drawing/2014/main" id="{00000000-0008-0000-0000-0000B504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206" name="Text Box 423">
          <a:extLst>
            <a:ext uri="{FF2B5EF4-FFF2-40B4-BE49-F238E27FC236}">
              <a16:creationId xmlns:a16="http://schemas.microsoft.com/office/drawing/2014/main" id="{00000000-0008-0000-0000-0000B604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207" name="Text Box 424">
          <a:extLst>
            <a:ext uri="{FF2B5EF4-FFF2-40B4-BE49-F238E27FC236}">
              <a16:creationId xmlns:a16="http://schemas.microsoft.com/office/drawing/2014/main" id="{00000000-0008-0000-0000-0000B704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208" name="Text Box 425">
          <a:extLst>
            <a:ext uri="{FF2B5EF4-FFF2-40B4-BE49-F238E27FC236}">
              <a16:creationId xmlns:a16="http://schemas.microsoft.com/office/drawing/2014/main" id="{00000000-0008-0000-0000-0000B804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209" name="Text Box 426">
          <a:extLst>
            <a:ext uri="{FF2B5EF4-FFF2-40B4-BE49-F238E27FC236}">
              <a16:creationId xmlns:a16="http://schemas.microsoft.com/office/drawing/2014/main" id="{00000000-0008-0000-0000-0000B904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210" name="Text Box 427">
          <a:extLst>
            <a:ext uri="{FF2B5EF4-FFF2-40B4-BE49-F238E27FC236}">
              <a16:creationId xmlns:a16="http://schemas.microsoft.com/office/drawing/2014/main" id="{00000000-0008-0000-0000-0000BA04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211" name="Text Box 428">
          <a:extLst>
            <a:ext uri="{FF2B5EF4-FFF2-40B4-BE49-F238E27FC236}">
              <a16:creationId xmlns:a16="http://schemas.microsoft.com/office/drawing/2014/main" id="{00000000-0008-0000-0000-0000BB04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212" name="Text Box 429">
          <a:extLst>
            <a:ext uri="{FF2B5EF4-FFF2-40B4-BE49-F238E27FC236}">
              <a16:creationId xmlns:a16="http://schemas.microsoft.com/office/drawing/2014/main" id="{00000000-0008-0000-0000-0000BC04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213" name="Text Box 430">
          <a:extLst>
            <a:ext uri="{FF2B5EF4-FFF2-40B4-BE49-F238E27FC236}">
              <a16:creationId xmlns:a16="http://schemas.microsoft.com/office/drawing/2014/main" id="{00000000-0008-0000-0000-0000BD04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214" name="Text Box 431">
          <a:extLst>
            <a:ext uri="{FF2B5EF4-FFF2-40B4-BE49-F238E27FC236}">
              <a16:creationId xmlns:a16="http://schemas.microsoft.com/office/drawing/2014/main" id="{00000000-0008-0000-0000-0000BE04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215" name="Text Box 432">
          <a:extLst>
            <a:ext uri="{FF2B5EF4-FFF2-40B4-BE49-F238E27FC236}">
              <a16:creationId xmlns:a16="http://schemas.microsoft.com/office/drawing/2014/main" id="{00000000-0008-0000-0000-0000BF04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216" name="Text Box 433">
          <a:extLst>
            <a:ext uri="{FF2B5EF4-FFF2-40B4-BE49-F238E27FC236}">
              <a16:creationId xmlns:a16="http://schemas.microsoft.com/office/drawing/2014/main" id="{00000000-0008-0000-0000-0000C004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217" name="Text Box 434">
          <a:extLst>
            <a:ext uri="{FF2B5EF4-FFF2-40B4-BE49-F238E27FC236}">
              <a16:creationId xmlns:a16="http://schemas.microsoft.com/office/drawing/2014/main" id="{00000000-0008-0000-0000-0000C104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218" name="Text Box 435">
          <a:extLst>
            <a:ext uri="{FF2B5EF4-FFF2-40B4-BE49-F238E27FC236}">
              <a16:creationId xmlns:a16="http://schemas.microsoft.com/office/drawing/2014/main" id="{00000000-0008-0000-0000-0000C204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219" name="Text Box 436">
          <a:extLst>
            <a:ext uri="{FF2B5EF4-FFF2-40B4-BE49-F238E27FC236}">
              <a16:creationId xmlns:a16="http://schemas.microsoft.com/office/drawing/2014/main" id="{00000000-0008-0000-0000-0000C304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220" name="Text Box 437">
          <a:extLst>
            <a:ext uri="{FF2B5EF4-FFF2-40B4-BE49-F238E27FC236}">
              <a16:creationId xmlns:a16="http://schemas.microsoft.com/office/drawing/2014/main" id="{00000000-0008-0000-0000-0000C404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221" name="Text Box 438">
          <a:extLst>
            <a:ext uri="{FF2B5EF4-FFF2-40B4-BE49-F238E27FC236}">
              <a16:creationId xmlns:a16="http://schemas.microsoft.com/office/drawing/2014/main" id="{00000000-0008-0000-0000-0000C504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222" name="Text Box 439">
          <a:extLst>
            <a:ext uri="{FF2B5EF4-FFF2-40B4-BE49-F238E27FC236}">
              <a16:creationId xmlns:a16="http://schemas.microsoft.com/office/drawing/2014/main" id="{00000000-0008-0000-0000-0000C604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223" name="Text Box 440">
          <a:extLst>
            <a:ext uri="{FF2B5EF4-FFF2-40B4-BE49-F238E27FC236}">
              <a16:creationId xmlns:a16="http://schemas.microsoft.com/office/drawing/2014/main" id="{00000000-0008-0000-0000-0000C704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224" name="Text Box 441">
          <a:extLst>
            <a:ext uri="{FF2B5EF4-FFF2-40B4-BE49-F238E27FC236}">
              <a16:creationId xmlns:a16="http://schemas.microsoft.com/office/drawing/2014/main" id="{00000000-0008-0000-0000-0000C804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225" name="Text Box 442">
          <a:extLst>
            <a:ext uri="{FF2B5EF4-FFF2-40B4-BE49-F238E27FC236}">
              <a16:creationId xmlns:a16="http://schemas.microsoft.com/office/drawing/2014/main" id="{00000000-0008-0000-0000-0000C904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226" name="Text Box 443">
          <a:extLst>
            <a:ext uri="{FF2B5EF4-FFF2-40B4-BE49-F238E27FC236}">
              <a16:creationId xmlns:a16="http://schemas.microsoft.com/office/drawing/2014/main" id="{00000000-0008-0000-0000-0000CA04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227" name="Text Box 444">
          <a:extLst>
            <a:ext uri="{FF2B5EF4-FFF2-40B4-BE49-F238E27FC236}">
              <a16:creationId xmlns:a16="http://schemas.microsoft.com/office/drawing/2014/main" id="{00000000-0008-0000-0000-0000CB04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228" name="Text Box 445">
          <a:extLst>
            <a:ext uri="{FF2B5EF4-FFF2-40B4-BE49-F238E27FC236}">
              <a16:creationId xmlns:a16="http://schemas.microsoft.com/office/drawing/2014/main" id="{00000000-0008-0000-0000-0000CC04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229" name="Text Box 446">
          <a:extLst>
            <a:ext uri="{FF2B5EF4-FFF2-40B4-BE49-F238E27FC236}">
              <a16:creationId xmlns:a16="http://schemas.microsoft.com/office/drawing/2014/main" id="{00000000-0008-0000-0000-0000CD04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230" name="Text Box 447">
          <a:extLst>
            <a:ext uri="{FF2B5EF4-FFF2-40B4-BE49-F238E27FC236}">
              <a16:creationId xmlns:a16="http://schemas.microsoft.com/office/drawing/2014/main" id="{00000000-0008-0000-0000-0000CE04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231" name="Text Box 448">
          <a:extLst>
            <a:ext uri="{FF2B5EF4-FFF2-40B4-BE49-F238E27FC236}">
              <a16:creationId xmlns:a16="http://schemas.microsoft.com/office/drawing/2014/main" id="{00000000-0008-0000-0000-0000CF04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232" name="Text Box 449">
          <a:extLst>
            <a:ext uri="{FF2B5EF4-FFF2-40B4-BE49-F238E27FC236}">
              <a16:creationId xmlns:a16="http://schemas.microsoft.com/office/drawing/2014/main" id="{00000000-0008-0000-0000-0000D004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233" name="Text Box 450">
          <a:extLst>
            <a:ext uri="{FF2B5EF4-FFF2-40B4-BE49-F238E27FC236}">
              <a16:creationId xmlns:a16="http://schemas.microsoft.com/office/drawing/2014/main" id="{00000000-0008-0000-0000-0000D104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234" name="Text Box 451">
          <a:extLst>
            <a:ext uri="{FF2B5EF4-FFF2-40B4-BE49-F238E27FC236}">
              <a16:creationId xmlns:a16="http://schemas.microsoft.com/office/drawing/2014/main" id="{00000000-0008-0000-0000-0000D204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235" name="Text Box 452">
          <a:extLst>
            <a:ext uri="{FF2B5EF4-FFF2-40B4-BE49-F238E27FC236}">
              <a16:creationId xmlns:a16="http://schemas.microsoft.com/office/drawing/2014/main" id="{00000000-0008-0000-0000-0000D304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236" name="Text Box 453">
          <a:extLst>
            <a:ext uri="{FF2B5EF4-FFF2-40B4-BE49-F238E27FC236}">
              <a16:creationId xmlns:a16="http://schemas.microsoft.com/office/drawing/2014/main" id="{00000000-0008-0000-0000-0000D404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237" name="Text Box 454">
          <a:extLst>
            <a:ext uri="{FF2B5EF4-FFF2-40B4-BE49-F238E27FC236}">
              <a16:creationId xmlns:a16="http://schemas.microsoft.com/office/drawing/2014/main" id="{00000000-0008-0000-0000-0000D504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238" name="Text Box 455">
          <a:extLst>
            <a:ext uri="{FF2B5EF4-FFF2-40B4-BE49-F238E27FC236}">
              <a16:creationId xmlns:a16="http://schemas.microsoft.com/office/drawing/2014/main" id="{00000000-0008-0000-0000-0000D604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239" name="Text Box 456">
          <a:extLst>
            <a:ext uri="{FF2B5EF4-FFF2-40B4-BE49-F238E27FC236}">
              <a16:creationId xmlns:a16="http://schemas.microsoft.com/office/drawing/2014/main" id="{00000000-0008-0000-0000-0000D704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240" name="Text Box 457">
          <a:extLst>
            <a:ext uri="{FF2B5EF4-FFF2-40B4-BE49-F238E27FC236}">
              <a16:creationId xmlns:a16="http://schemas.microsoft.com/office/drawing/2014/main" id="{00000000-0008-0000-0000-0000D804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241" name="Text Box 458">
          <a:extLst>
            <a:ext uri="{FF2B5EF4-FFF2-40B4-BE49-F238E27FC236}">
              <a16:creationId xmlns:a16="http://schemas.microsoft.com/office/drawing/2014/main" id="{00000000-0008-0000-0000-0000D904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242" name="Text Box 459">
          <a:extLst>
            <a:ext uri="{FF2B5EF4-FFF2-40B4-BE49-F238E27FC236}">
              <a16:creationId xmlns:a16="http://schemas.microsoft.com/office/drawing/2014/main" id="{00000000-0008-0000-0000-0000DA04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243" name="Text Box 460">
          <a:extLst>
            <a:ext uri="{FF2B5EF4-FFF2-40B4-BE49-F238E27FC236}">
              <a16:creationId xmlns:a16="http://schemas.microsoft.com/office/drawing/2014/main" id="{00000000-0008-0000-0000-0000DB04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244" name="Text Box 461">
          <a:extLst>
            <a:ext uri="{FF2B5EF4-FFF2-40B4-BE49-F238E27FC236}">
              <a16:creationId xmlns:a16="http://schemas.microsoft.com/office/drawing/2014/main" id="{00000000-0008-0000-0000-0000DC04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245" name="Text Box 462">
          <a:extLst>
            <a:ext uri="{FF2B5EF4-FFF2-40B4-BE49-F238E27FC236}">
              <a16:creationId xmlns:a16="http://schemas.microsoft.com/office/drawing/2014/main" id="{00000000-0008-0000-0000-0000DD04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246" name="Text Box 463">
          <a:extLst>
            <a:ext uri="{FF2B5EF4-FFF2-40B4-BE49-F238E27FC236}">
              <a16:creationId xmlns:a16="http://schemas.microsoft.com/office/drawing/2014/main" id="{00000000-0008-0000-0000-0000DE04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247" name="Text Box 464">
          <a:extLst>
            <a:ext uri="{FF2B5EF4-FFF2-40B4-BE49-F238E27FC236}">
              <a16:creationId xmlns:a16="http://schemas.microsoft.com/office/drawing/2014/main" id="{00000000-0008-0000-0000-0000DF04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248" name="Text Box 465">
          <a:extLst>
            <a:ext uri="{FF2B5EF4-FFF2-40B4-BE49-F238E27FC236}">
              <a16:creationId xmlns:a16="http://schemas.microsoft.com/office/drawing/2014/main" id="{00000000-0008-0000-0000-0000E004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249" name="Text Box 466">
          <a:extLst>
            <a:ext uri="{FF2B5EF4-FFF2-40B4-BE49-F238E27FC236}">
              <a16:creationId xmlns:a16="http://schemas.microsoft.com/office/drawing/2014/main" id="{00000000-0008-0000-0000-0000E104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250" name="Text Box 467">
          <a:extLst>
            <a:ext uri="{FF2B5EF4-FFF2-40B4-BE49-F238E27FC236}">
              <a16:creationId xmlns:a16="http://schemas.microsoft.com/office/drawing/2014/main" id="{00000000-0008-0000-0000-0000E204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251" name="Text Box 468">
          <a:extLst>
            <a:ext uri="{FF2B5EF4-FFF2-40B4-BE49-F238E27FC236}">
              <a16:creationId xmlns:a16="http://schemas.microsoft.com/office/drawing/2014/main" id="{00000000-0008-0000-0000-0000E304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252" name="Text Box 469">
          <a:extLst>
            <a:ext uri="{FF2B5EF4-FFF2-40B4-BE49-F238E27FC236}">
              <a16:creationId xmlns:a16="http://schemas.microsoft.com/office/drawing/2014/main" id="{00000000-0008-0000-0000-0000E404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253" name="Text Box 470">
          <a:extLst>
            <a:ext uri="{FF2B5EF4-FFF2-40B4-BE49-F238E27FC236}">
              <a16:creationId xmlns:a16="http://schemas.microsoft.com/office/drawing/2014/main" id="{00000000-0008-0000-0000-0000E504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254" name="Text Box 471">
          <a:extLst>
            <a:ext uri="{FF2B5EF4-FFF2-40B4-BE49-F238E27FC236}">
              <a16:creationId xmlns:a16="http://schemas.microsoft.com/office/drawing/2014/main" id="{00000000-0008-0000-0000-0000E604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255" name="Text Box 472">
          <a:extLst>
            <a:ext uri="{FF2B5EF4-FFF2-40B4-BE49-F238E27FC236}">
              <a16:creationId xmlns:a16="http://schemas.microsoft.com/office/drawing/2014/main" id="{00000000-0008-0000-0000-0000E704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256" name="Text Box 473">
          <a:extLst>
            <a:ext uri="{FF2B5EF4-FFF2-40B4-BE49-F238E27FC236}">
              <a16:creationId xmlns:a16="http://schemas.microsoft.com/office/drawing/2014/main" id="{00000000-0008-0000-0000-0000E804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257" name="Text Box 474">
          <a:extLst>
            <a:ext uri="{FF2B5EF4-FFF2-40B4-BE49-F238E27FC236}">
              <a16:creationId xmlns:a16="http://schemas.microsoft.com/office/drawing/2014/main" id="{00000000-0008-0000-0000-0000E904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258" name="Text Box 475">
          <a:extLst>
            <a:ext uri="{FF2B5EF4-FFF2-40B4-BE49-F238E27FC236}">
              <a16:creationId xmlns:a16="http://schemas.microsoft.com/office/drawing/2014/main" id="{00000000-0008-0000-0000-0000EA04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259" name="Text Box 476">
          <a:extLst>
            <a:ext uri="{FF2B5EF4-FFF2-40B4-BE49-F238E27FC236}">
              <a16:creationId xmlns:a16="http://schemas.microsoft.com/office/drawing/2014/main" id="{00000000-0008-0000-0000-0000EB04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260" name="Text Box 477">
          <a:extLst>
            <a:ext uri="{FF2B5EF4-FFF2-40B4-BE49-F238E27FC236}">
              <a16:creationId xmlns:a16="http://schemas.microsoft.com/office/drawing/2014/main" id="{00000000-0008-0000-0000-0000EC04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261" name="Text Box 478">
          <a:extLst>
            <a:ext uri="{FF2B5EF4-FFF2-40B4-BE49-F238E27FC236}">
              <a16:creationId xmlns:a16="http://schemas.microsoft.com/office/drawing/2014/main" id="{00000000-0008-0000-0000-0000ED04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262" name="Text Box 479">
          <a:extLst>
            <a:ext uri="{FF2B5EF4-FFF2-40B4-BE49-F238E27FC236}">
              <a16:creationId xmlns:a16="http://schemas.microsoft.com/office/drawing/2014/main" id="{00000000-0008-0000-0000-0000EE04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263" name="Text Box 480">
          <a:extLst>
            <a:ext uri="{FF2B5EF4-FFF2-40B4-BE49-F238E27FC236}">
              <a16:creationId xmlns:a16="http://schemas.microsoft.com/office/drawing/2014/main" id="{00000000-0008-0000-0000-0000EF04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264" name="Text Box 481">
          <a:extLst>
            <a:ext uri="{FF2B5EF4-FFF2-40B4-BE49-F238E27FC236}">
              <a16:creationId xmlns:a16="http://schemas.microsoft.com/office/drawing/2014/main" id="{00000000-0008-0000-0000-0000F004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265" name="Text Box 482">
          <a:extLst>
            <a:ext uri="{FF2B5EF4-FFF2-40B4-BE49-F238E27FC236}">
              <a16:creationId xmlns:a16="http://schemas.microsoft.com/office/drawing/2014/main" id="{00000000-0008-0000-0000-0000F104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266" name="Text Box 483">
          <a:extLst>
            <a:ext uri="{FF2B5EF4-FFF2-40B4-BE49-F238E27FC236}">
              <a16:creationId xmlns:a16="http://schemas.microsoft.com/office/drawing/2014/main" id="{00000000-0008-0000-0000-0000F204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267" name="Text Box 484">
          <a:extLst>
            <a:ext uri="{FF2B5EF4-FFF2-40B4-BE49-F238E27FC236}">
              <a16:creationId xmlns:a16="http://schemas.microsoft.com/office/drawing/2014/main" id="{00000000-0008-0000-0000-0000F304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268" name="Text Box 485">
          <a:extLst>
            <a:ext uri="{FF2B5EF4-FFF2-40B4-BE49-F238E27FC236}">
              <a16:creationId xmlns:a16="http://schemas.microsoft.com/office/drawing/2014/main" id="{00000000-0008-0000-0000-0000F404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269" name="Text Box 486">
          <a:extLst>
            <a:ext uri="{FF2B5EF4-FFF2-40B4-BE49-F238E27FC236}">
              <a16:creationId xmlns:a16="http://schemas.microsoft.com/office/drawing/2014/main" id="{00000000-0008-0000-0000-0000F504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270" name="Text Box 487">
          <a:extLst>
            <a:ext uri="{FF2B5EF4-FFF2-40B4-BE49-F238E27FC236}">
              <a16:creationId xmlns:a16="http://schemas.microsoft.com/office/drawing/2014/main" id="{00000000-0008-0000-0000-0000F604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271" name="Text Box 488">
          <a:extLst>
            <a:ext uri="{FF2B5EF4-FFF2-40B4-BE49-F238E27FC236}">
              <a16:creationId xmlns:a16="http://schemas.microsoft.com/office/drawing/2014/main" id="{00000000-0008-0000-0000-0000F704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272" name="Text Box 489">
          <a:extLst>
            <a:ext uri="{FF2B5EF4-FFF2-40B4-BE49-F238E27FC236}">
              <a16:creationId xmlns:a16="http://schemas.microsoft.com/office/drawing/2014/main" id="{00000000-0008-0000-0000-0000F804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273" name="Text Box 490">
          <a:extLst>
            <a:ext uri="{FF2B5EF4-FFF2-40B4-BE49-F238E27FC236}">
              <a16:creationId xmlns:a16="http://schemas.microsoft.com/office/drawing/2014/main" id="{00000000-0008-0000-0000-0000F904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274" name="Text Box 491">
          <a:extLst>
            <a:ext uri="{FF2B5EF4-FFF2-40B4-BE49-F238E27FC236}">
              <a16:creationId xmlns:a16="http://schemas.microsoft.com/office/drawing/2014/main" id="{00000000-0008-0000-0000-0000FA04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275" name="Text Box 492">
          <a:extLst>
            <a:ext uri="{FF2B5EF4-FFF2-40B4-BE49-F238E27FC236}">
              <a16:creationId xmlns:a16="http://schemas.microsoft.com/office/drawing/2014/main" id="{00000000-0008-0000-0000-0000FB04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276" name="Text Box 493">
          <a:extLst>
            <a:ext uri="{FF2B5EF4-FFF2-40B4-BE49-F238E27FC236}">
              <a16:creationId xmlns:a16="http://schemas.microsoft.com/office/drawing/2014/main" id="{00000000-0008-0000-0000-0000FC04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277" name="Text Box 494">
          <a:extLst>
            <a:ext uri="{FF2B5EF4-FFF2-40B4-BE49-F238E27FC236}">
              <a16:creationId xmlns:a16="http://schemas.microsoft.com/office/drawing/2014/main" id="{00000000-0008-0000-0000-0000FD04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278" name="Text Box 495">
          <a:extLst>
            <a:ext uri="{FF2B5EF4-FFF2-40B4-BE49-F238E27FC236}">
              <a16:creationId xmlns:a16="http://schemas.microsoft.com/office/drawing/2014/main" id="{00000000-0008-0000-0000-0000FE04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279" name="Text Box 496">
          <a:extLst>
            <a:ext uri="{FF2B5EF4-FFF2-40B4-BE49-F238E27FC236}">
              <a16:creationId xmlns:a16="http://schemas.microsoft.com/office/drawing/2014/main" id="{00000000-0008-0000-0000-0000FF04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280" name="Text Box 497">
          <a:extLst>
            <a:ext uri="{FF2B5EF4-FFF2-40B4-BE49-F238E27FC236}">
              <a16:creationId xmlns:a16="http://schemas.microsoft.com/office/drawing/2014/main" id="{00000000-0008-0000-0000-00000005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281" name="Text Box 498">
          <a:extLst>
            <a:ext uri="{FF2B5EF4-FFF2-40B4-BE49-F238E27FC236}">
              <a16:creationId xmlns:a16="http://schemas.microsoft.com/office/drawing/2014/main" id="{00000000-0008-0000-0000-00000105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282" name="Text Box 499">
          <a:extLst>
            <a:ext uri="{FF2B5EF4-FFF2-40B4-BE49-F238E27FC236}">
              <a16:creationId xmlns:a16="http://schemas.microsoft.com/office/drawing/2014/main" id="{00000000-0008-0000-0000-00000205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283" name="Text Box 500">
          <a:extLst>
            <a:ext uri="{FF2B5EF4-FFF2-40B4-BE49-F238E27FC236}">
              <a16:creationId xmlns:a16="http://schemas.microsoft.com/office/drawing/2014/main" id="{00000000-0008-0000-0000-00000305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284" name="Text Box 501">
          <a:extLst>
            <a:ext uri="{FF2B5EF4-FFF2-40B4-BE49-F238E27FC236}">
              <a16:creationId xmlns:a16="http://schemas.microsoft.com/office/drawing/2014/main" id="{00000000-0008-0000-0000-00000405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285" name="Text Box 502">
          <a:extLst>
            <a:ext uri="{FF2B5EF4-FFF2-40B4-BE49-F238E27FC236}">
              <a16:creationId xmlns:a16="http://schemas.microsoft.com/office/drawing/2014/main" id="{00000000-0008-0000-0000-00000505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286" name="Text Box 503">
          <a:extLst>
            <a:ext uri="{FF2B5EF4-FFF2-40B4-BE49-F238E27FC236}">
              <a16:creationId xmlns:a16="http://schemas.microsoft.com/office/drawing/2014/main" id="{00000000-0008-0000-0000-00000605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287" name="Text Box 504">
          <a:extLst>
            <a:ext uri="{FF2B5EF4-FFF2-40B4-BE49-F238E27FC236}">
              <a16:creationId xmlns:a16="http://schemas.microsoft.com/office/drawing/2014/main" id="{00000000-0008-0000-0000-00000705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288" name="Text Box 505">
          <a:extLst>
            <a:ext uri="{FF2B5EF4-FFF2-40B4-BE49-F238E27FC236}">
              <a16:creationId xmlns:a16="http://schemas.microsoft.com/office/drawing/2014/main" id="{00000000-0008-0000-0000-00000805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289" name="Text Box 506">
          <a:extLst>
            <a:ext uri="{FF2B5EF4-FFF2-40B4-BE49-F238E27FC236}">
              <a16:creationId xmlns:a16="http://schemas.microsoft.com/office/drawing/2014/main" id="{00000000-0008-0000-0000-00000905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290" name="Text Box 507">
          <a:extLst>
            <a:ext uri="{FF2B5EF4-FFF2-40B4-BE49-F238E27FC236}">
              <a16:creationId xmlns:a16="http://schemas.microsoft.com/office/drawing/2014/main" id="{00000000-0008-0000-0000-00000A05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291" name="Text Box 508">
          <a:extLst>
            <a:ext uri="{FF2B5EF4-FFF2-40B4-BE49-F238E27FC236}">
              <a16:creationId xmlns:a16="http://schemas.microsoft.com/office/drawing/2014/main" id="{00000000-0008-0000-0000-00000B05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292" name="Text Box 509">
          <a:extLst>
            <a:ext uri="{FF2B5EF4-FFF2-40B4-BE49-F238E27FC236}">
              <a16:creationId xmlns:a16="http://schemas.microsoft.com/office/drawing/2014/main" id="{00000000-0008-0000-0000-00000C05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293" name="Text Box 510">
          <a:extLst>
            <a:ext uri="{FF2B5EF4-FFF2-40B4-BE49-F238E27FC236}">
              <a16:creationId xmlns:a16="http://schemas.microsoft.com/office/drawing/2014/main" id="{00000000-0008-0000-0000-00000D05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294" name="Text Box 511">
          <a:extLst>
            <a:ext uri="{FF2B5EF4-FFF2-40B4-BE49-F238E27FC236}">
              <a16:creationId xmlns:a16="http://schemas.microsoft.com/office/drawing/2014/main" id="{00000000-0008-0000-0000-00000E05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295" name="Text Box 512">
          <a:extLst>
            <a:ext uri="{FF2B5EF4-FFF2-40B4-BE49-F238E27FC236}">
              <a16:creationId xmlns:a16="http://schemas.microsoft.com/office/drawing/2014/main" id="{00000000-0008-0000-0000-00000F05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296" name="Text Box 513">
          <a:extLst>
            <a:ext uri="{FF2B5EF4-FFF2-40B4-BE49-F238E27FC236}">
              <a16:creationId xmlns:a16="http://schemas.microsoft.com/office/drawing/2014/main" id="{00000000-0008-0000-0000-00001005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297" name="Text Box 514">
          <a:extLst>
            <a:ext uri="{FF2B5EF4-FFF2-40B4-BE49-F238E27FC236}">
              <a16:creationId xmlns:a16="http://schemas.microsoft.com/office/drawing/2014/main" id="{00000000-0008-0000-0000-00001105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298" name="Text Box 515">
          <a:extLst>
            <a:ext uri="{FF2B5EF4-FFF2-40B4-BE49-F238E27FC236}">
              <a16:creationId xmlns:a16="http://schemas.microsoft.com/office/drawing/2014/main" id="{00000000-0008-0000-0000-00001205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299" name="Text Box 516">
          <a:extLst>
            <a:ext uri="{FF2B5EF4-FFF2-40B4-BE49-F238E27FC236}">
              <a16:creationId xmlns:a16="http://schemas.microsoft.com/office/drawing/2014/main" id="{00000000-0008-0000-0000-00001305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300" name="Text Box 517">
          <a:extLst>
            <a:ext uri="{FF2B5EF4-FFF2-40B4-BE49-F238E27FC236}">
              <a16:creationId xmlns:a16="http://schemas.microsoft.com/office/drawing/2014/main" id="{00000000-0008-0000-0000-00001405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301" name="Text Box 518">
          <a:extLst>
            <a:ext uri="{FF2B5EF4-FFF2-40B4-BE49-F238E27FC236}">
              <a16:creationId xmlns:a16="http://schemas.microsoft.com/office/drawing/2014/main" id="{00000000-0008-0000-0000-00001505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302" name="Text Box 519">
          <a:extLst>
            <a:ext uri="{FF2B5EF4-FFF2-40B4-BE49-F238E27FC236}">
              <a16:creationId xmlns:a16="http://schemas.microsoft.com/office/drawing/2014/main" id="{00000000-0008-0000-0000-00001605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303" name="Text Box 520">
          <a:extLst>
            <a:ext uri="{FF2B5EF4-FFF2-40B4-BE49-F238E27FC236}">
              <a16:creationId xmlns:a16="http://schemas.microsoft.com/office/drawing/2014/main" id="{00000000-0008-0000-0000-00001705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304" name="Text Box 521">
          <a:extLst>
            <a:ext uri="{FF2B5EF4-FFF2-40B4-BE49-F238E27FC236}">
              <a16:creationId xmlns:a16="http://schemas.microsoft.com/office/drawing/2014/main" id="{00000000-0008-0000-0000-00001805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305" name="Text Box 522">
          <a:extLst>
            <a:ext uri="{FF2B5EF4-FFF2-40B4-BE49-F238E27FC236}">
              <a16:creationId xmlns:a16="http://schemas.microsoft.com/office/drawing/2014/main" id="{00000000-0008-0000-0000-00001905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306" name="Text Box 523">
          <a:extLst>
            <a:ext uri="{FF2B5EF4-FFF2-40B4-BE49-F238E27FC236}">
              <a16:creationId xmlns:a16="http://schemas.microsoft.com/office/drawing/2014/main" id="{00000000-0008-0000-0000-00001A05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307" name="Text Box 524">
          <a:extLst>
            <a:ext uri="{FF2B5EF4-FFF2-40B4-BE49-F238E27FC236}">
              <a16:creationId xmlns:a16="http://schemas.microsoft.com/office/drawing/2014/main" id="{00000000-0008-0000-0000-00001B05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308" name="Text Box 525">
          <a:extLst>
            <a:ext uri="{FF2B5EF4-FFF2-40B4-BE49-F238E27FC236}">
              <a16:creationId xmlns:a16="http://schemas.microsoft.com/office/drawing/2014/main" id="{00000000-0008-0000-0000-00001C05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309" name="Text Box 526">
          <a:extLst>
            <a:ext uri="{FF2B5EF4-FFF2-40B4-BE49-F238E27FC236}">
              <a16:creationId xmlns:a16="http://schemas.microsoft.com/office/drawing/2014/main" id="{00000000-0008-0000-0000-00001D05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310" name="Text Box 527">
          <a:extLst>
            <a:ext uri="{FF2B5EF4-FFF2-40B4-BE49-F238E27FC236}">
              <a16:creationId xmlns:a16="http://schemas.microsoft.com/office/drawing/2014/main" id="{00000000-0008-0000-0000-00001E05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311" name="Text Box 528">
          <a:extLst>
            <a:ext uri="{FF2B5EF4-FFF2-40B4-BE49-F238E27FC236}">
              <a16:creationId xmlns:a16="http://schemas.microsoft.com/office/drawing/2014/main" id="{00000000-0008-0000-0000-00001F05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312" name="Text Box 529">
          <a:extLst>
            <a:ext uri="{FF2B5EF4-FFF2-40B4-BE49-F238E27FC236}">
              <a16:creationId xmlns:a16="http://schemas.microsoft.com/office/drawing/2014/main" id="{00000000-0008-0000-0000-00002005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313" name="Text Box 530">
          <a:extLst>
            <a:ext uri="{FF2B5EF4-FFF2-40B4-BE49-F238E27FC236}">
              <a16:creationId xmlns:a16="http://schemas.microsoft.com/office/drawing/2014/main" id="{00000000-0008-0000-0000-00002105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314" name="Text Box 531">
          <a:extLst>
            <a:ext uri="{FF2B5EF4-FFF2-40B4-BE49-F238E27FC236}">
              <a16:creationId xmlns:a16="http://schemas.microsoft.com/office/drawing/2014/main" id="{00000000-0008-0000-0000-00002205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315" name="Text Box 532">
          <a:extLst>
            <a:ext uri="{FF2B5EF4-FFF2-40B4-BE49-F238E27FC236}">
              <a16:creationId xmlns:a16="http://schemas.microsoft.com/office/drawing/2014/main" id="{00000000-0008-0000-0000-00002305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316" name="Text Box 533">
          <a:extLst>
            <a:ext uri="{FF2B5EF4-FFF2-40B4-BE49-F238E27FC236}">
              <a16:creationId xmlns:a16="http://schemas.microsoft.com/office/drawing/2014/main" id="{00000000-0008-0000-0000-00002405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317" name="Text Box 534">
          <a:extLst>
            <a:ext uri="{FF2B5EF4-FFF2-40B4-BE49-F238E27FC236}">
              <a16:creationId xmlns:a16="http://schemas.microsoft.com/office/drawing/2014/main" id="{00000000-0008-0000-0000-00002505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318" name="Text Box 535">
          <a:extLst>
            <a:ext uri="{FF2B5EF4-FFF2-40B4-BE49-F238E27FC236}">
              <a16:creationId xmlns:a16="http://schemas.microsoft.com/office/drawing/2014/main" id="{00000000-0008-0000-0000-00002605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319" name="Text Box 536">
          <a:extLst>
            <a:ext uri="{FF2B5EF4-FFF2-40B4-BE49-F238E27FC236}">
              <a16:creationId xmlns:a16="http://schemas.microsoft.com/office/drawing/2014/main" id="{00000000-0008-0000-0000-00002705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320" name="Text Box 537">
          <a:extLst>
            <a:ext uri="{FF2B5EF4-FFF2-40B4-BE49-F238E27FC236}">
              <a16:creationId xmlns:a16="http://schemas.microsoft.com/office/drawing/2014/main" id="{00000000-0008-0000-0000-00002805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321" name="Text Box 538">
          <a:extLst>
            <a:ext uri="{FF2B5EF4-FFF2-40B4-BE49-F238E27FC236}">
              <a16:creationId xmlns:a16="http://schemas.microsoft.com/office/drawing/2014/main" id="{00000000-0008-0000-0000-00002905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322" name="Text Box 539">
          <a:extLst>
            <a:ext uri="{FF2B5EF4-FFF2-40B4-BE49-F238E27FC236}">
              <a16:creationId xmlns:a16="http://schemas.microsoft.com/office/drawing/2014/main" id="{00000000-0008-0000-0000-00002A05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323" name="Text Box 540">
          <a:extLst>
            <a:ext uri="{FF2B5EF4-FFF2-40B4-BE49-F238E27FC236}">
              <a16:creationId xmlns:a16="http://schemas.microsoft.com/office/drawing/2014/main" id="{00000000-0008-0000-0000-00002B05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324" name="Text Box 541">
          <a:extLst>
            <a:ext uri="{FF2B5EF4-FFF2-40B4-BE49-F238E27FC236}">
              <a16:creationId xmlns:a16="http://schemas.microsoft.com/office/drawing/2014/main" id="{00000000-0008-0000-0000-00002C05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325" name="Text Box 542">
          <a:extLst>
            <a:ext uri="{FF2B5EF4-FFF2-40B4-BE49-F238E27FC236}">
              <a16:creationId xmlns:a16="http://schemas.microsoft.com/office/drawing/2014/main" id="{00000000-0008-0000-0000-00002D05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326" name="Text Box 543">
          <a:extLst>
            <a:ext uri="{FF2B5EF4-FFF2-40B4-BE49-F238E27FC236}">
              <a16:creationId xmlns:a16="http://schemas.microsoft.com/office/drawing/2014/main" id="{00000000-0008-0000-0000-00002E05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327" name="Text Box 544">
          <a:extLst>
            <a:ext uri="{FF2B5EF4-FFF2-40B4-BE49-F238E27FC236}">
              <a16:creationId xmlns:a16="http://schemas.microsoft.com/office/drawing/2014/main" id="{00000000-0008-0000-0000-00002F05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328" name="Text Box 545">
          <a:extLst>
            <a:ext uri="{FF2B5EF4-FFF2-40B4-BE49-F238E27FC236}">
              <a16:creationId xmlns:a16="http://schemas.microsoft.com/office/drawing/2014/main" id="{00000000-0008-0000-0000-00003005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329" name="Text Box 546">
          <a:extLst>
            <a:ext uri="{FF2B5EF4-FFF2-40B4-BE49-F238E27FC236}">
              <a16:creationId xmlns:a16="http://schemas.microsoft.com/office/drawing/2014/main" id="{00000000-0008-0000-0000-00003105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330" name="Text Box 547">
          <a:extLst>
            <a:ext uri="{FF2B5EF4-FFF2-40B4-BE49-F238E27FC236}">
              <a16:creationId xmlns:a16="http://schemas.microsoft.com/office/drawing/2014/main" id="{00000000-0008-0000-0000-00003205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331" name="Text Box 548">
          <a:extLst>
            <a:ext uri="{FF2B5EF4-FFF2-40B4-BE49-F238E27FC236}">
              <a16:creationId xmlns:a16="http://schemas.microsoft.com/office/drawing/2014/main" id="{00000000-0008-0000-0000-00003305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332" name="Text Box 549">
          <a:extLst>
            <a:ext uri="{FF2B5EF4-FFF2-40B4-BE49-F238E27FC236}">
              <a16:creationId xmlns:a16="http://schemas.microsoft.com/office/drawing/2014/main" id="{00000000-0008-0000-0000-00003405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333" name="Text Box 550">
          <a:extLst>
            <a:ext uri="{FF2B5EF4-FFF2-40B4-BE49-F238E27FC236}">
              <a16:creationId xmlns:a16="http://schemas.microsoft.com/office/drawing/2014/main" id="{00000000-0008-0000-0000-00003505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334" name="Text Box 551">
          <a:extLst>
            <a:ext uri="{FF2B5EF4-FFF2-40B4-BE49-F238E27FC236}">
              <a16:creationId xmlns:a16="http://schemas.microsoft.com/office/drawing/2014/main" id="{00000000-0008-0000-0000-00003605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335" name="Text Box 552">
          <a:extLst>
            <a:ext uri="{FF2B5EF4-FFF2-40B4-BE49-F238E27FC236}">
              <a16:creationId xmlns:a16="http://schemas.microsoft.com/office/drawing/2014/main" id="{00000000-0008-0000-0000-00003705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336" name="Text Box 553">
          <a:extLst>
            <a:ext uri="{FF2B5EF4-FFF2-40B4-BE49-F238E27FC236}">
              <a16:creationId xmlns:a16="http://schemas.microsoft.com/office/drawing/2014/main" id="{00000000-0008-0000-0000-00003805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337" name="Text Box 554">
          <a:extLst>
            <a:ext uri="{FF2B5EF4-FFF2-40B4-BE49-F238E27FC236}">
              <a16:creationId xmlns:a16="http://schemas.microsoft.com/office/drawing/2014/main" id="{00000000-0008-0000-0000-00003905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338" name="Text Box 555">
          <a:extLst>
            <a:ext uri="{FF2B5EF4-FFF2-40B4-BE49-F238E27FC236}">
              <a16:creationId xmlns:a16="http://schemas.microsoft.com/office/drawing/2014/main" id="{00000000-0008-0000-0000-00003A05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339" name="Text Box 556">
          <a:extLst>
            <a:ext uri="{FF2B5EF4-FFF2-40B4-BE49-F238E27FC236}">
              <a16:creationId xmlns:a16="http://schemas.microsoft.com/office/drawing/2014/main" id="{00000000-0008-0000-0000-00003B05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340" name="Text Box 557">
          <a:extLst>
            <a:ext uri="{FF2B5EF4-FFF2-40B4-BE49-F238E27FC236}">
              <a16:creationId xmlns:a16="http://schemas.microsoft.com/office/drawing/2014/main" id="{00000000-0008-0000-0000-00003C05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341" name="Text Box 558">
          <a:extLst>
            <a:ext uri="{FF2B5EF4-FFF2-40B4-BE49-F238E27FC236}">
              <a16:creationId xmlns:a16="http://schemas.microsoft.com/office/drawing/2014/main" id="{00000000-0008-0000-0000-00003D05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342" name="Text Box 559">
          <a:extLst>
            <a:ext uri="{FF2B5EF4-FFF2-40B4-BE49-F238E27FC236}">
              <a16:creationId xmlns:a16="http://schemas.microsoft.com/office/drawing/2014/main" id="{00000000-0008-0000-0000-00003E05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343" name="Text Box 560">
          <a:extLst>
            <a:ext uri="{FF2B5EF4-FFF2-40B4-BE49-F238E27FC236}">
              <a16:creationId xmlns:a16="http://schemas.microsoft.com/office/drawing/2014/main" id="{00000000-0008-0000-0000-00003F05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344" name="Text Box 561">
          <a:extLst>
            <a:ext uri="{FF2B5EF4-FFF2-40B4-BE49-F238E27FC236}">
              <a16:creationId xmlns:a16="http://schemas.microsoft.com/office/drawing/2014/main" id="{00000000-0008-0000-0000-00004005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345" name="Text Box 562">
          <a:extLst>
            <a:ext uri="{FF2B5EF4-FFF2-40B4-BE49-F238E27FC236}">
              <a16:creationId xmlns:a16="http://schemas.microsoft.com/office/drawing/2014/main" id="{00000000-0008-0000-0000-00004105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346" name="Text Box 563">
          <a:extLst>
            <a:ext uri="{FF2B5EF4-FFF2-40B4-BE49-F238E27FC236}">
              <a16:creationId xmlns:a16="http://schemas.microsoft.com/office/drawing/2014/main" id="{00000000-0008-0000-0000-00004205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347" name="Text Box 564">
          <a:extLst>
            <a:ext uri="{FF2B5EF4-FFF2-40B4-BE49-F238E27FC236}">
              <a16:creationId xmlns:a16="http://schemas.microsoft.com/office/drawing/2014/main" id="{00000000-0008-0000-0000-00004305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348" name="Text Box 565">
          <a:extLst>
            <a:ext uri="{FF2B5EF4-FFF2-40B4-BE49-F238E27FC236}">
              <a16:creationId xmlns:a16="http://schemas.microsoft.com/office/drawing/2014/main" id="{00000000-0008-0000-0000-00004405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349" name="Text Box 566">
          <a:extLst>
            <a:ext uri="{FF2B5EF4-FFF2-40B4-BE49-F238E27FC236}">
              <a16:creationId xmlns:a16="http://schemas.microsoft.com/office/drawing/2014/main" id="{00000000-0008-0000-0000-00004505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350" name="Text Box 567">
          <a:extLst>
            <a:ext uri="{FF2B5EF4-FFF2-40B4-BE49-F238E27FC236}">
              <a16:creationId xmlns:a16="http://schemas.microsoft.com/office/drawing/2014/main" id="{00000000-0008-0000-0000-00004605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351" name="Text Box 568">
          <a:extLst>
            <a:ext uri="{FF2B5EF4-FFF2-40B4-BE49-F238E27FC236}">
              <a16:creationId xmlns:a16="http://schemas.microsoft.com/office/drawing/2014/main" id="{00000000-0008-0000-0000-00004705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352" name="Text Box 569">
          <a:extLst>
            <a:ext uri="{FF2B5EF4-FFF2-40B4-BE49-F238E27FC236}">
              <a16:creationId xmlns:a16="http://schemas.microsoft.com/office/drawing/2014/main" id="{00000000-0008-0000-0000-00004805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353" name="Text Box 570">
          <a:extLst>
            <a:ext uri="{FF2B5EF4-FFF2-40B4-BE49-F238E27FC236}">
              <a16:creationId xmlns:a16="http://schemas.microsoft.com/office/drawing/2014/main" id="{00000000-0008-0000-0000-00004905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354" name="Text Box 571">
          <a:extLst>
            <a:ext uri="{FF2B5EF4-FFF2-40B4-BE49-F238E27FC236}">
              <a16:creationId xmlns:a16="http://schemas.microsoft.com/office/drawing/2014/main" id="{00000000-0008-0000-0000-00004A05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355" name="Text Box 572">
          <a:extLst>
            <a:ext uri="{FF2B5EF4-FFF2-40B4-BE49-F238E27FC236}">
              <a16:creationId xmlns:a16="http://schemas.microsoft.com/office/drawing/2014/main" id="{00000000-0008-0000-0000-00004B05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356" name="Text Box 573">
          <a:extLst>
            <a:ext uri="{FF2B5EF4-FFF2-40B4-BE49-F238E27FC236}">
              <a16:creationId xmlns:a16="http://schemas.microsoft.com/office/drawing/2014/main" id="{00000000-0008-0000-0000-00004C05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357" name="Text Box 574">
          <a:extLst>
            <a:ext uri="{FF2B5EF4-FFF2-40B4-BE49-F238E27FC236}">
              <a16:creationId xmlns:a16="http://schemas.microsoft.com/office/drawing/2014/main" id="{00000000-0008-0000-0000-00004D05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358" name="Text Box 575">
          <a:extLst>
            <a:ext uri="{FF2B5EF4-FFF2-40B4-BE49-F238E27FC236}">
              <a16:creationId xmlns:a16="http://schemas.microsoft.com/office/drawing/2014/main" id="{00000000-0008-0000-0000-00004E05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359" name="Text Box 576">
          <a:extLst>
            <a:ext uri="{FF2B5EF4-FFF2-40B4-BE49-F238E27FC236}">
              <a16:creationId xmlns:a16="http://schemas.microsoft.com/office/drawing/2014/main" id="{00000000-0008-0000-0000-00004F05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360" name="Text Box 577">
          <a:extLst>
            <a:ext uri="{FF2B5EF4-FFF2-40B4-BE49-F238E27FC236}">
              <a16:creationId xmlns:a16="http://schemas.microsoft.com/office/drawing/2014/main" id="{00000000-0008-0000-0000-00005005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361" name="Text Box 578">
          <a:extLst>
            <a:ext uri="{FF2B5EF4-FFF2-40B4-BE49-F238E27FC236}">
              <a16:creationId xmlns:a16="http://schemas.microsoft.com/office/drawing/2014/main" id="{00000000-0008-0000-0000-00005105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362" name="Text Box 579">
          <a:extLst>
            <a:ext uri="{FF2B5EF4-FFF2-40B4-BE49-F238E27FC236}">
              <a16:creationId xmlns:a16="http://schemas.microsoft.com/office/drawing/2014/main" id="{00000000-0008-0000-0000-00005205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363" name="Text Box 580">
          <a:extLst>
            <a:ext uri="{FF2B5EF4-FFF2-40B4-BE49-F238E27FC236}">
              <a16:creationId xmlns:a16="http://schemas.microsoft.com/office/drawing/2014/main" id="{00000000-0008-0000-0000-00005305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364" name="Text Box 581">
          <a:extLst>
            <a:ext uri="{FF2B5EF4-FFF2-40B4-BE49-F238E27FC236}">
              <a16:creationId xmlns:a16="http://schemas.microsoft.com/office/drawing/2014/main" id="{00000000-0008-0000-0000-00005405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365" name="Text Box 582">
          <a:extLst>
            <a:ext uri="{FF2B5EF4-FFF2-40B4-BE49-F238E27FC236}">
              <a16:creationId xmlns:a16="http://schemas.microsoft.com/office/drawing/2014/main" id="{00000000-0008-0000-0000-00005505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366" name="Text Box 583">
          <a:extLst>
            <a:ext uri="{FF2B5EF4-FFF2-40B4-BE49-F238E27FC236}">
              <a16:creationId xmlns:a16="http://schemas.microsoft.com/office/drawing/2014/main" id="{00000000-0008-0000-0000-00005605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367" name="Text Box 584">
          <a:extLst>
            <a:ext uri="{FF2B5EF4-FFF2-40B4-BE49-F238E27FC236}">
              <a16:creationId xmlns:a16="http://schemas.microsoft.com/office/drawing/2014/main" id="{00000000-0008-0000-0000-00005705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368" name="Text Box 585">
          <a:extLst>
            <a:ext uri="{FF2B5EF4-FFF2-40B4-BE49-F238E27FC236}">
              <a16:creationId xmlns:a16="http://schemas.microsoft.com/office/drawing/2014/main" id="{00000000-0008-0000-0000-00005805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369" name="Text Box 586">
          <a:extLst>
            <a:ext uri="{FF2B5EF4-FFF2-40B4-BE49-F238E27FC236}">
              <a16:creationId xmlns:a16="http://schemas.microsoft.com/office/drawing/2014/main" id="{00000000-0008-0000-0000-00005905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370" name="Text Box 587">
          <a:extLst>
            <a:ext uri="{FF2B5EF4-FFF2-40B4-BE49-F238E27FC236}">
              <a16:creationId xmlns:a16="http://schemas.microsoft.com/office/drawing/2014/main" id="{00000000-0008-0000-0000-00005A05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371" name="Text Box 588">
          <a:extLst>
            <a:ext uri="{FF2B5EF4-FFF2-40B4-BE49-F238E27FC236}">
              <a16:creationId xmlns:a16="http://schemas.microsoft.com/office/drawing/2014/main" id="{00000000-0008-0000-0000-00005B05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372" name="Text Box 589">
          <a:extLst>
            <a:ext uri="{FF2B5EF4-FFF2-40B4-BE49-F238E27FC236}">
              <a16:creationId xmlns:a16="http://schemas.microsoft.com/office/drawing/2014/main" id="{00000000-0008-0000-0000-00005C05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373" name="Text Box 590">
          <a:extLst>
            <a:ext uri="{FF2B5EF4-FFF2-40B4-BE49-F238E27FC236}">
              <a16:creationId xmlns:a16="http://schemas.microsoft.com/office/drawing/2014/main" id="{00000000-0008-0000-0000-00005D05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374" name="Text Box 591">
          <a:extLst>
            <a:ext uri="{FF2B5EF4-FFF2-40B4-BE49-F238E27FC236}">
              <a16:creationId xmlns:a16="http://schemas.microsoft.com/office/drawing/2014/main" id="{00000000-0008-0000-0000-00005E05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375" name="Text Box 592">
          <a:extLst>
            <a:ext uri="{FF2B5EF4-FFF2-40B4-BE49-F238E27FC236}">
              <a16:creationId xmlns:a16="http://schemas.microsoft.com/office/drawing/2014/main" id="{00000000-0008-0000-0000-00005F05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376" name="Text Box 593">
          <a:extLst>
            <a:ext uri="{FF2B5EF4-FFF2-40B4-BE49-F238E27FC236}">
              <a16:creationId xmlns:a16="http://schemas.microsoft.com/office/drawing/2014/main" id="{00000000-0008-0000-0000-00006005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377" name="Text Box 594">
          <a:extLst>
            <a:ext uri="{FF2B5EF4-FFF2-40B4-BE49-F238E27FC236}">
              <a16:creationId xmlns:a16="http://schemas.microsoft.com/office/drawing/2014/main" id="{00000000-0008-0000-0000-00006105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378" name="Text Box 595">
          <a:extLst>
            <a:ext uri="{FF2B5EF4-FFF2-40B4-BE49-F238E27FC236}">
              <a16:creationId xmlns:a16="http://schemas.microsoft.com/office/drawing/2014/main" id="{00000000-0008-0000-0000-00006205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379" name="Text Box 596">
          <a:extLst>
            <a:ext uri="{FF2B5EF4-FFF2-40B4-BE49-F238E27FC236}">
              <a16:creationId xmlns:a16="http://schemas.microsoft.com/office/drawing/2014/main" id="{00000000-0008-0000-0000-00006305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380" name="Text Box 597">
          <a:extLst>
            <a:ext uri="{FF2B5EF4-FFF2-40B4-BE49-F238E27FC236}">
              <a16:creationId xmlns:a16="http://schemas.microsoft.com/office/drawing/2014/main" id="{00000000-0008-0000-0000-00006405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381" name="Text Box 598">
          <a:extLst>
            <a:ext uri="{FF2B5EF4-FFF2-40B4-BE49-F238E27FC236}">
              <a16:creationId xmlns:a16="http://schemas.microsoft.com/office/drawing/2014/main" id="{00000000-0008-0000-0000-00006505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382" name="Text Box 599">
          <a:extLst>
            <a:ext uri="{FF2B5EF4-FFF2-40B4-BE49-F238E27FC236}">
              <a16:creationId xmlns:a16="http://schemas.microsoft.com/office/drawing/2014/main" id="{00000000-0008-0000-0000-00006605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383" name="Text Box 600">
          <a:extLst>
            <a:ext uri="{FF2B5EF4-FFF2-40B4-BE49-F238E27FC236}">
              <a16:creationId xmlns:a16="http://schemas.microsoft.com/office/drawing/2014/main" id="{00000000-0008-0000-0000-00006705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384" name="Text Box 601">
          <a:extLst>
            <a:ext uri="{FF2B5EF4-FFF2-40B4-BE49-F238E27FC236}">
              <a16:creationId xmlns:a16="http://schemas.microsoft.com/office/drawing/2014/main" id="{00000000-0008-0000-0000-00006805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385" name="Text Box 602">
          <a:extLst>
            <a:ext uri="{FF2B5EF4-FFF2-40B4-BE49-F238E27FC236}">
              <a16:creationId xmlns:a16="http://schemas.microsoft.com/office/drawing/2014/main" id="{00000000-0008-0000-0000-00006905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386" name="Text Box 603">
          <a:extLst>
            <a:ext uri="{FF2B5EF4-FFF2-40B4-BE49-F238E27FC236}">
              <a16:creationId xmlns:a16="http://schemas.microsoft.com/office/drawing/2014/main" id="{00000000-0008-0000-0000-00006A05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387" name="Text Box 604">
          <a:extLst>
            <a:ext uri="{FF2B5EF4-FFF2-40B4-BE49-F238E27FC236}">
              <a16:creationId xmlns:a16="http://schemas.microsoft.com/office/drawing/2014/main" id="{00000000-0008-0000-0000-00006B05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388" name="Text Box 605">
          <a:extLst>
            <a:ext uri="{FF2B5EF4-FFF2-40B4-BE49-F238E27FC236}">
              <a16:creationId xmlns:a16="http://schemas.microsoft.com/office/drawing/2014/main" id="{00000000-0008-0000-0000-00006C05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389" name="Text Box 606">
          <a:extLst>
            <a:ext uri="{FF2B5EF4-FFF2-40B4-BE49-F238E27FC236}">
              <a16:creationId xmlns:a16="http://schemas.microsoft.com/office/drawing/2014/main" id="{00000000-0008-0000-0000-00006D05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390" name="Text Box 607">
          <a:extLst>
            <a:ext uri="{FF2B5EF4-FFF2-40B4-BE49-F238E27FC236}">
              <a16:creationId xmlns:a16="http://schemas.microsoft.com/office/drawing/2014/main" id="{00000000-0008-0000-0000-00006E05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391" name="Text Box 608">
          <a:extLst>
            <a:ext uri="{FF2B5EF4-FFF2-40B4-BE49-F238E27FC236}">
              <a16:creationId xmlns:a16="http://schemas.microsoft.com/office/drawing/2014/main" id="{00000000-0008-0000-0000-00006F05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392" name="Text Box 609">
          <a:extLst>
            <a:ext uri="{FF2B5EF4-FFF2-40B4-BE49-F238E27FC236}">
              <a16:creationId xmlns:a16="http://schemas.microsoft.com/office/drawing/2014/main" id="{00000000-0008-0000-0000-00007005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393" name="Text Box 610">
          <a:extLst>
            <a:ext uri="{FF2B5EF4-FFF2-40B4-BE49-F238E27FC236}">
              <a16:creationId xmlns:a16="http://schemas.microsoft.com/office/drawing/2014/main" id="{00000000-0008-0000-0000-00007105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394" name="Text Box 611">
          <a:extLst>
            <a:ext uri="{FF2B5EF4-FFF2-40B4-BE49-F238E27FC236}">
              <a16:creationId xmlns:a16="http://schemas.microsoft.com/office/drawing/2014/main" id="{00000000-0008-0000-0000-00007205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395" name="Text Box 612">
          <a:extLst>
            <a:ext uri="{FF2B5EF4-FFF2-40B4-BE49-F238E27FC236}">
              <a16:creationId xmlns:a16="http://schemas.microsoft.com/office/drawing/2014/main" id="{00000000-0008-0000-0000-00007305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396" name="Text Box 613">
          <a:extLst>
            <a:ext uri="{FF2B5EF4-FFF2-40B4-BE49-F238E27FC236}">
              <a16:creationId xmlns:a16="http://schemas.microsoft.com/office/drawing/2014/main" id="{00000000-0008-0000-0000-00007405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397" name="Text Box 614">
          <a:extLst>
            <a:ext uri="{FF2B5EF4-FFF2-40B4-BE49-F238E27FC236}">
              <a16:creationId xmlns:a16="http://schemas.microsoft.com/office/drawing/2014/main" id="{00000000-0008-0000-0000-00007505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398" name="Text Box 615">
          <a:extLst>
            <a:ext uri="{FF2B5EF4-FFF2-40B4-BE49-F238E27FC236}">
              <a16:creationId xmlns:a16="http://schemas.microsoft.com/office/drawing/2014/main" id="{00000000-0008-0000-0000-00007605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399" name="Text Box 616">
          <a:extLst>
            <a:ext uri="{FF2B5EF4-FFF2-40B4-BE49-F238E27FC236}">
              <a16:creationId xmlns:a16="http://schemas.microsoft.com/office/drawing/2014/main" id="{00000000-0008-0000-0000-00007705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400" name="Text Box 617">
          <a:extLst>
            <a:ext uri="{FF2B5EF4-FFF2-40B4-BE49-F238E27FC236}">
              <a16:creationId xmlns:a16="http://schemas.microsoft.com/office/drawing/2014/main" id="{00000000-0008-0000-0000-00007805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401" name="Text Box 618">
          <a:extLst>
            <a:ext uri="{FF2B5EF4-FFF2-40B4-BE49-F238E27FC236}">
              <a16:creationId xmlns:a16="http://schemas.microsoft.com/office/drawing/2014/main" id="{00000000-0008-0000-0000-00007905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402" name="Text Box 619">
          <a:extLst>
            <a:ext uri="{FF2B5EF4-FFF2-40B4-BE49-F238E27FC236}">
              <a16:creationId xmlns:a16="http://schemas.microsoft.com/office/drawing/2014/main" id="{00000000-0008-0000-0000-00007A05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403" name="Text Box 620">
          <a:extLst>
            <a:ext uri="{FF2B5EF4-FFF2-40B4-BE49-F238E27FC236}">
              <a16:creationId xmlns:a16="http://schemas.microsoft.com/office/drawing/2014/main" id="{00000000-0008-0000-0000-00007B05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404" name="Text Box 621">
          <a:extLst>
            <a:ext uri="{FF2B5EF4-FFF2-40B4-BE49-F238E27FC236}">
              <a16:creationId xmlns:a16="http://schemas.microsoft.com/office/drawing/2014/main" id="{00000000-0008-0000-0000-00007C05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405" name="Text Box 622">
          <a:extLst>
            <a:ext uri="{FF2B5EF4-FFF2-40B4-BE49-F238E27FC236}">
              <a16:creationId xmlns:a16="http://schemas.microsoft.com/office/drawing/2014/main" id="{00000000-0008-0000-0000-00007D05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406" name="Text Box 623">
          <a:extLst>
            <a:ext uri="{FF2B5EF4-FFF2-40B4-BE49-F238E27FC236}">
              <a16:creationId xmlns:a16="http://schemas.microsoft.com/office/drawing/2014/main" id="{00000000-0008-0000-0000-00007E05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407" name="Text Box 624">
          <a:extLst>
            <a:ext uri="{FF2B5EF4-FFF2-40B4-BE49-F238E27FC236}">
              <a16:creationId xmlns:a16="http://schemas.microsoft.com/office/drawing/2014/main" id="{00000000-0008-0000-0000-00007F05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408" name="Text Box 625">
          <a:extLst>
            <a:ext uri="{FF2B5EF4-FFF2-40B4-BE49-F238E27FC236}">
              <a16:creationId xmlns:a16="http://schemas.microsoft.com/office/drawing/2014/main" id="{00000000-0008-0000-0000-00008005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409" name="Text Box 626">
          <a:extLst>
            <a:ext uri="{FF2B5EF4-FFF2-40B4-BE49-F238E27FC236}">
              <a16:creationId xmlns:a16="http://schemas.microsoft.com/office/drawing/2014/main" id="{00000000-0008-0000-0000-00008105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410" name="Text Box 627">
          <a:extLst>
            <a:ext uri="{FF2B5EF4-FFF2-40B4-BE49-F238E27FC236}">
              <a16:creationId xmlns:a16="http://schemas.microsoft.com/office/drawing/2014/main" id="{00000000-0008-0000-0000-00008205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411" name="Text Box 628">
          <a:extLst>
            <a:ext uri="{FF2B5EF4-FFF2-40B4-BE49-F238E27FC236}">
              <a16:creationId xmlns:a16="http://schemas.microsoft.com/office/drawing/2014/main" id="{00000000-0008-0000-0000-00008305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412" name="Text Box 629">
          <a:extLst>
            <a:ext uri="{FF2B5EF4-FFF2-40B4-BE49-F238E27FC236}">
              <a16:creationId xmlns:a16="http://schemas.microsoft.com/office/drawing/2014/main" id="{00000000-0008-0000-0000-00008405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413" name="Text Box 630">
          <a:extLst>
            <a:ext uri="{FF2B5EF4-FFF2-40B4-BE49-F238E27FC236}">
              <a16:creationId xmlns:a16="http://schemas.microsoft.com/office/drawing/2014/main" id="{00000000-0008-0000-0000-00008505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414" name="Text Box 631">
          <a:extLst>
            <a:ext uri="{FF2B5EF4-FFF2-40B4-BE49-F238E27FC236}">
              <a16:creationId xmlns:a16="http://schemas.microsoft.com/office/drawing/2014/main" id="{00000000-0008-0000-0000-00008605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415" name="Text Box 632">
          <a:extLst>
            <a:ext uri="{FF2B5EF4-FFF2-40B4-BE49-F238E27FC236}">
              <a16:creationId xmlns:a16="http://schemas.microsoft.com/office/drawing/2014/main" id="{00000000-0008-0000-0000-00008705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416" name="Text Box 633">
          <a:extLst>
            <a:ext uri="{FF2B5EF4-FFF2-40B4-BE49-F238E27FC236}">
              <a16:creationId xmlns:a16="http://schemas.microsoft.com/office/drawing/2014/main" id="{00000000-0008-0000-0000-00008805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417" name="Text Box 634">
          <a:extLst>
            <a:ext uri="{FF2B5EF4-FFF2-40B4-BE49-F238E27FC236}">
              <a16:creationId xmlns:a16="http://schemas.microsoft.com/office/drawing/2014/main" id="{00000000-0008-0000-0000-00008905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418" name="Text Box 635">
          <a:extLst>
            <a:ext uri="{FF2B5EF4-FFF2-40B4-BE49-F238E27FC236}">
              <a16:creationId xmlns:a16="http://schemas.microsoft.com/office/drawing/2014/main" id="{00000000-0008-0000-0000-00008A05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419" name="Text Box 636">
          <a:extLst>
            <a:ext uri="{FF2B5EF4-FFF2-40B4-BE49-F238E27FC236}">
              <a16:creationId xmlns:a16="http://schemas.microsoft.com/office/drawing/2014/main" id="{00000000-0008-0000-0000-00008B05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420" name="Text Box 637">
          <a:extLst>
            <a:ext uri="{FF2B5EF4-FFF2-40B4-BE49-F238E27FC236}">
              <a16:creationId xmlns:a16="http://schemas.microsoft.com/office/drawing/2014/main" id="{00000000-0008-0000-0000-00008C05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421" name="Text Box 638">
          <a:extLst>
            <a:ext uri="{FF2B5EF4-FFF2-40B4-BE49-F238E27FC236}">
              <a16:creationId xmlns:a16="http://schemas.microsoft.com/office/drawing/2014/main" id="{00000000-0008-0000-0000-00008D05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422" name="Text Box 639">
          <a:extLst>
            <a:ext uri="{FF2B5EF4-FFF2-40B4-BE49-F238E27FC236}">
              <a16:creationId xmlns:a16="http://schemas.microsoft.com/office/drawing/2014/main" id="{00000000-0008-0000-0000-00008E05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423" name="Text Box 640">
          <a:extLst>
            <a:ext uri="{FF2B5EF4-FFF2-40B4-BE49-F238E27FC236}">
              <a16:creationId xmlns:a16="http://schemas.microsoft.com/office/drawing/2014/main" id="{00000000-0008-0000-0000-00008F05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424" name="Text Box 641">
          <a:extLst>
            <a:ext uri="{FF2B5EF4-FFF2-40B4-BE49-F238E27FC236}">
              <a16:creationId xmlns:a16="http://schemas.microsoft.com/office/drawing/2014/main" id="{00000000-0008-0000-0000-00009005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425" name="Text Box 642">
          <a:extLst>
            <a:ext uri="{FF2B5EF4-FFF2-40B4-BE49-F238E27FC236}">
              <a16:creationId xmlns:a16="http://schemas.microsoft.com/office/drawing/2014/main" id="{00000000-0008-0000-0000-00009105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426" name="Text Box 643">
          <a:extLst>
            <a:ext uri="{FF2B5EF4-FFF2-40B4-BE49-F238E27FC236}">
              <a16:creationId xmlns:a16="http://schemas.microsoft.com/office/drawing/2014/main" id="{00000000-0008-0000-0000-00009205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427" name="Text Box 644">
          <a:extLst>
            <a:ext uri="{FF2B5EF4-FFF2-40B4-BE49-F238E27FC236}">
              <a16:creationId xmlns:a16="http://schemas.microsoft.com/office/drawing/2014/main" id="{00000000-0008-0000-0000-00009305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428" name="Text Box 645">
          <a:extLst>
            <a:ext uri="{FF2B5EF4-FFF2-40B4-BE49-F238E27FC236}">
              <a16:creationId xmlns:a16="http://schemas.microsoft.com/office/drawing/2014/main" id="{00000000-0008-0000-0000-00009405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429" name="Text Box 646">
          <a:extLst>
            <a:ext uri="{FF2B5EF4-FFF2-40B4-BE49-F238E27FC236}">
              <a16:creationId xmlns:a16="http://schemas.microsoft.com/office/drawing/2014/main" id="{00000000-0008-0000-0000-00009505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430" name="Text Box 647">
          <a:extLst>
            <a:ext uri="{FF2B5EF4-FFF2-40B4-BE49-F238E27FC236}">
              <a16:creationId xmlns:a16="http://schemas.microsoft.com/office/drawing/2014/main" id="{00000000-0008-0000-0000-00009605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431" name="Text Box 648">
          <a:extLst>
            <a:ext uri="{FF2B5EF4-FFF2-40B4-BE49-F238E27FC236}">
              <a16:creationId xmlns:a16="http://schemas.microsoft.com/office/drawing/2014/main" id="{00000000-0008-0000-0000-00009705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432" name="Text Box 649">
          <a:extLst>
            <a:ext uri="{FF2B5EF4-FFF2-40B4-BE49-F238E27FC236}">
              <a16:creationId xmlns:a16="http://schemas.microsoft.com/office/drawing/2014/main" id="{00000000-0008-0000-0000-00009805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433" name="Text Box 650">
          <a:extLst>
            <a:ext uri="{FF2B5EF4-FFF2-40B4-BE49-F238E27FC236}">
              <a16:creationId xmlns:a16="http://schemas.microsoft.com/office/drawing/2014/main" id="{00000000-0008-0000-0000-00009905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434" name="Text Box 651">
          <a:extLst>
            <a:ext uri="{FF2B5EF4-FFF2-40B4-BE49-F238E27FC236}">
              <a16:creationId xmlns:a16="http://schemas.microsoft.com/office/drawing/2014/main" id="{00000000-0008-0000-0000-00009A05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435" name="Text Box 652">
          <a:extLst>
            <a:ext uri="{FF2B5EF4-FFF2-40B4-BE49-F238E27FC236}">
              <a16:creationId xmlns:a16="http://schemas.microsoft.com/office/drawing/2014/main" id="{00000000-0008-0000-0000-00009B05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436" name="Text Box 653">
          <a:extLst>
            <a:ext uri="{FF2B5EF4-FFF2-40B4-BE49-F238E27FC236}">
              <a16:creationId xmlns:a16="http://schemas.microsoft.com/office/drawing/2014/main" id="{00000000-0008-0000-0000-00009C05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437" name="Text Box 654">
          <a:extLst>
            <a:ext uri="{FF2B5EF4-FFF2-40B4-BE49-F238E27FC236}">
              <a16:creationId xmlns:a16="http://schemas.microsoft.com/office/drawing/2014/main" id="{00000000-0008-0000-0000-00009D05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438" name="Text Box 655">
          <a:extLst>
            <a:ext uri="{FF2B5EF4-FFF2-40B4-BE49-F238E27FC236}">
              <a16:creationId xmlns:a16="http://schemas.microsoft.com/office/drawing/2014/main" id="{00000000-0008-0000-0000-00009E05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439" name="Text Box 656">
          <a:extLst>
            <a:ext uri="{FF2B5EF4-FFF2-40B4-BE49-F238E27FC236}">
              <a16:creationId xmlns:a16="http://schemas.microsoft.com/office/drawing/2014/main" id="{00000000-0008-0000-0000-00009F05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440" name="Text Box 657">
          <a:extLst>
            <a:ext uri="{FF2B5EF4-FFF2-40B4-BE49-F238E27FC236}">
              <a16:creationId xmlns:a16="http://schemas.microsoft.com/office/drawing/2014/main" id="{00000000-0008-0000-0000-0000A005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441" name="Text Box 658">
          <a:extLst>
            <a:ext uri="{FF2B5EF4-FFF2-40B4-BE49-F238E27FC236}">
              <a16:creationId xmlns:a16="http://schemas.microsoft.com/office/drawing/2014/main" id="{00000000-0008-0000-0000-0000A105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442" name="Text Box 659">
          <a:extLst>
            <a:ext uri="{FF2B5EF4-FFF2-40B4-BE49-F238E27FC236}">
              <a16:creationId xmlns:a16="http://schemas.microsoft.com/office/drawing/2014/main" id="{00000000-0008-0000-0000-0000A205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443" name="Text Box 660">
          <a:extLst>
            <a:ext uri="{FF2B5EF4-FFF2-40B4-BE49-F238E27FC236}">
              <a16:creationId xmlns:a16="http://schemas.microsoft.com/office/drawing/2014/main" id="{00000000-0008-0000-0000-0000A305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444" name="Text Box 661">
          <a:extLst>
            <a:ext uri="{FF2B5EF4-FFF2-40B4-BE49-F238E27FC236}">
              <a16:creationId xmlns:a16="http://schemas.microsoft.com/office/drawing/2014/main" id="{00000000-0008-0000-0000-0000A405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445" name="Text Box 662">
          <a:extLst>
            <a:ext uri="{FF2B5EF4-FFF2-40B4-BE49-F238E27FC236}">
              <a16:creationId xmlns:a16="http://schemas.microsoft.com/office/drawing/2014/main" id="{00000000-0008-0000-0000-0000A505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446" name="Text Box 663">
          <a:extLst>
            <a:ext uri="{FF2B5EF4-FFF2-40B4-BE49-F238E27FC236}">
              <a16:creationId xmlns:a16="http://schemas.microsoft.com/office/drawing/2014/main" id="{00000000-0008-0000-0000-0000A605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447" name="Text Box 664">
          <a:extLst>
            <a:ext uri="{FF2B5EF4-FFF2-40B4-BE49-F238E27FC236}">
              <a16:creationId xmlns:a16="http://schemas.microsoft.com/office/drawing/2014/main" id="{00000000-0008-0000-0000-0000A705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448" name="Text Box 665">
          <a:extLst>
            <a:ext uri="{FF2B5EF4-FFF2-40B4-BE49-F238E27FC236}">
              <a16:creationId xmlns:a16="http://schemas.microsoft.com/office/drawing/2014/main" id="{00000000-0008-0000-0000-0000A805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449" name="Text Box 666">
          <a:extLst>
            <a:ext uri="{FF2B5EF4-FFF2-40B4-BE49-F238E27FC236}">
              <a16:creationId xmlns:a16="http://schemas.microsoft.com/office/drawing/2014/main" id="{00000000-0008-0000-0000-0000A905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450" name="Text Box 667">
          <a:extLst>
            <a:ext uri="{FF2B5EF4-FFF2-40B4-BE49-F238E27FC236}">
              <a16:creationId xmlns:a16="http://schemas.microsoft.com/office/drawing/2014/main" id="{00000000-0008-0000-0000-0000AA05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451" name="Text Box 668">
          <a:extLst>
            <a:ext uri="{FF2B5EF4-FFF2-40B4-BE49-F238E27FC236}">
              <a16:creationId xmlns:a16="http://schemas.microsoft.com/office/drawing/2014/main" id="{00000000-0008-0000-0000-0000AB05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452" name="Text Box 669">
          <a:extLst>
            <a:ext uri="{FF2B5EF4-FFF2-40B4-BE49-F238E27FC236}">
              <a16:creationId xmlns:a16="http://schemas.microsoft.com/office/drawing/2014/main" id="{00000000-0008-0000-0000-0000AC05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453" name="Text Box 670">
          <a:extLst>
            <a:ext uri="{FF2B5EF4-FFF2-40B4-BE49-F238E27FC236}">
              <a16:creationId xmlns:a16="http://schemas.microsoft.com/office/drawing/2014/main" id="{00000000-0008-0000-0000-0000AD05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454" name="Text Box 671">
          <a:extLst>
            <a:ext uri="{FF2B5EF4-FFF2-40B4-BE49-F238E27FC236}">
              <a16:creationId xmlns:a16="http://schemas.microsoft.com/office/drawing/2014/main" id="{00000000-0008-0000-0000-0000AE05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455" name="Text Box 672">
          <a:extLst>
            <a:ext uri="{FF2B5EF4-FFF2-40B4-BE49-F238E27FC236}">
              <a16:creationId xmlns:a16="http://schemas.microsoft.com/office/drawing/2014/main" id="{00000000-0008-0000-0000-0000AF05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456" name="Text Box 673">
          <a:extLst>
            <a:ext uri="{FF2B5EF4-FFF2-40B4-BE49-F238E27FC236}">
              <a16:creationId xmlns:a16="http://schemas.microsoft.com/office/drawing/2014/main" id="{00000000-0008-0000-0000-0000B005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457" name="Text Box 674">
          <a:extLst>
            <a:ext uri="{FF2B5EF4-FFF2-40B4-BE49-F238E27FC236}">
              <a16:creationId xmlns:a16="http://schemas.microsoft.com/office/drawing/2014/main" id="{00000000-0008-0000-0000-0000B105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458" name="Text Box 675">
          <a:extLst>
            <a:ext uri="{FF2B5EF4-FFF2-40B4-BE49-F238E27FC236}">
              <a16:creationId xmlns:a16="http://schemas.microsoft.com/office/drawing/2014/main" id="{00000000-0008-0000-0000-0000B205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459" name="Text Box 676">
          <a:extLst>
            <a:ext uri="{FF2B5EF4-FFF2-40B4-BE49-F238E27FC236}">
              <a16:creationId xmlns:a16="http://schemas.microsoft.com/office/drawing/2014/main" id="{00000000-0008-0000-0000-0000B305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460" name="Text Box 677">
          <a:extLst>
            <a:ext uri="{FF2B5EF4-FFF2-40B4-BE49-F238E27FC236}">
              <a16:creationId xmlns:a16="http://schemas.microsoft.com/office/drawing/2014/main" id="{00000000-0008-0000-0000-0000B405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461" name="Text Box 678">
          <a:extLst>
            <a:ext uri="{FF2B5EF4-FFF2-40B4-BE49-F238E27FC236}">
              <a16:creationId xmlns:a16="http://schemas.microsoft.com/office/drawing/2014/main" id="{00000000-0008-0000-0000-0000B505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462" name="Text Box 679">
          <a:extLst>
            <a:ext uri="{FF2B5EF4-FFF2-40B4-BE49-F238E27FC236}">
              <a16:creationId xmlns:a16="http://schemas.microsoft.com/office/drawing/2014/main" id="{00000000-0008-0000-0000-0000B605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463" name="Text Box 680">
          <a:extLst>
            <a:ext uri="{FF2B5EF4-FFF2-40B4-BE49-F238E27FC236}">
              <a16:creationId xmlns:a16="http://schemas.microsoft.com/office/drawing/2014/main" id="{00000000-0008-0000-0000-0000B705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464" name="Text Box 681">
          <a:extLst>
            <a:ext uri="{FF2B5EF4-FFF2-40B4-BE49-F238E27FC236}">
              <a16:creationId xmlns:a16="http://schemas.microsoft.com/office/drawing/2014/main" id="{00000000-0008-0000-0000-0000B805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465" name="Text Box 682">
          <a:extLst>
            <a:ext uri="{FF2B5EF4-FFF2-40B4-BE49-F238E27FC236}">
              <a16:creationId xmlns:a16="http://schemas.microsoft.com/office/drawing/2014/main" id="{00000000-0008-0000-0000-0000B905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466" name="Text Box 683">
          <a:extLst>
            <a:ext uri="{FF2B5EF4-FFF2-40B4-BE49-F238E27FC236}">
              <a16:creationId xmlns:a16="http://schemas.microsoft.com/office/drawing/2014/main" id="{00000000-0008-0000-0000-0000BA05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467" name="Text Box 684">
          <a:extLst>
            <a:ext uri="{FF2B5EF4-FFF2-40B4-BE49-F238E27FC236}">
              <a16:creationId xmlns:a16="http://schemas.microsoft.com/office/drawing/2014/main" id="{00000000-0008-0000-0000-0000BB05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468" name="Text Box 685">
          <a:extLst>
            <a:ext uri="{FF2B5EF4-FFF2-40B4-BE49-F238E27FC236}">
              <a16:creationId xmlns:a16="http://schemas.microsoft.com/office/drawing/2014/main" id="{00000000-0008-0000-0000-0000BC05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469" name="Text Box 686">
          <a:extLst>
            <a:ext uri="{FF2B5EF4-FFF2-40B4-BE49-F238E27FC236}">
              <a16:creationId xmlns:a16="http://schemas.microsoft.com/office/drawing/2014/main" id="{00000000-0008-0000-0000-0000BD05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470" name="Text Box 687">
          <a:extLst>
            <a:ext uri="{FF2B5EF4-FFF2-40B4-BE49-F238E27FC236}">
              <a16:creationId xmlns:a16="http://schemas.microsoft.com/office/drawing/2014/main" id="{00000000-0008-0000-0000-0000BE05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471" name="Text Box 688">
          <a:extLst>
            <a:ext uri="{FF2B5EF4-FFF2-40B4-BE49-F238E27FC236}">
              <a16:creationId xmlns:a16="http://schemas.microsoft.com/office/drawing/2014/main" id="{00000000-0008-0000-0000-0000BF05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472" name="Text Box 689">
          <a:extLst>
            <a:ext uri="{FF2B5EF4-FFF2-40B4-BE49-F238E27FC236}">
              <a16:creationId xmlns:a16="http://schemas.microsoft.com/office/drawing/2014/main" id="{00000000-0008-0000-0000-0000C005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473" name="Text Box 690">
          <a:extLst>
            <a:ext uri="{FF2B5EF4-FFF2-40B4-BE49-F238E27FC236}">
              <a16:creationId xmlns:a16="http://schemas.microsoft.com/office/drawing/2014/main" id="{00000000-0008-0000-0000-0000C105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474" name="Text Box 691">
          <a:extLst>
            <a:ext uri="{FF2B5EF4-FFF2-40B4-BE49-F238E27FC236}">
              <a16:creationId xmlns:a16="http://schemas.microsoft.com/office/drawing/2014/main" id="{00000000-0008-0000-0000-0000C205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475" name="Text Box 692">
          <a:extLst>
            <a:ext uri="{FF2B5EF4-FFF2-40B4-BE49-F238E27FC236}">
              <a16:creationId xmlns:a16="http://schemas.microsoft.com/office/drawing/2014/main" id="{00000000-0008-0000-0000-0000C305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476" name="Text Box 693">
          <a:extLst>
            <a:ext uri="{FF2B5EF4-FFF2-40B4-BE49-F238E27FC236}">
              <a16:creationId xmlns:a16="http://schemas.microsoft.com/office/drawing/2014/main" id="{00000000-0008-0000-0000-0000C405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477" name="Text Box 694">
          <a:extLst>
            <a:ext uri="{FF2B5EF4-FFF2-40B4-BE49-F238E27FC236}">
              <a16:creationId xmlns:a16="http://schemas.microsoft.com/office/drawing/2014/main" id="{00000000-0008-0000-0000-0000C505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478" name="Text Box 695">
          <a:extLst>
            <a:ext uri="{FF2B5EF4-FFF2-40B4-BE49-F238E27FC236}">
              <a16:creationId xmlns:a16="http://schemas.microsoft.com/office/drawing/2014/main" id="{00000000-0008-0000-0000-0000C605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479" name="Text Box 696">
          <a:extLst>
            <a:ext uri="{FF2B5EF4-FFF2-40B4-BE49-F238E27FC236}">
              <a16:creationId xmlns:a16="http://schemas.microsoft.com/office/drawing/2014/main" id="{00000000-0008-0000-0000-0000C705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480" name="Text Box 697">
          <a:extLst>
            <a:ext uri="{FF2B5EF4-FFF2-40B4-BE49-F238E27FC236}">
              <a16:creationId xmlns:a16="http://schemas.microsoft.com/office/drawing/2014/main" id="{00000000-0008-0000-0000-0000C805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481" name="Text Box 698">
          <a:extLst>
            <a:ext uri="{FF2B5EF4-FFF2-40B4-BE49-F238E27FC236}">
              <a16:creationId xmlns:a16="http://schemas.microsoft.com/office/drawing/2014/main" id="{00000000-0008-0000-0000-0000C905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482" name="Text Box 699">
          <a:extLst>
            <a:ext uri="{FF2B5EF4-FFF2-40B4-BE49-F238E27FC236}">
              <a16:creationId xmlns:a16="http://schemas.microsoft.com/office/drawing/2014/main" id="{00000000-0008-0000-0000-0000CA05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483" name="Text Box 700">
          <a:extLst>
            <a:ext uri="{FF2B5EF4-FFF2-40B4-BE49-F238E27FC236}">
              <a16:creationId xmlns:a16="http://schemas.microsoft.com/office/drawing/2014/main" id="{00000000-0008-0000-0000-0000CB05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484" name="Text Box 701">
          <a:extLst>
            <a:ext uri="{FF2B5EF4-FFF2-40B4-BE49-F238E27FC236}">
              <a16:creationId xmlns:a16="http://schemas.microsoft.com/office/drawing/2014/main" id="{00000000-0008-0000-0000-0000CC05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485" name="Text Box 702">
          <a:extLst>
            <a:ext uri="{FF2B5EF4-FFF2-40B4-BE49-F238E27FC236}">
              <a16:creationId xmlns:a16="http://schemas.microsoft.com/office/drawing/2014/main" id="{00000000-0008-0000-0000-0000CD05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486" name="Text Box 703">
          <a:extLst>
            <a:ext uri="{FF2B5EF4-FFF2-40B4-BE49-F238E27FC236}">
              <a16:creationId xmlns:a16="http://schemas.microsoft.com/office/drawing/2014/main" id="{00000000-0008-0000-0000-0000CE05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487" name="Text Box 704">
          <a:extLst>
            <a:ext uri="{FF2B5EF4-FFF2-40B4-BE49-F238E27FC236}">
              <a16:creationId xmlns:a16="http://schemas.microsoft.com/office/drawing/2014/main" id="{00000000-0008-0000-0000-0000CF05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488" name="Text Box 705">
          <a:extLst>
            <a:ext uri="{FF2B5EF4-FFF2-40B4-BE49-F238E27FC236}">
              <a16:creationId xmlns:a16="http://schemas.microsoft.com/office/drawing/2014/main" id="{00000000-0008-0000-0000-0000D005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489" name="Text Box 706">
          <a:extLst>
            <a:ext uri="{FF2B5EF4-FFF2-40B4-BE49-F238E27FC236}">
              <a16:creationId xmlns:a16="http://schemas.microsoft.com/office/drawing/2014/main" id="{00000000-0008-0000-0000-0000D105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490" name="Text Box 707">
          <a:extLst>
            <a:ext uri="{FF2B5EF4-FFF2-40B4-BE49-F238E27FC236}">
              <a16:creationId xmlns:a16="http://schemas.microsoft.com/office/drawing/2014/main" id="{00000000-0008-0000-0000-0000D205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491" name="Text Box 708">
          <a:extLst>
            <a:ext uri="{FF2B5EF4-FFF2-40B4-BE49-F238E27FC236}">
              <a16:creationId xmlns:a16="http://schemas.microsoft.com/office/drawing/2014/main" id="{00000000-0008-0000-0000-0000D305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492" name="Text Box 709">
          <a:extLst>
            <a:ext uri="{FF2B5EF4-FFF2-40B4-BE49-F238E27FC236}">
              <a16:creationId xmlns:a16="http://schemas.microsoft.com/office/drawing/2014/main" id="{00000000-0008-0000-0000-0000D405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493" name="Text Box 710">
          <a:extLst>
            <a:ext uri="{FF2B5EF4-FFF2-40B4-BE49-F238E27FC236}">
              <a16:creationId xmlns:a16="http://schemas.microsoft.com/office/drawing/2014/main" id="{00000000-0008-0000-0000-0000D505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494" name="Text Box 711">
          <a:extLst>
            <a:ext uri="{FF2B5EF4-FFF2-40B4-BE49-F238E27FC236}">
              <a16:creationId xmlns:a16="http://schemas.microsoft.com/office/drawing/2014/main" id="{00000000-0008-0000-0000-0000D605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495" name="Text Box 712">
          <a:extLst>
            <a:ext uri="{FF2B5EF4-FFF2-40B4-BE49-F238E27FC236}">
              <a16:creationId xmlns:a16="http://schemas.microsoft.com/office/drawing/2014/main" id="{00000000-0008-0000-0000-0000D705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496" name="Text Box 713">
          <a:extLst>
            <a:ext uri="{FF2B5EF4-FFF2-40B4-BE49-F238E27FC236}">
              <a16:creationId xmlns:a16="http://schemas.microsoft.com/office/drawing/2014/main" id="{00000000-0008-0000-0000-0000D805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497" name="Text Box 714">
          <a:extLst>
            <a:ext uri="{FF2B5EF4-FFF2-40B4-BE49-F238E27FC236}">
              <a16:creationId xmlns:a16="http://schemas.microsoft.com/office/drawing/2014/main" id="{00000000-0008-0000-0000-0000D905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498" name="Text Box 715">
          <a:extLst>
            <a:ext uri="{FF2B5EF4-FFF2-40B4-BE49-F238E27FC236}">
              <a16:creationId xmlns:a16="http://schemas.microsoft.com/office/drawing/2014/main" id="{00000000-0008-0000-0000-0000DA05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499" name="Text Box 716">
          <a:extLst>
            <a:ext uri="{FF2B5EF4-FFF2-40B4-BE49-F238E27FC236}">
              <a16:creationId xmlns:a16="http://schemas.microsoft.com/office/drawing/2014/main" id="{00000000-0008-0000-0000-0000DB05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500" name="Text Box 717">
          <a:extLst>
            <a:ext uri="{FF2B5EF4-FFF2-40B4-BE49-F238E27FC236}">
              <a16:creationId xmlns:a16="http://schemas.microsoft.com/office/drawing/2014/main" id="{00000000-0008-0000-0000-0000DC05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501" name="Text Box 718">
          <a:extLst>
            <a:ext uri="{FF2B5EF4-FFF2-40B4-BE49-F238E27FC236}">
              <a16:creationId xmlns:a16="http://schemas.microsoft.com/office/drawing/2014/main" id="{00000000-0008-0000-0000-0000DD05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502" name="Text Box 719">
          <a:extLst>
            <a:ext uri="{FF2B5EF4-FFF2-40B4-BE49-F238E27FC236}">
              <a16:creationId xmlns:a16="http://schemas.microsoft.com/office/drawing/2014/main" id="{00000000-0008-0000-0000-0000DE05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503" name="Text Box 720">
          <a:extLst>
            <a:ext uri="{FF2B5EF4-FFF2-40B4-BE49-F238E27FC236}">
              <a16:creationId xmlns:a16="http://schemas.microsoft.com/office/drawing/2014/main" id="{00000000-0008-0000-0000-0000DF05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504" name="Text Box 721">
          <a:extLst>
            <a:ext uri="{FF2B5EF4-FFF2-40B4-BE49-F238E27FC236}">
              <a16:creationId xmlns:a16="http://schemas.microsoft.com/office/drawing/2014/main" id="{00000000-0008-0000-0000-0000E005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505" name="Text Box 722">
          <a:extLst>
            <a:ext uri="{FF2B5EF4-FFF2-40B4-BE49-F238E27FC236}">
              <a16:creationId xmlns:a16="http://schemas.microsoft.com/office/drawing/2014/main" id="{00000000-0008-0000-0000-0000E105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506" name="Text Box 723">
          <a:extLst>
            <a:ext uri="{FF2B5EF4-FFF2-40B4-BE49-F238E27FC236}">
              <a16:creationId xmlns:a16="http://schemas.microsoft.com/office/drawing/2014/main" id="{00000000-0008-0000-0000-0000E205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507" name="Text Box 724">
          <a:extLst>
            <a:ext uri="{FF2B5EF4-FFF2-40B4-BE49-F238E27FC236}">
              <a16:creationId xmlns:a16="http://schemas.microsoft.com/office/drawing/2014/main" id="{00000000-0008-0000-0000-0000E305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508" name="Text Box 725">
          <a:extLst>
            <a:ext uri="{FF2B5EF4-FFF2-40B4-BE49-F238E27FC236}">
              <a16:creationId xmlns:a16="http://schemas.microsoft.com/office/drawing/2014/main" id="{00000000-0008-0000-0000-0000E405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509" name="Text Box 726">
          <a:extLst>
            <a:ext uri="{FF2B5EF4-FFF2-40B4-BE49-F238E27FC236}">
              <a16:creationId xmlns:a16="http://schemas.microsoft.com/office/drawing/2014/main" id="{00000000-0008-0000-0000-0000E505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510" name="Text Box 727">
          <a:extLst>
            <a:ext uri="{FF2B5EF4-FFF2-40B4-BE49-F238E27FC236}">
              <a16:creationId xmlns:a16="http://schemas.microsoft.com/office/drawing/2014/main" id="{00000000-0008-0000-0000-0000E605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511" name="Text Box 728">
          <a:extLst>
            <a:ext uri="{FF2B5EF4-FFF2-40B4-BE49-F238E27FC236}">
              <a16:creationId xmlns:a16="http://schemas.microsoft.com/office/drawing/2014/main" id="{00000000-0008-0000-0000-0000E705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512" name="Text Box 729">
          <a:extLst>
            <a:ext uri="{FF2B5EF4-FFF2-40B4-BE49-F238E27FC236}">
              <a16:creationId xmlns:a16="http://schemas.microsoft.com/office/drawing/2014/main" id="{00000000-0008-0000-0000-0000E805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513" name="Text Box 730">
          <a:extLst>
            <a:ext uri="{FF2B5EF4-FFF2-40B4-BE49-F238E27FC236}">
              <a16:creationId xmlns:a16="http://schemas.microsoft.com/office/drawing/2014/main" id="{00000000-0008-0000-0000-0000E905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514" name="Text Box 731">
          <a:extLst>
            <a:ext uri="{FF2B5EF4-FFF2-40B4-BE49-F238E27FC236}">
              <a16:creationId xmlns:a16="http://schemas.microsoft.com/office/drawing/2014/main" id="{00000000-0008-0000-0000-0000EA05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515" name="Text Box 732">
          <a:extLst>
            <a:ext uri="{FF2B5EF4-FFF2-40B4-BE49-F238E27FC236}">
              <a16:creationId xmlns:a16="http://schemas.microsoft.com/office/drawing/2014/main" id="{00000000-0008-0000-0000-0000EB05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516" name="Text Box 733">
          <a:extLst>
            <a:ext uri="{FF2B5EF4-FFF2-40B4-BE49-F238E27FC236}">
              <a16:creationId xmlns:a16="http://schemas.microsoft.com/office/drawing/2014/main" id="{00000000-0008-0000-0000-0000EC05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517" name="Text Box 734">
          <a:extLst>
            <a:ext uri="{FF2B5EF4-FFF2-40B4-BE49-F238E27FC236}">
              <a16:creationId xmlns:a16="http://schemas.microsoft.com/office/drawing/2014/main" id="{00000000-0008-0000-0000-0000ED05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518" name="Text Box 735">
          <a:extLst>
            <a:ext uri="{FF2B5EF4-FFF2-40B4-BE49-F238E27FC236}">
              <a16:creationId xmlns:a16="http://schemas.microsoft.com/office/drawing/2014/main" id="{00000000-0008-0000-0000-0000EE05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519" name="Text Box 736">
          <a:extLst>
            <a:ext uri="{FF2B5EF4-FFF2-40B4-BE49-F238E27FC236}">
              <a16:creationId xmlns:a16="http://schemas.microsoft.com/office/drawing/2014/main" id="{00000000-0008-0000-0000-0000EF05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520" name="Text Box 737">
          <a:extLst>
            <a:ext uri="{FF2B5EF4-FFF2-40B4-BE49-F238E27FC236}">
              <a16:creationId xmlns:a16="http://schemas.microsoft.com/office/drawing/2014/main" id="{00000000-0008-0000-0000-0000F005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521" name="Text Box 738">
          <a:extLst>
            <a:ext uri="{FF2B5EF4-FFF2-40B4-BE49-F238E27FC236}">
              <a16:creationId xmlns:a16="http://schemas.microsoft.com/office/drawing/2014/main" id="{00000000-0008-0000-0000-0000F105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522" name="Text Box 739">
          <a:extLst>
            <a:ext uri="{FF2B5EF4-FFF2-40B4-BE49-F238E27FC236}">
              <a16:creationId xmlns:a16="http://schemas.microsoft.com/office/drawing/2014/main" id="{00000000-0008-0000-0000-0000F205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523" name="Text Box 740">
          <a:extLst>
            <a:ext uri="{FF2B5EF4-FFF2-40B4-BE49-F238E27FC236}">
              <a16:creationId xmlns:a16="http://schemas.microsoft.com/office/drawing/2014/main" id="{00000000-0008-0000-0000-0000F305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524" name="Text Box 741">
          <a:extLst>
            <a:ext uri="{FF2B5EF4-FFF2-40B4-BE49-F238E27FC236}">
              <a16:creationId xmlns:a16="http://schemas.microsoft.com/office/drawing/2014/main" id="{00000000-0008-0000-0000-0000F405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525" name="Text Box 742">
          <a:extLst>
            <a:ext uri="{FF2B5EF4-FFF2-40B4-BE49-F238E27FC236}">
              <a16:creationId xmlns:a16="http://schemas.microsoft.com/office/drawing/2014/main" id="{00000000-0008-0000-0000-0000F505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526" name="Text Box 743">
          <a:extLst>
            <a:ext uri="{FF2B5EF4-FFF2-40B4-BE49-F238E27FC236}">
              <a16:creationId xmlns:a16="http://schemas.microsoft.com/office/drawing/2014/main" id="{00000000-0008-0000-0000-0000F605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527" name="Text Box 744">
          <a:extLst>
            <a:ext uri="{FF2B5EF4-FFF2-40B4-BE49-F238E27FC236}">
              <a16:creationId xmlns:a16="http://schemas.microsoft.com/office/drawing/2014/main" id="{00000000-0008-0000-0000-0000F705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528" name="Text Box 745">
          <a:extLst>
            <a:ext uri="{FF2B5EF4-FFF2-40B4-BE49-F238E27FC236}">
              <a16:creationId xmlns:a16="http://schemas.microsoft.com/office/drawing/2014/main" id="{00000000-0008-0000-0000-0000F805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529" name="Text Box 746">
          <a:extLst>
            <a:ext uri="{FF2B5EF4-FFF2-40B4-BE49-F238E27FC236}">
              <a16:creationId xmlns:a16="http://schemas.microsoft.com/office/drawing/2014/main" id="{00000000-0008-0000-0000-0000F905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530" name="Text Box 747">
          <a:extLst>
            <a:ext uri="{FF2B5EF4-FFF2-40B4-BE49-F238E27FC236}">
              <a16:creationId xmlns:a16="http://schemas.microsoft.com/office/drawing/2014/main" id="{00000000-0008-0000-0000-0000FA05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531" name="Text Box 748">
          <a:extLst>
            <a:ext uri="{FF2B5EF4-FFF2-40B4-BE49-F238E27FC236}">
              <a16:creationId xmlns:a16="http://schemas.microsoft.com/office/drawing/2014/main" id="{00000000-0008-0000-0000-0000FB05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532" name="Text Box 749">
          <a:extLst>
            <a:ext uri="{FF2B5EF4-FFF2-40B4-BE49-F238E27FC236}">
              <a16:creationId xmlns:a16="http://schemas.microsoft.com/office/drawing/2014/main" id="{00000000-0008-0000-0000-0000FC05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533" name="Text Box 750">
          <a:extLst>
            <a:ext uri="{FF2B5EF4-FFF2-40B4-BE49-F238E27FC236}">
              <a16:creationId xmlns:a16="http://schemas.microsoft.com/office/drawing/2014/main" id="{00000000-0008-0000-0000-0000FD05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534" name="Text Box 751">
          <a:extLst>
            <a:ext uri="{FF2B5EF4-FFF2-40B4-BE49-F238E27FC236}">
              <a16:creationId xmlns:a16="http://schemas.microsoft.com/office/drawing/2014/main" id="{00000000-0008-0000-0000-0000FE05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535" name="Text Box 752">
          <a:extLst>
            <a:ext uri="{FF2B5EF4-FFF2-40B4-BE49-F238E27FC236}">
              <a16:creationId xmlns:a16="http://schemas.microsoft.com/office/drawing/2014/main" id="{00000000-0008-0000-0000-0000FF05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536" name="Text Box 753">
          <a:extLst>
            <a:ext uri="{FF2B5EF4-FFF2-40B4-BE49-F238E27FC236}">
              <a16:creationId xmlns:a16="http://schemas.microsoft.com/office/drawing/2014/main" id="{00000000-0008-0000-0000-00000006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537" name="Text Box 754">
          <a:extLst>
            <a:ext uri="{FF2B5EF4-FFF2-40B4-BE49-F238E27FC236}">
              <a16:creationId xmlns:a16="http://schemas.microsoft.com/office/drawing/2014/main" id="{00000000-0008-0000-0000-00000106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538" name="Text Box 755">
          <a:extLst>
            <a:ext uri="{FF2B5EF4-FFF2-40B4-BE49-F238E27FC236}">
              <a16:creationId xmlns:a16="http://schemas.microsoft.com/office/drawing/2014/main" id="{00000000-0008-0000-0000-00000206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539" name="Text Box 756">
          <a:extLst>
            <a:ext uri="{FF2B5EF4-FFF2-40B4-BE49-F238E27FC236}">
              <a16:creationId xmlns:a16="http://schemas.microsoft.com/office/drawing/2014/main" id="{00000000-0008-0000-0000-00000306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540" name="Text Box 757">
          <a:extLst>
            <a:ext uri="{FF2B5EF4-FFF2-40B4-BE49-F238E27FC236}">
              <a16:creationId xmlns:a16="http://schemas.microsoft.com/office/drawing/2014/main" id="{00000000-0008-0000-0000-00000406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541" name="Text Box 758">
          <a:extLst>
            <a:ext uri="{FF2B5EF4-FFF2-40B4-BE49-F238E27FC236}">
              <a16:creationId xmlns:a16="http://schemas.microsoft.com/office/drawing/2014/main" id="{00000000-0008-0000-0000-00000506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542" name="Text Box 759">
          <a:extLst>
            <a:ext uri="{FF2B5EF4-FFF2-40B4-BE49-F238E27FC236}">
              <a16:creationId xmlns:a16="http://schemas.microsoft.com/office/drawing/2014/main" id="{00000000-0008-0000-0000-00000606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543" name="Text Box 760">
          <a:extLst>
            <a:ext uri="{FF2B5EF4-FFF2-40B4-BE49-F238E27FC236}">
              <a16:creationId xmlns:a16="http://schemas.microsoft.com/office/drawing/2014/main" id="{00000000-0008-0000-0000-00000706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544" name="Text Box 761">
          <a:extLst>
            <a:ext uri="{FF2B5EF4-FFF2-40B4-BE49-F238E27FC236}">
              <a16:creationId xmlns:a16="http://schemas.microsoft.com/office/drawing/2014/main" id="{00000000-0008-0000-0000-00000806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545" name="Text Box 762">
          <a:extLst>
            <a:ext uri="{FF2B5EF4-FFF2-40B4-BE49-F238E27FC236}">
              <a16:creationId xmlns:a16="http://schemas.microsoft.com/office/drawing/2014/main" id="{00000000-0008-0000-0000-00000906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546" name="Text Box 763">
          <a:extLst>
            <a:ext uri="{FF2B5EF4-FFF2-40B4-BE49-F238E27FC236}">
              <a16:creationId xmlns:a16="http://schemas.microsoft.com/office/drawing/2014/main" id="{00000000-0008-0000-0000-00000A06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547" name="Text Box 764">
          <a:extLst>
            <a:ext uri="{FF2B5EF4-FFF2-40B4-BE49-F238E27FC236}">
              <a16:creationId xmlns:a16="http://schemas.microsoft.com/office/drawing/2014/main" id="{00000000-0008-0000-0000-00000B06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548" name="Text Box 765">
          <a:extLst>
            <a:ext uri="{FF2B5EF4-FFF2-40B4-BE49-F238E27FC236}">
              <a16:creationId xmlns:a16="http://schemas.microsoft.com/office/drawing/2014/main" id="{00000000-0008-0000-0000-00000C06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549" name="Text Box 766">
          <a:extLst>
            <a:ext uri="{FF2B5EF4-FFF2-40B4-BE49-F238E27FC236}">
              <a16:creationId xmlns:a16="http://schemas.microsoft.com/office/drawing/2014/main" id="{00000000-0008-0000-0000-00000D06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550" name="Text Box 767">
          <a:extLst>
            <a:ext uri="{FF2B5EF4-FFF2-40B4-BE49-F238E27FC236}">
              <a16:creationId xmlns:a16="http://schemas.microsoft.com/office/drawing/2014/main" id="{00000000-0008-0000-0000-00000E06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551" name="Text Box 768">
          <a:extLst>
            <a:ext uri="{FF2B5EF4-FFF2-40B4-BE49-F238E27FC236}">
              <a16:creationId xmlns:a16="http://schemas.microsoft.com/office/drawing/2014/main" id="{00000000-0008-0000-0000-00000F06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552" name="Text Box 769">
          <a:extLst>
            <a:ext uri="{FF2B5EF4-FFF2-40B4-BE49-F238E27FC236}">
              <a16:creationId xmlns:a16="http://schemas.microsoft.com/office/drawing/2014/main" id="{00000000-0008-0000-0000-00001006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553" name="Text Box 770">
          <a:extLst>
            <a:ext uri="{FF2B5EF4-FFF2-40B4-BE49-F238E27FC236}">
              <a16:creationId xmlns:a16="http://schemas.microsoft.com/office/drawing/2014/main" id="{00000000-0008-0000-0000-00001106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554" name="Text Box 771">
          <a:extLst>
            <a:ext uri="{FF2B5EF4-FFF2-40B4-BE49-F238E27FC236}">
              <a16:creationId xmlns:a16="http://schemas.microsoft.com/office/drawing/2014/main" id="{00000000-0008-0000-0000-00001206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1447</xdr:row>
      <xdr:rowOff>0</xdr:rowOff>
    </xdr:from>
    <xdr:to>
      <xdr:col>1</xdr:col>
      <xdr:colOff>104775</xdr:colOff>
      <xdr:row>1447</xdr:row>
      <xdr:rowOff>66675</xdr:rowOff>
    </xdr:to>
    <xdr:sp macro="" textlink="">
      <xdr:nvSpPr>
        <xdr:cNvPr id="1555" name="Text Box 772">
          <a:extLst>
            <a:ext uri="{FF2B5EF4-FFF2-40B4-BE49-F238E27FC236}">
              <a16:creationId xmlns:a16="http://schemas.microsoft.com/office/drawing/2014/main" id="{00000000-0008-0000-0000-000013060000}"/>
            </a:ext>
          </a:extLst>
        </xdr:cNvPr>
        <xdr:cNvSpPr txBox="1">
          <a:spLocks noChangeArrowheads="1"/>
        </xdr:cNvSpPr>
      </xdr:nvSpPr>
      <xdr:spPr bwMode="auto">
        <a:xfrm>
          <a:off x="409575" y="2809875"/>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xdr:col>
      <xdr:colOff>0</xdr:colOff>
      <xdr:row>1447</xdr:row>
      <xdr:rowOff>0</xdr:rowOff>
    </xdr:from>
    <xdr:ext cx="104775" cy="66675"/>
    <xdr:sp macro="" textlink="">
      <xdr:nvSpPr>
        <xdr:cNvPr id="1556" name="Text Box 387">
          <a:extLst>
            <a:ext uri="{FF2B5EF4-FFF2-40B4-BE49-F238E27FC236}">
              <a16:creationId xmlns:a16="http://schemas.microsoft.com/office/drawing/2014/main" id="{00000000-0008-0000-0000-00001406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557" name="Text Box 388">
          <a:extLst>
            <a:ext uri="{FF2B5EF4-FFF2-40B4-BE49-F238E27FC236}">
              <a16:creationId xmlns:a16="http://schemas.microsoft.com/office/drawing/2014/main" id="{00000000-0008-0000-0000-00001506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558" name="Text Box 389">
          <a:extLst>
            <a:ext uri="{FF2B5EF4-FFF2-40B4-BE49-F238E27FC236}">
              <a16:creationId xmlns:a16="http://schemas.microsoft.com/office/drawing/2014/main" id="{00000000-0008-0000-0000-00001606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559" name="Text Box 390">
          <a:extLst>
            <a:ext uri="{FF2B5EF4-FFF2-40B4-BE49-F238E27FC236}">
              <a16:creationId xmlns:a16="http://schemas.microsoft.com/office/drawing/2014/main" id="{00000000-0008-0000-0000-00001706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560" name="Text Box 391">
          <a:extLst>
            <a:ext uri="{FF2B5EF4-FFF2-40B4-BE49-F238E27FC236}">
              <a16:creationId xmlns:a16="http://schemas.microsoft.com/office/drawing/2014/main" id="{00000000-0008-0000-0000-00001806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561" name="Text Box 392">
          <a:extLst>
            <a:ext uri="{FF2B5EF4-FFF2-40B4-BE49-F238E27FC236}">
              <a16:creationId xmlns:a16="http://schemas.microsoft.com/office/drawing/2014/main" id="{00000000-0008-0000-0000-00001906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562" name="Text Box 393">
          <a:extLst>
            <a:ext uri="{FF2B5EF4-FFF2-40B4-BE49-F238E27FC236}">
              <a16:creationId xmlns:a16="http://schemas.microsoft.com/office/drawing/2014/main" id="{00000000-0008-0000-0000-00001A06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563" name="Text Box 394">
          <a:extLst>
            <a:ext uri="{FF2B5EF4-FFF2-40B4-BE49-F238E27FC236}">
              <a16:creationId xmlns:a16="http://schemas.microsoft.com/office/drawing/2014/main" id="{00000000-0008-0000-0000-00001B06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564" name="Text Box 395">
          <a:extLst>
            <a:ext uri="{FF2B5EF4-FFF2-40B4-BE49-F238E27FC236}">
              <a16:creationId xmlns:a16="http://schemas.microsoft.com/office/drawing/2014/main" id="{00000000-0008-0000-0000-00001C06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565" name="Text Box 396">
          <a:extLst>
            <a:ext uri="{FF2B5EF4-FFF2-40B4-BE49-F238E27FC236}">
              <a16:creationId xmlns:a16="http://schemas.microsoft.com/office/drawing/2014/main" id="{00000000-0008-0000-0000-00001D06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566" name="Text Box 397">
          <a:extLst>
            <a:ext uri="{FF2B5EF4-FFF2-40B4-BE49-F238E27FC236}">
              <a16:creationId xmlns:a16="http://schemas.microsoft.com/office/drawing/2014/main" id="{00000000-0008-0000-0000-00001E06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567" name="Text Box 398">
          <a:extLst>
            <a:ext uri="{FF2B5EF4-FFF2-40B4-BE49-F238E27FC236}">
              <a16:creationId xmlns:a16="http://schemas.microsoft.com/office/drawing/2014/main" id="{00000000-0008-0000-0000-00001F06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568" name="Text Box 399">
          <a:extLst>
            <a:ext uri="{FF2B5EF4-FFF2-40B4-BE49-F238E27FC236}">
              <a16:creationId xmlns:a16="http://schemas.microsoft.com/office/drawing/2014/main" id="{00000000-0008-0000-0000-00002006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569" name="Text Box 400">
          <a:extLst>
            <a:ext uri="{FF2B5EF4-FFF2-40B4-BE49-F238E27FC236}">
              <a16:creationId xmlns:a16="http://schemas.microsoft.com/office/drawing/2014/main" id="{00000000-0008-0000-0000-00002106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570" name="Text Box 401">
          <a:extLst>
            <a:ext uri="{FF2B5EF4-FFF2-40B4-BE49-F238E27FC236}">
              <a16:creationId xmlns:a16="http://schemas.microsoft.com/office/drawing/2014/main" id="{00000000-0008-0000-0000-00002206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571" name="Text Box 402">
          <a:extLst>
            <a:ext uri="{FF2B5EF4-FFF2-40B4-BE49-F238E27FC236}">
              <a16:creationId xmlns:a16="http://schemas.microsoft.com/office/drawing/2014/main" id="{00000000-0008-0000-0000-00002306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572" name="Text Box 403">
          <a:extLst>
            <a:ext uri="{FF2B5EF4-FFF2-40B4-BE49-F238E27FC236}">
              <a16:creationId xmlns:a16="http://schemas.microsoft.com/office/drawing/2014/main" id="{00000000-0008-0000-0000-00002406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573" name="Text Box 404">
          <a:extLst>
            <a:ext uri="{FF2B5EF4-FFF2-40B4-BE49-F238E27FC236}">
              <a16:creationId xmlns:a16="http://schemas.microsoft.com/office/drawing/2014/main" id="{00000000-0008-0000-0000-00002506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574" name="Text Box 405">
          <a:extLst>
            <a:ext uri="{FF2B5EF4-FFF2-40B4-BE49-F238E27FC236}">
              <a16:creationId xmlns:a16="http://schemas.microsoft.com/office/drawing/2014/main" id="{00000000-0008-0000-0000-00002606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575" name="Text Box 406">
          <a:extLst>
            <a:ext uri="{FF2B5EF4-FFF2-40B4-BE49-F238E27FC236}">
              <a16:creationId xmlns:a16="http://schemas.microsoft.com/office/drawing/2014/main" id="{00000000-0008-0000-0000-00002706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576" name="Text Box 407">
          <a:extLst>
            <a:ext uri="{FF2B5EF4-FFF2-40B4-BE49-F238E27FC236}">
              <a16:creationId xmlns:a16="http://schemas.microsoft.com/office/drawing/2014/main" id="{00000000-0008-0000-0000-00002806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577" name="Text Box 408">
          <a:extLst>
            <a:ext uri="{FF2B5EF4-FFF2-40B4-BE49-F238E27FC236}">
              <a16:creationId xmlns:a16="http://schemas.microsoft.com/office/drawing/2014/main" id="{00000000-0008-0000-0000-00002906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578" name="Text Box 409">
          <a:extLst>
            <a:ext uri="{FF2B5EF4-FFF2-40B4-BE49-F238E27FC236}">
              <a16:creationId xmlns:a16="http://schemas.microsoft.com/office/drawing/2014/main" id="{00000000-0008-0000-0000-00002A06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579" name="Text Box 410">
          <a:extLst>
            <a:ext uri="{FF2B5EF4-FFF2-40B4-BE49-F238E27FC236}">
              <a16:creationId xmlns:a16="http://schemas.microsoft.com/office/drawing/2014/main" id="{00000000-0008-0000-0000-00002B06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580" name="Text Box 411">
          <a:extLst>
            <a:ext uri="{FF2B5EF4-FFF2-40B4-BE49-F238E27FC236}">
              <a16:creationId xmlns:a16="http://schemas.microsoft.com/office/drawing/2014/main" id="{00000000-0008-0000-0000-00002C06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581" name="Text Box 412">
          <a:extLst>
            <a:ext uri="{FF2B5EF4-FFF2-40B4-BE49-F238E27FC236}">
              <a16:creationId xmlns:a16="http://schemas.microsoft.com/office/drawing/2014/main" id="{00000000-0008-0000-0000-00002D06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582" name="Text Box 413">
          <a:extLst>
            <a:ext uri="{FF2B5EF4-FFF2-40B4-BE49-F238E27FC236}">
              <a16:creationId xmlns:a16="http://schemas.microsoft.com/office/drawing/2014/main" id="{00000000-0008-0000-0000-00002E06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583" name="Text Box 414">
          <a:extLst>
            <a:ext uri="{FF2B5EF4-FFF2-40B4-BE49-F238E27FC236}">
              <a16:creationId xmlns:a16="http://schemas.microsoft.com/office/drawing/2014/main" id="{00000000-0008-0000-0000-00002F06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584" name="Text Box 415">
          <a:extLst>
            <a:ext uri="{FF2B5EF4-FFF2-40B4-BE49-F238E27FC236}">
              <a16:creationId xmlns:a16="http://schemas.microsoft.com/office/drawing/2014/main" id="{00000000-0008-0000-0000-00003006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585" name="Text Box 416">
          <a:extLst>
            <a:ext uri="{FF2B5EF4-FFF2-40B4-BE49-F238E27FC236}">
              <a16:creationId xmlns:a16="http://schemas.microsoft.com/office/drawing/2014/main" id="{00000000-0008-0000-0000-00003106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586" name="Text Box 417">
          <a:extLst>
            <a:ext uri="{FF2B5EF4-FFF2-40B4-BE49-F238E27FC236}">
              <a16:creationId xmlns:a16="http://schemas.microsoft.com/office/drawing/2014/main" id="{00000000-0008-0000-0000-00003206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587" name="Text Box 418">
          <a:extLst>
            <a:ext uri="{FF2B5EF4-FFF2-40B4-BE49-F238E27FC236}">
              <a16:creationId xmlns:a16="http://schemas.microsoft.com/office/drawing/2014/main" id="{00000000-0008-0000-0000-00003306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588" name="Text Box 419">
          <a:extLst>
            <a:ext uri="{FF2B5EF4-FFF2-40B4-BE49-F238E27FC236}">
              <a16:creationId xmlns:a16="http://schemas.microsoft.com/office/drawing/2014/main" id="{00000000-0008-0000-0000-00003406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589" name="Text Box 420">
          <a:extLst>
            <a:ext uri="{FF2B5EF4-FFF2-40B4-BE49-F238E27FC236}">
              <a16:creationId xmlns:a16="http://schemas.microsoft.com/office/drawing/2014/main" id="{00000000-0008-0000-0000-00003506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590" name="Text Box 421">
          <a:extLst>
            <a:ext uri="{FF2B5EF4-FFF2-40B4-BE49-F238E27FC236}">
              <a16:creationId xmlns:a16="http://schemas.microsoft.com/office/drawing/2014/main" id="{00000000-0008-0000-0000-00003606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591" name="Text Box 422">
          <a:extLst>
            <a:ext uri="{FF2B5EF4-FFF2-40B4-BE49-F238E27FC236}">
              <a16:creationId xmlns:a16="http://schemas.microsoft.com/office/drawing/2014/main" id="{00000000-0008-0000-0000-00003706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592" name="Text Box 423">
          <a:extLst>
            <a:ext uri="{FF2B5EF4-FFF2-40B4-BE49-F238E27FC236}">
              <a16:creationId xmlns:a16="http://schemas.microsoft.com/office/drawing/2014/main" id="{00000000-0008-0000-0000-00003806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593" name="Text Box 424">
          <a:extLst>
            <a:ext uri="{FF2B5EF4-FFF2-40B4-BE49-F238E27FC236}">
              <a16:creationId xmlns:a16="http://schemas.microsoft.com/office/drawing/2014/main" id="{00000000-0008-0000-0000-00003906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594" name="Text Box 425">
          <a:extLst>
            <a:ext uri="{FF2B5EF4-FFF2-40B4-BE49-F238E27FC236}">
              <a16:creationId xmlns:a16="http://schemas.microsoft.com/office/drawing/2014/main" id="{00000000-0008-0000-0000-00003A06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595" name="Text Box 426">
          <a:extLst>
            <a:ext uri="{FF2B5EF4-FFF2-40B4-BE49-F238E27FC236}">
              <a16:creationId xmlns:a16="http://schemas.microsoft.com/office/drawing/2014/main" id="{00000000-0008-0000-0000-00003B06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596" name="Text Box 427">
          <a:extLst>
            <a:ext uri="{FF2B5EF4-FFF2-40B4-BE49-F238E27FC236}">
              <a16:creationId xmlns:a16="http://schemas.microsoft.com/office/drawing/2014/main" id="{00000000-0008-0000-0000-00003C06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597" name="Text Box 428">
          <a:extLst>
            <a:ext uri="{FF2B5EF4-FFF2-40B4-BE49-F238E27FC236}">
              <a16:creationId xmlns:a16="http://schemas.microsoft.com/office/drawing/2014/main" id="{00000000-0008-0000-0000-00003D06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598" name="Text Box 429">
          <a:extLst>
            <a:ext uri="{FF2B5EF4-FFF2-40B4-BE49-F238E27FC236}">
              <a16:creationId xmlns:a16="http://schemas.microsoft.com/office/drawing/2014/main" id="{00000000-0008-0000-0000-00003E06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599" name="Text Box 430">
          <a:extLst>
            <a:ext uri="{FF2B5EF4-FFF2-40B4-BE49-F238E27FC236}">
              <a16:creationId xmlns:a16="http://schemas.microsoft.com/office/drawing/2014/main" id="{00000000-0008-0000-0000-00003F06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600" name="Text Box 431">
          <a:extLst>
            <a:ext uri="{FF2B5EF4-FFF2-40B4-BE49-F238E27FC236}">
              <a16:creationId xmlns:a16="http://schemas.microsoft.com/office/drawing/2014/main" id="{00000000-0008-0000-0000-00004006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601" name="Text Box 432">
          <a:extLst>
            <a:ext uri="{FF2B5EF4-FFF2-40B4-BE49-F238E27FC236}">
              <a16:creationId xmlns:a16="http://schemas.microsoft.com/office/drawing/2014/main" id="{00000000-0008-0000-0000-00004106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602" name="Text Box 433">
          <a:extLst>
            <a:ext uri="{FF2B5EF4-FFF2-40B4-BE49-F238E27FC236}">
              <a16:creationId xmlns:a16="http://schemas.microsoft.com/office/drawing/2014/main" id="{00000000-0008-0000-0000-00004206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603" name="Text Box 434">
          <a:extLst>
            <a:ext uri="{FF2B5EF4-FFF2-40B4-BE49-F238E27FC236}">
              <a16:creationId xmlns:a16="http://schemas.microsoft.com/office/drawing/2014/main" id="{00000000-0008-0000-0000-00004306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604" name="Text Box 435">
          <a:extLst>
            <a:ext uri="{FF2B5EF4-FFF2-40B4-BE49-F238E27FC236}">
              <a16:creationId xmlns:a16="http://schemas.microsoft.com/office/drawing/2014/main" id="{00000000-0008-0000-0000-00004406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605" name="Text Box 436">
          <a:extLst>
            <a:ext uri="{FF2B5EF4-FFF2-40B4-BE49-F238E27FC236}">
              <a16:creationId xmlns:a16="http://schemas.microsoft.com/office/drawing/2014/main" id="{00000000-0008-0000-0000-00004506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606" name="Text Box 437">
          <a:extLst>
            <a:ext uri="{FF2B5EF4-FFF2-40B4-BE49-F238E27FC236}">
              <a16:creationId xmlns:a16="http://schemas.microsoft.com/office/drawing/2014/main" id="{00000000-0008-0000-0000-00004606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607" name="Text Box 438">
          <a:extLst>
            <a:ext uri="{FF2B5EF4-FFF2-40B4-BE49-F238E27FC236}">
              <a16:creationId xmlns:a16="http://schemas.microsoft.com/office/drawing/2014/main" id="{00000000-0008-0000-0000-00004706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608" name="Text Box 439">
          <a:extLst>
            <a:ext uri="{FF2B5EF4-FFF2-40B4-BE49-F238E27FC236}">
              <a16:creationId xmlns:a16="http://schemas.microsoft.com/office/drawing/2014/main" id="{00000000-0008-0000-0000-00004806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609" name="Text Box 440">
          <a:extLst>
            <a:ext uri="{FF2B5EF4-FFF2-40B4-BE49-F238E27FC236}">
              <a16:creationId xmlns:a16="http://schemas.microsoft.com/office/drawing/2014/main" id="{00000000-0008-0000-0000-00004906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610" name="Text Box 441">
          <a:extLst>
            <a:ext uri="{FF2B5EF4-FFF2-40B4-BE49-F238E27FC236}">
              <a16:creationId xmlns:a16="http://schemas.microsoft.com/office/drawing/2014/main" id="{00000000-0008-0000-0000-00004A06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611" name="Text Box 442">
          <a:extLst>
            <a:ext uri="{FF2B5EF4-FFF2-40B4-BE49-F238E27FC236}">
              <a16:creationId xmlns:a16="http://schemas.microsoft.com/office/drawing/2014/main" id="{00000000-0008-0000-0000-00004B06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612" name="Text Box 443">
          <a:extLst>
            <a:ext uri="{FF2B5EF4-FFF2-40B4-BE49-F238E27FC236}">
              <a16:creationId xmlns:a16="http://schemas.microsoft.com/office/drawing/2014/main" id="{00000000-0008-0000-0000-00004C06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613" name="Text Box 444">
          <a:extLst>
            <a:ext uri="{FF2B5EF4-FFF2-40B4-BE49-F238E27FC236}">
              <a16:creationId xmlns:a16="http://schemas.microsoft.com/office/drawing/2014/main" id="{00000000-0008-0000-0000-00004D06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614" name="Text Box 445">
          <a:extLst>
            <a:ext uri="{FF2B5EF4-FFF2-40B4-BE49-F238E27FC236}">
              <a16:creationId xmlns:a16="http://schemas.microsoft.com/office/drawing/2014/main" id="{00000000-0008-0000-0000-00004E06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615" name="Text Box 446">
          <a:extLst>
            <a:ext uri="{FF2B5EF4-FFF2-40B4-BE49-F238E27FC236}">
              <a16:creationId xmlns:a16="http://schemas.microsoft.com/office/drawing/2014/main" id="{00000000-0008-0000-0000-00004F06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616" name="Text Box 447">
          <a:extLst>
            <a:ext uri="{FF2B5EF4-FFF2-40B4-BE49-F238E27FC236}">
              <a16:creationId xmlns:a16="http://schemas.microsoft.com/office/drawing/2014/main" id="{00000000-0008-0000-0000-00005006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617" name="Text Box 448">
          <a:extLst>
            <a:ext uri="{FF2B5EF4-FFF2-40B4-BE49-F238E27FC236}">
              <a16:creationId xmlns:a16="http://schemas.microsoft.com/office/drawing/2014/main" id="{00000000-0008-0000-0000-00005106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618" name="Text Box 449">
          <a:extLst>
            <a:ext uri="{FF2B5EF4-FFF2-40B4-BE49-F238E27FC236}">
              <a16:creationId xmlns:a16="http://schemas.microsoft.com/office/drawing/2014/main" id="{00000000-0008-0000-0000-00005206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619" name="Text Box 450">
          <a:extLst>
            <a:ext uri="{FF2B5EF4-FFF2-40B4-BE49-F238E27FC236}">
              <a16:creationId xmlns:a16="http://schemas.microsoft.com/office/drawing/2014/main" id="{00000000-0008-0000-0000-00005306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620" name="Text Box 451">
          <a:extLst>
            <a:ext uri="{FF2B5EF4-FFF2-40B4-BE49-F238E27FC236}">
              <a16:creationId xmlns:a16="http://schemas.microsoft.com/office/drawing/2014/main" id="{00000000-0008-0000-0000-00005406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621" name="Text Box 452">
          <a:extLst>
            <a:ext uri="{FF2B5EF4-FFF2-40B4-BE49-F238E27FC236}">
              <a16:creationId xmlns:a16="http://schemas.microsoft.com/office/drawing/2014/main" id="{00000000-0008-0000-0000-00005506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622" name="Text Box 453">
          <a:extLst>
            <a:ext uri="{FF2B5EF4-FFF2-40B4-BE49-F238E27FC236}">
              <a16:creationId xmlns:a16="http://schemas.microsoft.com/office/drawing/2014/main" id="{00000000-0008-0000-0000-00005606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623" name="Text Box 454">
          <a:extLst>
            <a:ext uri="{FF2B5EF4-FFF2-40B4-BE49-F238E27FC236}">
              <a16:creationId xmlns:a16="http://schemas.microsoft.com/office/drawing/2014/main" id="{00000000-0008-0000-0000-00005706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624" name="Text Box 455">
          <a:extLst>
            <a:ext uri="{FF2B5EF4-FFF2-40B4-BE49-F238E27FC236}">
              <a16:creationId xmlns:a16="http://schemas.microsoft.com/office/drawing/2014/main" id="{00000000-0008-0000-0000-00005806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625" name="Text Box 456">
          <a:extLst>
            <a:ext uri="{FF2B5EF4-FFF2-40B4-BE49-F238E27FC236}">
              <a16:creationId xmlns:a16="http://schemas.microsoft.com/office/drawing/2014/main" id="{00000000-0008-0000-0000-00005906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626" name="Text Box 457">
          <a:extLst>
            <a:ext uri="{FF2B5EF4-FFF2-40B4-BE49-F238E27FC236}">
              <a16:creationId xmlns:a16="http://schemas.microsoft.com/office/drawing/2014/main" id="{00000000-0008-0000-0000-00005A06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627" name="Text Box 458">
          <a:extLst>
            <a:ext uri="{FF2B5EF4-FFF2-40B4-BE49-F238E27FC236}">
              <a16:creationId xmlns:a16="http://schemas.microsoft.com/office/drawing/2014/main" id="{00000000-0008-0000-0000-00005B06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628" name="Text Box 459">
          <a:extLst>
            <a:ext uri="{FF2B5EF4-FFF2-40B4-BE49-F238E27FC236}">
              <a16:creationId xmlns:a16="http://schemas.microsoft.com/office/drawing/2014/main" id="{00000000-0008-0000-0000-00005C06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629" name="Text Box 460">
          <a:extLst>
            <a:ext uri="{FF2B5EF4-FFF2-40B4-BE49-F238E27FC236}">
              <a16:creationId xmlns:a16="http://schemas.microsoft.com/office/drawing/2014/main" id="{00000000-0008-0000-0000-00005D06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630" name="Text Box 461">
          <a:extLst>
            <a:ext uri="{FF2B5EF4-FFF2-40B4-BE49-F238E27FC236}">
              <a16:creationId xmlns:a16="http://schemas.microsoft.com/office/drawing/2014/main" id="{00000000-0008-0000-0000-00005E06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631" name="Text Box 462">
          <a:extLst>
            <a:ext uri="{FF2B5EF4-FFF2-40B4-BE49-F238E27FC236}">
              <a16:creationId xmlns:a16="http://schemas.microsoft.com/office/drawing/2014/main" id="{00000000-0008-0000-0000-00005F06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632" name="Text Box 463">
          <a:extLst>
            <a:ext uri="{FF2B5EF4-FFF2-40B4-BE49-F238E27FC236}">
              <a16:creationId xmlns:a16="http://schemas.microsoft.com/office/drawing/2014/main" id="{00000000-0008-0000-0000-00006006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633" name="Text Box 464">
          <a:extLst>
            <a:ext uri="{FF2B5EF4-FFF2-40B4-BE49-F238E27FC236}">
              <a16:creationId xmlns:a16="http://schemas.microsoft.com/office/drawing/2014/main" id="{00000000-0008-0000-0000-00006106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634" name="Text Box 465">
          <a:extLst>
            <a:ext uri="{FF2B5EF4-FFF2-40B4-BE49-F238E27FC236}">
              <a16:creationId xmlns:a16="http://schemas.microsoft.com/office/drawing/2014/main" id="{00000000-0008-0000-0000-00006206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635" name="Text Box 466">
          <a:extLst>
            <a:ext uri="{FF2B5EF4-FFF2-40B4-BE49-F238E27FC236}">
              <a16:creationId xmlns:a16="http://schemas.microsoft.com/office/drawing/2014/main" id="{00000000-0008-0000-0000-00006306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636" name="Text Box 467">
          <a:extLst>
            <a:ext uri="{FF2B5EF4-FFF2-40B4-BE49-F238E27FC236}">
              <a16:creationId xmlns:a16="http://schemas.microsoft.com/office/drawing/2014/main" id="{00000000-0008-0000-0000-00006406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637" name="Text Box 468">
          <a:extLst>
            <a:ext uri="{FF2B5EF4-FFF2-40B4-BE49-F238E27FC236}">
              <a16:creationId xmlns:a16="http://schemas.microsoft.com/office/drawing/2014/main" id="{00000000-0008-0000-0000-00006506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638" name="Text Box 469">
          <a:extLst>
            <a:ext uri="{FF2B5EF4-FFF2-40B4-BE49-F238E27FC236}">
              <a16:creationId xmlns:a16="http://schemas.microsoft.com/office/drawing/2014/main" id="{00000000-0008-0000-0000-00006606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639" name="Text Box 470">
          <a:extLst>
            <a:ext uri="{FF2B5EF4-FFF2-40B4-BE49-F238E27FC236}">
              <a16:creationId xmlns:a16="http://schemas.microsoft.com/office/drawing/2014/main" id="{00000000-0008-0000-0000-00006706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640" name="Text Box 471">
          <a:extLst>
            <a:ext uri="{FF2B5EF4-FFF2-40B4-BE49-F238E27FC236}">
              <a16:creationId xmlns:a16="http://schemas.microsoft.com/office/drawing/2014/main" id="{00000000-0008-0000-0000-00006806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641" name="Text Box 472">
          <a:extLst>
            <a:ext uri="{FF2B5EF4-FFF2-40B4-BE49-F238E27FC236}">
              <a16:creationId xmlns:a16="http://schemas.microsoft.com/office/drawing/2014/main" id="{00000000-0008-0000-0000-00006906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642" name="Text Box 473">
          <a:extLst>
            <a:ext uri="{FF2B5EF4-FFF2-40B4-BE49-F238E27FC236}">
              <a16:creationId xmlns:a16="http://schemas.microsoft.com/office/drawing/2014/main" id="{00000000-0008-0000-0000-00006A06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643" name="Text Box 474">
          <a:extLst>
            <a:ext uri="{FF2B5EF4-FFF2-40B4-BE49-F238E27FC236}">
              <a16:creationId xmlns:a16="http://schemas.microsoft.com/office/drawing/2014/main" id="{00000000-0008-0000-0000-00006B06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644" name="Text Box 475">
          <a:extLst>
            <a:ext uri="{FF2B5EF4-FFF2-40B4-BE49-F238E27FC236}">
              <a16:creationId xmlns:a16="http://schemas.microsoft.com/office/drawing/2014/main" id="{00000000-0008-0000-0000-00006C06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645" name="Text Box 476">
          <a:extLst>
            <a:ext uri="{FF2B5EF4-FFF2-40B4-BE49-F238E27FC236}">
              <a16:creationId xmlns:a16="http://schemas.microsoft.com/office/drawing/2014/main" id="{00000000-0008-0000-0000-00006D06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646" name="Text Box 477">
          <a:extLst>
            <a:ext uri="{FF2B5EF4-FFF2-40B4-BE49-F238E27FC236}">
              <a16:creationId xmlns:a16="http://schemas.microsoft.com/office/drawing/2014/main" id="{00000000-0008-0000-0000-00006E06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647" name="Text Box 478">
          <a:extLst>
            <a:ext uri="{FF2B5EF4-FFF2-40B4-BE49-F238E27FC236}">
              <a16:creationId xmlns:a16="http://schemas.microsoft.com/office/drawing/2014/main" id="{00000000-0008-0000-0000-00006F06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648" name="Text Box 479">
          <a:extLst>
            <a:ext uri="{FF2B5EF4-FFF2-40B4-BE49-F238E27FC236}">
              <a16:creationId xmlns:a16="http://schemas.microsoft.com/office/drawing/2014/main" id="{00000000-0008-0000-0000-00007006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649" name="Text Box 480">
          <a:extLst>
            <a:ext uri="{FF2B5EF4-FFF2-40B4-BE49-F238E27FC236}">
              <a16:creationId xmlns:a16="http://schemas.microsoft.com/office/drawing/2014/main" id="{00000000-0008-0000-0000-00007106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650" name="Text Box 481">
          <a:extLst>
            <a:ext uri="{FF2B5EF4-FFF2-40B4-BE49-F238E27FC236}">
              <a16:creationId xmlns:a16="http://schemas.microsoft.com/office/drawing/2014/main" id="{00000000-0008-0000-0000-00007206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651" name="Text Box 482">
          <a:extLst>
            <a:ext uri="{FF2B5EF4-FFF2-40B4-BE49-F238E27FC236}">
              <a16:creationId xmlns:a16="http://schemas.microsoft.com/office/drawing/2014/main" id="{00000000-0008-0000-0000-00007306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652" name="Text Box 483">
          <a:extLst>
            <a:ext uri="{FF2B5EF4-FFF2-40B4-BE49-F238E27FC236}">
              <a16:creationId xmlns:a16="http://schemas.microsoft.com/office/drawing/2014/main" id="{00000000-0008-0000-0000-00007406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653" name="Text Box 484">
          <a:extLst>
            <a:ext uri="{FF2B5EF4-FFF2-40B4-BE49-F238E27FC236}">
              <a16:creationId xmlns:a16="http://schemas.microsoft.com/office/drawing/2014/main" id="{00000000-0008-0000-0000-00007506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654" name="Text Box 485">
          <a:extLst>
            <a:ext uri="{FF2B5EF4-FFF2-40B4-BE49-F238E27FC236}">
              <a16:creationId xmlns:a16="http://schemas.microsoft.com/office/drawing/2014/main" id="{00000000-0008-0000-0000-00007606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655" name="Text Box 486">
          <a:extLst>
            <a:ext uri="{FF2B5EF4-FFF2-40B4-BE49-F238E27FC236}">
              <a16:creationId xmlns:a16="http://schemas.microsoft.com/office/drawing/2014/main" id="{00000000-0008-0000-0000-00007706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656" name="Text Box 487">
          <a:extLst>
            <a:ext uri="{FF2B5EF4-FFF2-40B4-BE49-F238E27FC236}">
              <a16:creationId xmlns:a16="http://schemas.microsoft.com/office/drawing/2014/main" id="{00000000-0008-0000-0000-00007806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657" name="Text Box 488">
          <a:extLst>
            <a:ext uri="{FF2B5EF4-FFF2-40B4-BE49-F238E27FC236}">
              <a16:creationId xmlns:a16="http://schemas.microsoft.com/office/drawing/2014/main" id="{00000000-0008-0000-0000-00007906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658" name="Text Box 489">
          <a:extLst>
            <a:ext uri="{FF2B5EF4-FFF2-40B4-BE49-F238E27FC236}">
              <a16:creationId xmlns:a16="http://schemas.microsoft.com/office/drawing/2014/main" id="{00000000-0008-0000-0000-00007A06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659" name="Text Box 490">
          <a:extLst>
            <a:ext uri="{FF2B5EF4-FFF2-40B4-BE49-F238E27FC236}">
              <a16:creationId xmlns:a16="http://schemas.microsoft.com/office/drawing/2014/main" id="{00000000-0008-0000-0000-00007B06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660" name="Text Box 491">
          <a:extLst>
            <a:ext uri="{FF2B5EF4-FFF2-40B4-BE49-F238E27FC236}">
              <a16:creationId xmlns:a16="http://schemas.microsoft.com/office/drawing/2014/main" id="{00000000-0008-0000-0000-00007C06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661" name="Text Box 492">
          <a:extLst>
            <a:ext uri="{FF2B5EF4-FFF2-40B4-BE49-F238E27FC236}">
              <a16:creationId xmlns:a16="http://schemas.microsoft.com/office/drawing/2014/main" id="{00000000-0008-0000-0000-00007D06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662" name="Text Box 493">
          <a:extLst>
            <a:ext uri="{FF2B5EF4-FFF2-40B4-BE49-F238E27FC236}">
              <a16:creationId xmlns:a16="http://schemas.microsoft.com/office/drawing/2014/main" id="{00000000-0008-0000-0000-00007E06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663" name="Text Box 494">
          <a:extLst>
            <a:ext uri="{FF2B5EF4-FFF2-40B4-BE49-F238E27FC236}">
              <a16:creationId xmlns:a16="http://schemas.microsoft.com/office/drawing/2014/main" id="{00000000-0008-0000-0000-00007F06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664" name="Text Box 495">
          <a:extLst>
            <a:ext uri="{FF2B5EF4-FFF2-40B4-BE49-F238E27FC236}">
              <a16:creationId xmlns:a16="http://schemas.microsoft.com/office/drawing/2014/main" id="{00000000-0008-0000-0000-00008006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665" name="Text Box 496">
          <a:extLst>
            <a:ext uri="{FF2B5EF4-FFF2-40B4-BE49-F238E27FC236}">
              <a16:creationId xmlns:a16="http://schemas.microsoft.com/office/drawing/2014/main" id="{00000000-0008-0000-0000-00008106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666" name="Text Box 497">
          <a:extLst>
            <a:ext uri="{FF2B5EF4-FFF2-40B4-BE49-F238E27FC236}">
              <a16:creationId xmlns:a16="http://schemas.microsoft.com/office/drawing/2014/main" id="{00000000-0008-0000-0000-00008206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667" name="Text Box 498">
          <a:extLst>
            <a:ext uri="{FF2B5EF4-FFF2-40B4-BE49-F238E27FC236}">
              <a16:creationId xmlns:a16="http://schemas.microsoft.com/office/drawing/2014/main" id="{00000000-0008-0000-0000-00008306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668" name="Text Box 499">
          <a:extLst>
            <a:ext uri="{FF2B5EF4-FFF2-40B4-BE49-F238E27FC236}">
              <a16:creationId xmlns:a16="http://schemas.microsoft.com/office/drawing/2014/main" id="{00000000-0008-0000-0000-00008406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669" name="Text Box 500">
          <a:extLst>
            <a:ext uri="{FF2B5EF4-FFF2-40B4-BE49-F238E27FC236}">
              <a16:creationId xmlns:a16="http://schemas.microsoft.com/office/drawing/2014/main" id="{00000000-0008-0000-0000-00008506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670" name="Text Box 501">
          <a:extLst>
            <a:ext uri="{FF2B5EF4-FFF2-40B4-BE49-F238E27FC236}">
              <a16:creationId xmlns:a16="http://schemas.microsoft.com/office/drawing/2014/main" id="{00000000-0008-0000-0000-00008606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671" name="Text Box 502">
          <a:extLst>
            <a:ext uri="{FF2B5EF4-FFF2-40B4-BE49-F238E27FC236}">
              <a16:creationId xmlns:a16="http://schemas.microsoft.com/office/drawing/2014/main" id="{00000000-0008-0000-0000-00008706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672" name="Text Box 503">
          <a:extLst>
            <a:ext uri="{FF2B5EF4-FFF2-40B4-BE49-F238E27FC236}">
              <a16:creationId xmlns:a16="http://schemas.microsoft.com/office/drawing/2014/main" id="{00000000-0008-0000-0000-00008806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673" name="Text Box 504">
          <a:extLst>
            <a:ext uri="{FF2B5EF4-FFF2-40B4-BE49-F238E27FC236}">
              <a16:creationId xmlns:a16="http://schemas.microsoft.com/office/drawing/2014/main" id="{00000000-0008-0000-0000-00008906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674" name="Text Box 505">
          <a:extLst>
            <a:ext uri="{FF2B5EF4-FFF2-40B4-BE49-F238E27FC236}">
              <a16:creationId xmlns:a16="http://schemas.microsoft.com/office/drawing/2014/main" id="{00000000-0008-0000-0000-00008A06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675" name="Text Box 506">
          <a:extLst>
            <a:ext uri="{FF2B5EF4-FFF2-40B4-BE49-F238E27FC236}">
              <a16:creationId xmlns:a16="http://schemas.microsoft.com/office/drawing/2014/main" id="{00000000-0008-0000-0000-00008B06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676" name="Text Box 507">
          <a:extLst>
            <a:ext uri="{FF2B5EF4-FFF2-40B4-BE49-F238E27FC236}">
              <a16:creationId xmlns:a16="http://schemas.microsoft.com/office/drawing/2014/main" id="{00000000-0008-0000-0000-00008C06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677" name="Text Box 508">
          <a:extLst>
            <a:ext uri="{FF2B5EF4-FFF2-40B4-BE49-F238E27FC236}">
              <a16:creationId xmlns:a16="http://schemas.microsoft.com/office/drawing/2014/main" id="{00000000-0008-0000-0000-00008D06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678" name="Text Box 509">
          <a:extLst>
            <a:ext uri="{FF2B5EF4-FFF2-40B4-BE49-F238E27FC236}">
              <a16:creationId xmlns:a16="http://schemas.microsoft.com/office/drawing/2014/main" id="{00000000-0008-0000-0000-00008E06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679" name="Text Box 510">
          <a:extLst>
            <a:ext uri="{FF2B5EF4-FFF2-40B4-BE49-F238E27FC236}">
              <a16:creationId xmlns:a16="http://schemas.microsoft.com/office/drawing/2014/main" id="{00000000-0008-0000-0000-00008F06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680" name="Text Box 511">
          <a:extLst>
            <a:ext uri="{FF2B5EF4-FFF2-40B4-BE49-F238E27FC236}">
              <a16:creationId xmlns:a16="http://schemas.microsoft.com/office/drawing/2014/main" id="{00000000-0008-0000-0000-00009006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681" name="Text Box 512">
          <a:extLst>
            <a:ext uri="{FF2B5EF4-FFF2-40B4-BE49-F238E27FC236}">
              <a16:creationId xmlns:a16="http://schemas.microsoft.com/office/drawing/2014/main" id="{00000000-0008-0000-0000-00009106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682" name="Text Box 513">
          <a:extLst>
            <a:ext uri="{FF2B5EF4-FFF2-40B4-BE49-F238E27FC236}">
              <a16:creationId xmlns:a16="http://schemas.microsoft.com/office/drawing/2014/main" id="{00000000-0008-0000-0000-00009206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683" name="Text Box 514">
          <a:extLst>
            <a:ext uri="{FF2B5EF4-FFF2-40B4-BE49-F238E27FC236}">
              <a16:creationId xmlns:a16="http://schemas.microsoft.com/office/drawing/2014/main" id="{00000000-0008-0000-0000-00009306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684" name="Text Box 515">
          <a:extLst>
            <a:ext uri="{FF2B5EF4-FFF2-40B4-BE49-F238E27FC236}">
              <a16:creationId xmlns:a16="http://schemas.microsoft.com/office/drawing/2014/main" id="{00000000-0008-0000-0000-00009406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685" name="Text Box 516">
          <a:extLst>
            <a:ext uri="{FF2B5EF4-FFF2-40B4-BE49-F238E27FC236}">
              <a16:creationId xmlns:a16="http://schemas.microsoft.com/office/drawing/2014/main" id="{00000000-0008-0000-0000-00009506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686" name="Text Box 517">
          <a:extLst>
            <a:ext uri="{FF2B5EF4-FFF2-40B4-BE49-F238E27FC236}">
              <a16:creationId xmlns:a16="http://schemas.microsoft.com/office/drawing/2014/main" id="{00000000-0008-0000-0000-00009606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687" name="Text Box 518">
          <a:extLst>
            <a:ext uri="{FF2B5EF4-FFF2-40B4-BE49-F238E27FC236}">
              <a16:creationId xmlns:a16="http://schemas.microsoft.com/office/drawing/2014/main" id="{00000000-0008-0000-0000-00009706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688" name="Text Box 519">
          <a:extLst>
            <a:ext uri="{FF2B5EF4-FFF2-40B4-BE49-F238E27FC236}">
              <a16:creationId xmlns:a16="http://schemas.microsoft.com/office/drawing/2014/main" id="{00000000-0008-0000-0000-00009806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689" name="Text Box 520">
          <a:extLst>
            <a:ext uri="{FF2B5EF4-FFF2-40B4-BE49-F238E27FC236}">
              <a16:creationId xmlns:a16="http://schemas.microsoft.com/office/drawing/2014/main" id="{00000000-0008-0000-0000-00009906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690" name="Text Box 521">
          <a:extLst>
            <a:ext uri="{FF2B5EF4-FFF2-40B4-BE49-F238E27FC236}">
              <a16:creationId xmlns:a16="http://schemas.microsoft.com/office/drawing/2014/main" id="{00000000-0008-0000-0000-00009A06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691" name="Text Box 522">
          <a:extLst>
            <a:ext uri="{FF2B5EF4-FFF2-40B4-BE49-F238E27FC236}">
              <a16:creationId xmlns:a16="http://schemas.microsoft.com/office/drawing/2014/main" id="{00000000-0008-0000-0000-00009B06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692" name="Text Box 523">
          <a:extLst>
            <a:ext uri="{FF2B5EF4-FFF2-40B4-BE49-F238E27FC236}">
              <a16:creationId xmlns:a16="http://schemas.microsoft.com/office/drawing/2014/main" id="{00000000-0008-0000-0000-00009C06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693" name="Text Box 524">
          <a:extLst>
            <a:ext uri="{FF2B5EF4-FFF2-40B4-BE49-F238E27FC236}">
              <a16:creationId xmlns:a16="http://schemas.microsoft.com/office/drawing/2014/main" id="{00000000-0008-0000-0000-00009D06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694" name="Text Box 525">
          <a:extLst>
            <a:ext uri="{FF2B5EF4-FFF2-40B4-BE49-F238E27FC236}">
              <a16:creationId xmlns:a16="http://schemas.microsoft.com/office/drawing/2014/main" id="{00000000-0008-0000-0000-00009E06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695" name="Text Box 526">
          <a:extLst>
            <a:ext uri="{FF2B5EF4-FFF2-40B4-BE49-F238E27FC236}">
              <a16:creationId xmlns:a16="http://schemas.microsoft.com/office/drawing/2014/main" id="{00000000-0008-0000-0000-00009F06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696" name="Text Box 527">
          <a:extLst>
            <a:ext uri="{FF2B5EF4-FFF2-40B4-BE49-F238E27FC236}">
              <a16:creationId xmlns:a16="http://schemas.microsoft.com/office/drawing/2014/main" id="{00000000-0008-0000-0000-0000A006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697" name="Text Box 528">
          <a:extLst>
            <a:ext uri="{FF2B5EF4-FFF2-40B4-BE49-F238E27FC236}">
              <a16:creationId xmlns:a16="http://schemas.microsoft.com/office/drawing/2014/main" id="{00000000-0008-0000-0000-0000A106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698" name="Text Box 529">
          <a:extLst>
            <a:ext uri="{FF2B5EF4-FFF2-40B4-BE49-F238E27FC236}">
              <a16:creationId xmlns:a16="http://schemas.microsoft.com/office/drawing/2014/main" id="{00000000-0008-0000-0000-0000A206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699" name="Text Box 530">
          <a:extLst>
            <a:ext uri="{FF2B5EF4-FFF2-40B4-BE49-F238E27FC236}">
              <a16:creationId xmlns:a16="http://schemas.microsoft.com/office/drawing/2014/main" id="{00000000-0008-0000-0000-0000A306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700" name="Text Box 531">
          <a:extLst>
            <a:ext uri="{FF2B5EF4-FFF2-40B4-BE49-F238E27FC236}">
              <a16:creationId xmlns:a16="http://schemas.microsoft.com/office/drawing/2014/main" id="{00000000-0008-0000-0000-0000A406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701" name="Text Box 532">
          <a:extLst>
            <a:ext uri="{FF2B5EF4-FFF2-40B4-BE49-F238E27FC236}">
              <a16:creationId xmlns:a16="http://schemas.microsoft.com/office/drawing/2014/main" id="{00000000-0008-0000-0000-0000A506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702" name="Text Box 533">
          <a:extLst>
            <a:ext uri="{FF2B5EF4-FFF2-40B4-BE49-F238E27FC236}">
              <a16:creationId xmlns:a16="http://schemas.microsoft.com/office/drawing/2014/main" id="{00000000-0008-0000-0000-0000A606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703" name="Text Box 534">
          <a:extLst>
            <a:ext uri="{FF2B5EF4-FFF2-40B4-BE49-F238E27FC236}">
              <a16:creationId xmlns:a16="http://schemas.microsoft.com/office/drawing/2014/main" id="{00000000-0008-0000-0000-0000A706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704" name="Text Box 535">
          <a:extLst>
            <a:ext uri="{FF2B5EF4-FFF2-40B4-BE49-F238E27FC236}">
              <a16:creationId xmlns:a16="http://schemas.microsoft.com/office/drawing/2014/main" id="{00000000-0008-0000-0000-0000A806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705" name="Text Box 536">
          <a:extLst>
            <a:ext uri="{FF2B5EF4-FFF2-40B4-BE49-F238E27FC236}">
              <a16:creationId xmlns:a16="http://schemas.microsoft.com/office/drawing/2014/main" id="{00000000-0008-0000-0000-0000A906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706" name="Text Box 537">
          <a:extLst>
            <a:ext uri="{FF2B5EF4-FFF2-40B4-BE49-F238E27FC236}">
              <a16:creationId xmlns:a16="http://schemas.microsoft.com/office/drawing/2014/main" id="{00000000-0008-0000-0000-0000AA06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707" name="Text Box 538">
          <a:extLst>
            <a:ext uri="{FF2B5EF4-FFF2-40B4-BE49-F238E27FC236}">
              <a16:creationId xmlns:a16="http://schemas.microsoft.com/office/drawing/2014/main" id="{00000000-0008-0000-0000-0000AB06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708" name="Text Box 539">
          <a:extLst>
            <a:ext uri="{FF2B5EF4-FFF2-40B4-BE49-F238E27FC236}">
              <a16:creationId xmlns:a16="http://schemas.microsoft.com/office/drawing/2014/main" id="{00000000-0008-0000-0000-0000AC06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709" name="Text Box 540">
          <a:extLst>
            <a:ext uri="{FF2B5EF4-FFF2-40B4-BE49-F238E27FC236}">
              <a16:creationId xmlns:a16="http://schemas.microsoft.com/office/drawing/2014/main" id="{00000000-0008-0000-0000-0000AD06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710" name="Text Box 541">
          <a:extLst>
            <a:ext uri="{FF2B5EF4-FFF2-40B4-BE49-F238E27FC236}">
              <a16:creationId xmlns:a16="http://schemas.microsoft.com/office/drawing/2014/main" id="{00000000-0008-0000-0000-0000AE06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711" name="Text Box 542">
          <a:extLst>
            <a:ext uri="{FF2B5EF4-FFF2-40B4-BE49-F238E27FC236}">
              <a16:creationId xmlns:a16="http://schemas.microsoft.com/office/drawing/2014/main" id="{00000000-0008-0000-0000-0000AF06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712" name="Text Box 543">
          <a:extLst>
            <a:ext uri="{FF2B5EF4-FFF2-40B4-BE49-F238E27FC236}">
              <a16:creationId xmlns:a16="http://schemas.microsoft.com/office/drawing/2014/main" id="{00000000-0008-0000-0000-0000B006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713" name="Text Box 544">
          <a:extLst>
            <a:ext uri="{FF2B5EF4-FFF2-40B4-BE49-F238E27FC236}">
              <a16:creationId xmlns:a16="http://schemas.microsoft.com/office/drawing/2014/main" id="{00000000-0008-0000-0000-0000B106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714" name="Text Box 545">
          <a:extLst>
            <a:ext uri="{FF2B5EF4-FFF2-40B4-BE49-F238E27FC236}">
              <a16:creationId xmlns:a16="http://schemas.microsoft.com/office/drawing/2014/main" id="{00000000-0008-0000-0000-0000B206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715" name="Text Box 546">
          <a:extLst>
            <a:ext uri="{FF2B5EF4-FFF2-40B4-BE49-F238E27FC236}">
              <a16:creationId xmlns:a16="http://schemas.microsoft.com/office/drawing/2014/main" id="{00000000-0008-0000-0000-0000B306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716" name="Text Box 547">
          <a:extLst>
            <a:ext uri="{FF2B5EF4-FFF2-40B4-BE49-F238E27FC236}">
              <a16:creationId xmlns:a16="http://schemas.microsoft.com/office/drawing/2014/main" id="{00000000-0008-0000-0000-0000B406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717" name="Text Box 548">
          <a:extLst>
            <a:ext uri="{FF2B5EF4-FFF2-40B4-BE49-F238E27FC236}">
              <a16:creationId xmlns:a16="http://schemas.microsoft.com/office/drawing/2014/main" id="{00000000-0008-0000-0000-0000B506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718" name="Text Box 549">
          <a:extLst>
            <a:ext uri="{FF2B5EF4-FFF2-40B4-BE49-F238E27FC236}">
              <a16:creationId xmlns:a16="http://schemas.microsoft.com/office/drawing/2014/main" id="{00000000-0008-0000-0000-0000B606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719" name="Text Box 550">
          <a:extLst>
            <a:ext uri="{FF2B5EF4-FFF2-40B4-BE49-F238E27FC236}">
              <a16:creationId xmlns:a16="http://schemas.microsoft.com/office/drawing/2014/main" id="{00000000-0008-0000-0000-0000B706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720" name="Text Box 551">
          <a:extLst>
            <a:ext uri="{FF2B5EF4-FFF2-40B4-BE49-F238E27FC236}">
              <a16:creationId xmlns:a16="http://schemas.microsoft.com/office/drawing/2014/main" id="{00000000-0008-0000-0000-0000B806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721" name="Text Box 552">
          <a:extLst>
            <a:ext uri="{FF2B5EF4-FFF2-40B4-BE49-F238E27FC236}">
              <a16:creationId xmlns:a16="http://schemas.microsoft.com/office/drawing/2014/main" id="{00000000-0008-0000-0000-0000B906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722" name="Text Box 553">
          <a:extLst>
            <a:ext uri="{FF2B5EF4-FFF2-40B4-BE49-F238E27FC236}">
              <a16:creationId xmlns:a16="http://schemas.microsoft.com/office/drawing/2014/main" id="{00000000-0008-0000-0000-0000BA06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723" name="Text Box 554">
          <a:extLst>
            <a:ext uri="{FF2B5EF4-FFF2-40B4-BE49-F238E27FC236}">
              <a16:creationId xmlns:a16="http://schemas.microsoft.com/office/drawing/2014/main" id="{00000000-0008-0000-0000-0000BB06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724" name="Text Box 555">
          <a:extLst>
            <a:ext uri="{FF2B5EF4-FFF2-40B4-BE49-F238E27FC236}">
              <a16:creationId xmlns:a16="http://schemas.microsoft.com/office/drawing/2014/main" id="{00000000-0008-0000-0000-0000BC06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725" name="Text Box 556">
          <a:extLst>
            <a:ext uri="{FF2B5EF4-FFF2-40B4-BE49-F238E27FC236}">
              <a16:creationId xmlns:a16="http://schemas.microsoft.com/office/drawing/2014/main" id="{00000000-0008-0000-0000-0000BD06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726" name="Text Box 557">
          <a:extLst>
            <a:ext uri="{FF2B5EF4-FFF2-40B4-BE49-F238E27FC236}">
              <a16:creationId xmlns:a16="http://schemas.microsoft.com/office/drawing/2014/main" id="{00000000-0008-0000-0000-0000BE06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727" name="Text Box 558">
          <a:extLst>
            <a:ext uri="{FF2B5EF4-FFF2-40B4-BE49-F238E27FC236}">
              <a16:creationId xmlns:a16="http://schemas.microsoft.com/office/drawing/2014/main" id="{00000000-0008-0000-0000-0000BF06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728" name="Text Box 559">
          <a:extLst>
            <a:ext uri="{FF2B5EF4-FFF2-40B4-BE49-F238E27FC236}">
              <a16:creationId xmlns:a16="http://schemas.microsoft.com/office/drawing/2014/main" id="{00000000-0008-0000-0000-0000C006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729" name="Text Box 560">
          <a:extLst>
            <a:ext uri="{FF2B5EF4-FFF2-40B4-BE49-F238E27FC236}">
              <a16:creationId xmlns:a16="http://schemas.microsoft.com/office/drawing/2014/main" id="{00000000-0008-0000-0000-0000C106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730" name="Text Box 561">
          <a:extLst>
            <a:ext uri="{FF2B5EF4-FFF2-40B4-BE49-F238E27FC236}">
              <a16:creationId xmlns:a16="http://schemas.microsoft.com/office/drawing/2014/main" id="{00000000-0008-0000-0000-0000C206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731" name="Text Box 562">
          <a:extLst>
            <a:ext uri="{FF2B5EF4-FFF2-40B4-BE49-F238E27FC236}">
              <a16:creationId xmlns:a16="http://schemas.microsoft.com/office/drawing/2014/main" id="{00000000-0008-0000-0000-0000C306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732" name="Text Box 563">
          <a:extLst>
            <a:ext uri="{FF2B5EF4-FFF2-40B4-BE49-F238E27FC236}">
              <a16:creationId xmlns:a16="http://schemas.microsoft.com/office/drawing/2014/main" id="{00000000-0008-0000-0000-0000C406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733" name="Text Box 564">
          <a:extLst>
            <a:ext uri="{FF2B5EF4-FFF2-40B4-BE49-F238E27FC236}">
              <a16:creationId xmlns:a16="http://schemas.microsoft.com/office/drawing/2014/main" id="{00000000-0008-0000-0000-0000C506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734" name="Text Box 565">
          <a:extLst>
            <a:ext uri="{FF2B5EF4-FFF2-40B4-BE49-F238E27FC236}">
              <a16:creationId xmlns:a16="http://schemas.microsoft.com/office/drawing/2014/main" id="{00000000-0008-0000-0000-0000C606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735" name="Text Box 566">
          <a:extLst>
            <a:ext uri="{FF2B5EF4-FFF2-40B4-BE49-F238E27FC236}">
              <a16:creationId xmlns:a16="http://schemas.microsoft.com/office/drawing/2014/main" id="{00000000-0008-0000-0000-0000C706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736" name="Text Box 567">
          <a:extLst>
            <a:ext uri="{FF2B5EF4-FFF2-40B4-BE49-F238E27FC236}">
              <a16:creationId xmlns:a16="http://schemas.microsoft.com/office/drawing/2014/main" id="{00000000-0008-0000-0000-0000C806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737" name="Text Box 568">
          <a:extLst>
            <a:ext uri="{FF2B5EF4-FFF2-40B4-BE49-F238E27FC236}">
              <a16:creationId xmlns:a16="http://schemas.microsoft.com/office/drawing/2014/main" id="{00000000-0008-0000-0000-0000C906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738" name="Text Box 569">
          <a:extLst>
            <a:ext uri="{FF2B5EF4-FFF2-40B4-BE49-F238E27FC236}">
              <a16:creationId xmlns:a16="http://schemas.microsoft.com/office/drawing/2014/main" id="{00000000-0008-0000-0000-0000CA06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739" name="Text Box 570">
          <a:extLst>
            <a:ext uri="{FF2B5EF4-FFF2-40B4-BE49-F238E27FC236}">
              <a16:creationId xmlns:a16="http://schemas.microsoft.com/office/drawing/2014/main" id="{00000000-0008-0000-0000-0000CB06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740" name="Text Box 571">
          <a:extLst>
            <a:ext uri="{FF2B5EF4-FFF2-40B4-BE49-F238E27FC236}">
              <a16:creationId xmlns:a16="http://schemas.microsoft.com/office/drawing/2014/main" id="{00000000-0008-0000-0000-0000CC06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741" name="Text Box 572">
          <a:extLst>
            <a:ext uri="{FF2B5EF4-FFF2-40B4-BE49-F238E27FC236}">
              <a16:creationId xmlns:a16="http://schemas.microsoft.com/office/drawing/2014/main" id="{00000000-0008-0000-0000-0000CD06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742" name="Text Box 573">
          <a:extLst>
            <a:ext uri="{FF2B5EF4-FFF2-40B4-BE49-F238E27FC236}">
              <a16:creationId xmlns:a16="http://schemas.microsoft.com/office/drawing/2014/main" id="{00000000-0008-0000-0000-0000CE06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743" name="Text Box 574">
          <a:extLst>
            <a:ext uri="{FF2B5EF4-FFF2-40B4-BE49-F238E27FC236}">
              <a16:creationId xmlns:a16="http://schemas.microsoft.com/office/drawing/2014/main" id="{00000000-0008-0000-0000-0000CF06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744" name="Text Box 575">
          <a:extLst>
            <a:ext uri="{FF2B5EF4-FFF2-40B4-BE49-F238E27FC236}">
              <a16:creationId xmlns:a16="http://schemas.microsoft.com/office/drawing/2014/main" id="{00000000-0008-0000-0000-0000D006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745" name="Text Box 576">
          <a:extLst>
            <a:ext uri="{FF2B5EF4-FFF2-40B4-BE49-F238E27FC236}">
              <a16:creationId xmlns:a16="http://schemas.microsoft.com/office/drawing/2014/main" id="{00000000-0008-0000-0000-0000D106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746" name="Text Box 577">
          <a:extLst>
            <a:ext uri="{FF2B5EF4-FFF2-40B4-BE49-F238E27FC236}">
              <a16:creationId xmlns:a16="http://schemas.microsoft.com/office/drawing/2014/main" id="{00000000-0008-0000-0000-0000D206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747" name="Text Box 578">
          <a:extLst>
            <a:ext uri="{FF2B5EF4-FFF2-40B4-BE49-F238E27FC236}">
              <a16:creationId xmlns:a16="http://schemas.microsoft.com/office/drawing/2014/main" id="{00000000-0008-0000-0000-0000D306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748" name="Text Box 579">
          <a:extLst>
            <a:ext uri="{FF2B5EF4-FFF2-40B4-BE49-F238E27FC236}">
              <a16:creationId xmlns:a16="http://schemas.microsoft.com/office/drawing/2014/main" id="{00000000-0008-0000-0000-0000D406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749" name="Text Box 580">
          <a:extLst>
            <a:ext uri="{FF2B5EF4-FFF2-40B4-BE49-F238E27FC236}">
              <a16:creationId xmlns:a16="http://schemas.microsoft.com/office/drawing/2014/main" id="{00000000-0008-0000-0000-0000D506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750" name="Text Box 581">
          <a:extLst>
            <a:ext uri="{FF2B5EF4-FFF2-40B4-BE49-F238E27FC236}">
              <a16:creationId xmlns:a16="http://schemas.microsoft.com/office/drawing/2014/main" id="{00000000-0008-0000-0000-0000D606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751" name="Text Box 582">
          <a:extLst>
            <a:ext uri="{FF2B5EF4-FFF2-40B4-BE49-F238E27FC236}">
              <a16:creationId xmlns:a16="http://schemas.microsoft.com/office/drawing/2014/main" id="{00000000-0008-0000-0000-0000D706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752" name="Text Box 583">
          <a:extLst>
            <a:ext uri="{FF2B5EF4-FFF2-40B4-BE49-F238E27FC236}">
              <a16:creationId xmlns:a16="http://schemas.microsoft.com/office/drawing/2014/main" id="{00000000-0008-0000-0000-0000D806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753" name="Text Box 584">
          <a:extLst>
            <a:ext uri="{FF2B5EF4-FFF2-40B4-BE49-F238E27FC236}">
              <a16:creationId xmlns:a16="http://schemas.microsoft.com/office/drawing/2014/main" id="{00000000-0008-0000-0000-0000D906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754" name="Text Box 585">
          <a:extLst>
            <a:ext uri="{FF2B5EF4-FFF2-40B4-BE49-F238E27FC236}">
              <a16:creationId xmlns:a16="http://schemas.microsoft.com/office/drawing/2014/main" id="{00000000-0008-0000-0000-0000DA06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755" name="Text Box 586">
          <a:extLst>
            <a:ext uri="{FF2B5EF4-FFF2-40B4-BE49-F238E27FC236}">
              <a16:creationId xmlns:a16="http://schemas.microsoft.com/office/drawing/2014/main" id="{00000000-0008-0000-0000-0000DB06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756" name="Text Box 587">
          <a:extLst>
            <a:ext uri="{FF2B5EF4-FFF2-40B4-BE49-F238E27FC236}">
              <a16:creationId xmlns:a16="http://schemas.microsoft.com/office/drawing/2014/main" id="{00000000-0008-0000-0000-0000DC06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757" name="Text Box 588">
          <a:extLst>
            <a:ext uri="{FF2B5EF4-FFF2-40B4-BE49-F238E27FC236}">
              <a16:creationId xmlns:a16="http://schemas.microsoft.com/office/drawing/2014/main" id="{00000000-0008-0000-0000-0000DD06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758" name="Text Box 589">
          <a:extLst>
            <a:ext uri="{FF2B5EF4-FFF2-40B4-BE49-F238E27FC236}">
              <a16:creationId xmlns:a16="http://schemas.microsoft.com/office/drawing/2014/main" id="{00000000-0008-0000-0000-0000DE06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759" name="Text Box 590">
          <a:extLst>
            <a:ext uri="{FF2B5EF4-FFF2-40B4-BE49-F238E27FC236}">
              <a16:creationId xmlns:a16="http://schemas.microsoft.com/office/drawing/2014/main" id="{00000000-0008-0000-0000-0000DF06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760" name="Text Box 591">
          <a:extLst>
            <a:ext uri="{FF2B5EF4-FFF2-40B4-BE49-F238E27FC236}">
              <a16:creationId xmlns:a16="http://schemas.microsoft.com/office/drawing/2014/main" id="{00000000-0008-0000-0000-0000E006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761" name="Text Box 592">
          <a:extLst>
            <a:ext uri="{FF2B5EF4-FFF2-40B4-BE49-F238E27FC236}">
              <a16:creationId xmlns:a16="http://schemas.microsoft.com/office/drawing/2014/main" id="{00000000-0008-0000-0000-0000E106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762" name="Text Box 593">
          <a:extLst>
            <a:ext uri="{FF2B5EF4-FFF2-40B4-BE49-F238E27FC236}">
              <a16:creationId xmlns:a16="http://schemas.microsoft.com/office/drawing/2014/main" id="{00000000-0008-0000-0000-0000E206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763" name="Text Box 594">
          <a:extLst>
            <a:ext uri="{FF2B5EF4-FFF2-40B4-BE49-F238E27FC236}">
              <a16:creationId xmlns:a16="http://schemas.microsoft.com/office/drawing/2014/main" id="{00000000-0008-0000-0000-0000E306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764" name="Text Box 595">
          <a:extLst>
            <a:ext uri="{FF2B5EF4-FFF2-40B4-BE49-F238E27FC236}">
              <a16:creationId xmlns:a16="http://schemas.microsoft.com/office/drawing/2014/main" id="{00000000-0008-0000-0000-0000E406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765" name="Text Box 596">
          <a:extLst>
            <a:ext uri="{FF2B5EF4-FFF2-40B4-BE49-F238E27FC236}">
              <a16:creationId xmlns:a16="http://schemas.microsoft.com/office/drawing/2014/main" id="{00000000-0008-0000-0000-0000E506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766" name="Text Box 597">
          <a:extLst>
            <a:ext uri="{FF2B5EF4-FFF2-40B4-BE49-F238E27FC236}">
              <a16:creationId xmlns:a16="http://schemas.microsoft.com/office/drawing/2014/main" id="{00000000-0008-0000-0000-0000E606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767" name="Text Box 598">
          <a:extLst>
            <a:ext uri="{FF2B5EF4-FFF2-40B4-BE49-F238E27FC236}">
              <a16:creationId xmlns:a16="http://schemas.microsoft.com/office/drawing/2014/main" id="{00000000-0008-0000-0000-0000E706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768" name="Text Box 599">
          <a:extLst>
            <a:ext uri="{FF2B5EF4-FFF2-40B4-BE49-F238E27FC236}">
              <a16:creationId xmlns:a16="http://schemas.microsoft.com/office/drawing/2014/main" id="{00000000-0008-0000-0000-0000E806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769" name="Text Box 600">
          <a:extLst>
            <a:ext uri="{FF2B5EF4-FFF2-40B4-BE49-F238E27FC236}">
              <a16:creationId xmlns:a16="http://schemas.microsoft.com/office/drawing/2014/main" id="{00000000-0008-0000-0000-0000E906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770" name="Text Box 601">
          <a:extLst>
            <a:ext uri="{FF2B5EF4-FFF2-40B4-BE49-F238E27FC236}">
              <a16:creationId xmlns:a16="http://schemas.microsoft.com/office/drawing/2014/main" id="{00000000-0008-0000-0000-0000EA06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771" name="Text Box 602">
          <a:extLst>
            <a:ext uri="{FF2B5EF4-FFF2-40B4-BE49-F238E27FC236}">
              <a16:creationId xmlns:a16="http://schemas.microsoft.com/office/drawing/2014/main" id="{00000000-0008-0000-0000-0000EB06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772" name="Text Box 603">
          <a:extLst>
            <a:ext uri="{FF2B5EF4-FFF2-40B4-BE49-F238E27FC236}">
              <a16:creationId xmlns:a16="http://schemas.microsoft.com/office/drawing/2014/main" id="{00000000-0008-0000-0000-0000EC06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773" name="Text Box 604">
          <a:extLst>
            <a:ext uri="{FF2B5EF4-FFF2-40B4-BE49-F238E27FC236}">
              <a16:creationId xmlns:a16="http://schemas.microsoft.com/office/drawing/2014/main" id="{00000000-0008-0000-0000-0000ED06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774" name="Text Box 605">
          <a:extLst>
            <a:ext uri="{FF2B5EF4-FFF2-40B4-BE49-F238E27FC236}">
              <a16:creationId xmlns:a16="http://schemas.microsoft.com/office/drawing/2014/main" id="{00000000-0008-0000-0000-0000EE06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775" name="Text Box 606">
          <a:extLst>
            <a:ext uri="{FF2B5EF4-FFF2-40B4-BE49-F238E27FC236}">
              <a16:creationId xmlns:a16="http://schemas.microsoft.com/office/drawing/2014/main" id="{00000000-0008-0000-0000-0000EF06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776" name="Text Box 607">
          <a:extLst>
            <a:ext uri="{FF2B5EF4-FFF2-40B4-BE49-F238E27FC236}">
              <a16:creationId xmlns:a16="http://schemas.microsoft.com/office/drawing/2014/main" id="{00000000-0008-0000-0000-0000F006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777" name="Text Box 608">
          <a:extLst>
            <a:ext uri="{FF2B5EF4-FFF2-40B4-BE49-F238E27FC236}">
              <a16:creationId xmlns:a16="http://schemas.microsoft.com/office/drawing/2014/main" id="{00000000-0008-0000-0000-0000F106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778" name="Text Box 609">
          <a:extLst>
            <a:ext uri="{FF2B5EF4-FFF2-40B4-BE49-F238E27FC236}">
              <a16:creationId xmlns:a16="http://schemas.microsoft.com/office/drawing/2014/main" id="{00000000-0008-0000-0000-0000F206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779" name="Text Box 610">
          <a:extLst>
            <a:ext uri="{FF2B5EF4-FFF2-40B4-BE49-F238E27FC236}">
              <a16:creationId xmlns:a16="http://schemas.microsoft.com/office/drawing/2014/main" id="{00000000-0008-0000-0000-0000F306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780" name="Text Box 611">
          <a:extLst>
            <a:ext uri="{FF2B5EF4-FFF2-40B4-BE49-F238E27FC236}">
              <a16:creationId xmlns:a16="http://schemas.microsoft.com/office/drawing/2014/main" id="{00000000-0008-0000-0000-0000F406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781" name="Text Box 612">
          <a:extLst>
            <a:ext uri="{FF2B5EF4-FFF2-40B4-BE49-F238E27FC236}">
              <a16:creationId xmlns:a16="http://schemas.microsoft.com/office/drawing/2014/main" id="{00000000-0008-0000-0000-0000F506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782" name="Text Box 613">
          <a:extLst>
            <a:ext uri="{FF2B5EF4-FFF2-40B4-BE49-F238E27FC236}">
              <a16:creationId xmlns:a16="http://schemas.microsoft.com/office/drawing/2014/main" id="{00000000-0008-0000-0000-0000F606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783" name="Text Box 614">
          <a:extLst>
            <a:ext uri="{FF2B5EF4-FFF2-40B4-BE49-F238E27FC236}">
              <a16:creationId xmlns:a16="http://schemas.microsoft.com/office/drawing/2014/main" id="{00000000-0008-0000-0000-0000F706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784" name="Text Box 615">
          <a:extLst>
            <a:ext uri="{FF2B5EF4-FFF2-40B4-BE49-F238E27FC236}">
              <a16:creationId xmlns:a16="http://schemas.microsoft.com/office/drawing/2014/main" id="{00000000-0008-0000-0000-0000F806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785" name="Text Box 616">
          <a:extLst>
            <a:ext uri="{FF2B5EF4-FFF2-40B4-BE49-F238E27FC236}">
              <a16:creationId xmlns:a16="http://schemas.microsoft.com/office/drawing/2014/main" id="{00000000-0008-0000-0000-0000F906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786" name="Text Box 617">
          <a:extLst>
            <a:ext uri="{FF2B5EF4-FFF2-40B4-BE49-F238E27FC236}">
              <a16:creationId xmlns:a16="http://schemas.microsoft.com/office/drawing/2014/main" id="{00000000-0008-0000-0000-0000FA06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787" name="Text Box 618">
          <a:extLst>
            <a:ext uri="{FF2B5EF4-FFF2-40B4-BE49-F238E27FC236}">
              <a16:creationId xmlns:a16="http://schemas.microsoft.com/office/drawing/2014/main" id="{00000000-0008-0000-0000-0000FB06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788" name="Text Box 619">
          <a:extLst>
            <a:ext uri="{FF2B5EF4-FFF2-40B4-BE49-F238E27FC236}">
              <a16:creationId xmlns:a16="http://schemas.microsoft.com/office/drawing/2014/main" id="{00000000-0008-0000-0000-0000FC06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789" name="Text Box 620">
          <a:extLst>
            <a:ext uri="{FF2B5EF4-FFF2-40B4-BE49-F238E27FC236}">
              <a16:creationId xmlns:a16="http://schemas.microsoft.com/office/drawing/2014/main" id="{00000000-0008-0000-0000-0000FD06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790" name="Text Box 621">
          <a:extLst>
            <a:ext uri="{FF2B5EF4-FFF2-40B4-BE49-F238E27FC236}">
              <a16:creationId xmlns:a16="http://schemas.microsoft.com/office/drawing/2014/main" id="{00000000-0008-0000-0000-0000FE06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791" name="Text Box 622">
          <a:extLst>
            <a:ext uri="{FF2B5EF4-FFF2-40B4-BE49-F238E27FC236}">
              <a16:creationId xmlns:a16="http://schemas.microsoft.com/office/drawing/2014/main" id="{00000000-0008-0000-0000-0000FF06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792" name="Text Box 623">
          <a:extLst>
            <a:ext uri="{FF2B5EF4-FFF2-40B4-BE49-F238E27FC236}">
              <a16:creationId xmlns:a16="http://schemas.microsoft.com/office/drawing/2014/main" id="{00000000-0008-0000-0000-00000007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793" name="Text Box 624">
          <a:extLst>
            <a:ext uri="{FF2B5EF4-FFF2-40B4-BE49-F238E27FC236}">
              <a16:creationId xmlns:a16="http://schemas.microsoft.com/office/drawing/2014/main" id="{00000000-0008-0000-0000-00000107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794" name="Text Box 625">
          <a:extLst>
            <a:ext uri="{FF2B5EF4-FFF2-40B4-BE49-F238E27FC236}">
              <a16:creationId xmlns:a16="http://schemas.microsoft.com/office/drawing/2014/main" id="{00000000-0008-0000-0000-00000207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795" name="Text Box 626">
          <a:extLst>
            <a:ext uri="{FF2B5EF4-FFF2-40B4-BE49-F238E27FC236}">
              <a16:creationId xmlns:a16="http://schemas.microsoft.com/office/drawing/2014/main" id="{00000000-0008-0000-0000-00000307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796" name="Text Box 627">
          <a:extLst>
            <a:ext uri="{FF2B5EF4-FFF2-40B4-BE49-F238E27FC236}">
              <a16:creationId xmlns:a16="http://schemas.microsoft.com/office/drawing/2014/main" id="{00000000-0008-0000-0000-00000407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797" name="Text Box 628">
          <a:extLst>
            <a:ext uri="{FF2B5EF4-FFF2-40B4-BE49-F238E27FC236}">
              <a16:creationId xmlns:a16="http://schemas.microsoft.com/office/drawing/2014/main" id="{00000000-0008-0000-0000-00000507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798" name="Text Box 629">
          <a:extLst>
            <a:ext uri="{FF2B5EF4-FFF2-40B4-BE49-F238E27FC236}">
              <a16:creationId xmlns:a16="http://schemas.microsoft.com/office/drawing/2014/main" id="{00000000-0008-0000-0000-00000607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799" name="Text Box 630">
          <a:extLst>
            <a:ext uri="{FF2B5EF4-FFF2-40B4-BE49-F238E27FC236}">
              <a16:creationId xmlns:a16="http://schemas.microsoft.com/office/drawing/2014/main" id="{00000000-0008-0000-0000-00000707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800" name="Text Box 631">
          <a:extLst>
            <a:ext uri="{FF2B5EF4-FFF2-40B4-BE49-F238E27FC236}">
              <a16:creationId xmlns:a16="http://schemas.microsoft.com/office/drawing/2014/main" id="{00000000-0008-0000-0000-00000807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801" name="Text Box 632">
          <a:extLst>
            <a:ext uri="{FF2B5EF4-FFF2-40B4-BE49-F238E27FC236}">
              <a16:creationId xmlns:a16="http://schemas.microsoft.com/office/drawing/2014/main" id="{00000000-0008-0000-0000-00000907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802" name="Text Box 633">
          <a:extLst>
            <a:ext uri="{FF2B5EF4-FFF2-40B4-BE49-F238E27FC236}">
              <a16:creationId xmlns:a16="http://schemas.microsoft.com/office/drawing/2014/main" id="{00000000-0008-0000-0000-00000A07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803" name="Text Box 634">
          <a:extLst>
            <a:ext uri="{FF2B5EF4-FFF2-40B4-BE49-F238E27FC236}">
              <a16:creationId xmlns:a16="http://schemas.microsoft.com/office/drawing/2014/main" id="{00000000-0008-0000-0000-00000B07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804" name="Text Box 635">
          <a:extLst>
            <a:ext uri="{FF2B5EF4-FFF2-40B4-BE49-F238E27FC236}">
              <a16:creationId xmlns:a16="http://schemas.microsoft.com/office/drawing/2014/main" id="{00000000-0008-0000-0000-00000C07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805" name="Text Box 636">
          <a:extLst>
            <a:ext uri="{FF2B5EF4-FFF2-40B4-BE49-F238E27FC236}">
              <a16:creationId xmlns:a16="http://schemas.microsoft.com/office/drawing/2014/main" id="{00000000-0008-0000-0000-00000D07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806" name="Text Box 637">
          <a:extLst>
            <a:ext uri="{FF2B5EF4-FFF2-40B4-BE49-F238E27FC236}">
              <a16:creationId xmlns:a16="http://schemas.microsoft.com/office/drawing/2014/main" id="{00000000-0008-0000-0000-00000E07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807" name="Text Box 638">
          <a:extLst>
            <a:ext uri="{FF2B5EF4-FFF2-40B4-BE49-F238E27FC236}">
              <a16:creationId xmlns:a16="http://schemas.microsoft.com/office/drawing/2014/main" id="{00000000-0008-0000-0000-00000F07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808" name="Text Box 639">
          <a:extLst>
            <a:ext uri="{FF2B5EF4-FFF2-40B4-BE49-F238E27FC236}">
              <a16:creationId xmlns:a16="http://schemas.microsoft.com/office/drawing/2014/main" id="{00000000-0008-0000-0000-00001007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809" name="Text Box 640">
          <a:extLst>
            <a:ext uri="{FF2B5EF4-FFF2-40B4-BE49-F238E27FC236}">
              <a16:creationId xmlns:a16="http://schemas.microsoft.com/office/drawing/2014/main" id="{00000000-0008-0000-0000-00001107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810" name="Text Box 641">
          <a:extLst>
            <a:ext uri="{FF2B5EF4-FFF2-40B4-BE49-F238E27FC236}">
              <a16:creationId xmlns:a16="http://schemas.microsoft.com/office/drawing/2014/main" id="{00000000-0008-0000-0000-00001207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811" name="Text Box 642">
          <a:extLst>
            <a:ext uri="{FF2B5EF4-FFF2-40B4-BE49-F238E27FC236}">
              <a16:creationId xmlns:a16="http://schemas.microsoft.com/office/drawing/2014/main" id="{00000000-0008-0000-0000-00001307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812" name="Text Box 643">
          <a:extLst>
            <a:ext uri="{FF2B5EF4-FFF2-40B4-BE49-F238E27FC236}">
              <a16:creationId xmlns:a16="http://schemas.microsoft.com/office/drawing/2014/main" id="{00000000-0008-0000-0000-00001407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813" name="Text Box 644">
          <a:extLst>
            <a:ext uri="{FF2B5EF4-FFF2-40B4-BE49-F238E27FC236}">
              <a16:creationId xmlns:a16="http://schemas.microsoft.com/office/drawing/2014/main" id="{00000000-0008-0000-0000-00001507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814" name="Text Box 645">
          <a:extLst>
            <a:ext uri="{FF2B5EF4-FFF2-40B4-BE49-F238E27FC236}">
              <a16:creationId xmlns:a16="http://schemas.microsoft.com/office/drawing/2014/main" id="{00000000-0008-0000-0000-00001607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815" name="Text Box 646">
          <a:extLst>
            <a:ext uri="{FF2B5EF4-FFF2-40B4-BE49-F238E27FC236}">
              <a16:creationId xmlns:a16="http://schemas.microsoft.com/office/drawing/2014/main" id="{00000000-0008-0000-0000-00001707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816" name="Text Box 647">
          <a:extLst>
            <a:ext uri="{FF2B5EF4-FFF2-40B4-BE49-F238E27FC236}">
              <a16:creationId xmlns:a16="http://schemas.microsoft.com/office/drawing/2014/main" id="{00000000-0008-0000-0000-00001807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817" name="Text Box 648">
          <a:extLst>
            <a:ext uri="{FF2B5EF4-FFF2-40B4-BE49-F238E27FC236}">
              <a16:creationId xmlns:a16="http://schemas.microsoft.com/office/drawing/2014/main" id="{00000000-0008-0000-0000-00001907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818" name="Text Box 649">
          <a:extLst>
            <a:ext uri="{FF2B5EF4-FFF2-40B4-BE49-F238E27FC236}">
              <a16:creationId xmlns:a16="http://schemas.microsoft.com/office/drawing/2014/main" id="{00000000-0008-0000-0000-00001A07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819" name="Text Box 650">
          <a:extLst>
            <a:ext uri="{FF2B5EF4-FFF2-40B4-BE49-F238E27FC236}">
              <a16:creationId xmlns:a16="http://schemas.microsoft.com/office/drawing/2014/main" id="{00000000-0008-0000-0000-00001B07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820" name="Text Box 651">
          <a:extLst>
            <a:ext uri="{FF2B5EF4-FFF2-40B4-BE49-F238E27FC236}">
              <a16:creationId xmlns:a16="http://schemas.microsoft.com/office/drawing/2014/main" id="{00000000-0008-0000-0000-00001C07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821" name="Text Box 652">
          <a:extLst>
            <a:ext uri="{FF2B5EF4-FFF2-40B4-BE49-F238E27FC236}">
              <a16:creationId xmlns:a16="http://schemas.microsoft.com/office/drawing/2014/main" id="{00000000-0008-0000-0000-00001D07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822" name="Text Box 653">
          <a:extLst>
            <a:ext uri="{FF2B5EF4-FFF2-40B4-BE49-F238E27FC236}">
              <a16:creationId xmlns:a16="http://schemas.microsoft.com/office/drawing/2014/main" id="{00000000-0008-0000-0000-00001E07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823" name="Text Box 654">
          <a:extLst>
            <a:ext uri="{FF2B5EF4-FFF2-40B4-BE49-F238E27FC236}">
              <a16:creationId xmlns:a16="http://schemas.microsoft.com/office/drawing/2014/main" id="{00000000-0008-0000-0000-00001F07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824" name="Text Box 655">
          <a:extLst>
            <a:ext uri="{FF2B5EF4-FFF2-40B4-BE49-F238E27FC236}">
              <a16:creationId xmlns:a16="http://schemas.microsoft.com/office/drawing/2014/main" id="{00000000-0008-0000-0000-00002007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825" name="Text Box 656">
          <a:extLst>
            <a:ext uri="{FF2B5EF4-FFF2-40B4-BE49-F238E27FC236}">
              <a16:creationId xmlns:a16="http://schemas.microsoft.com/office/drawing/2014/main" id="{00000000-0008-0000-0000-00002107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826" name="Text Box 657">
          <a:extLst>
            <a:ext uri="{FF2B5EF4-FFF2-40B4-BE49-F238E27FC236}">
              <a16:creationId xmlns:a16="http://schemas.microsoft.com/office/drawing/2014/main" id="{00000000-0008-0000-0000-00002207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827" name="Text Box 658">
          <a:extLst>
            <a:ext uri="{FF2B5EF4-FFF2-40B4-BE49-F238E27FC236}">
              <a16:creationId xmlns:a16="http://schemas.microsoft.com/office/drawing/2014/main" id="{00000000-0008-0000-0000-00002307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828" name="Text Box 659">
          <a:extLst>
            <a:ext uri="{FF2B5EF4-FFF2-40B4-BE49-F238E27FC236}">
              <a16:creationId xmlns:a16="http://schemas.microsoft.com/office/drawing/2014/main" id="{00000000-0008-0000-0000-00002407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829" name="Text Box 660">
          <a:extLst>
            <a:ext uri="{FF2B5EF4-FFF2-40B4-BE49-F238E27FC236}">
              <a16:creationId xmlns:a16="http://schemas.microsoft.com/office/drawing/2014/main" id="{00000000-0008-0000-0000-00002507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830" name="Text Box 661">
          <a:extLst>
            <a:ext uri="{FF2B5EF4-FFF2-40B4-BE49-F238E27FC236}">
              <a16:creationId xmlns:a16="http://schemas.microsoft.com/office/drawing/2014/main" id="{00000000-0008-0000-0000-00002607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831" name="Text Box 662">
          <a:extLst>
            <a:ext uri="{FF2B5EF4-FFF2-40B4-BE49-F238E27FC236}">
              <a16:creationId xmlns:a16="http://schemas.microsoft.com/office/drawing/2014/main" id="{00000000-0008-0000-0000-00002707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832" name="Text Box 663">
          <a:extLst>
            <a:ext uri="{FF2B5EF4-FFF2-40B4-BE49-F238E27FC236}">
              <a16:creationId xmlns:a16="http://schemas.microsoft.com/office/drawing/2014/main" id="{00000000-0008-0000-0000-00002807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833" name="Text Box 664">
          <a:extLst>
            <a:ext uri="{FF2B5EF4-FFF2-40B4-BE49-F238E27FC236}">
              <a16:creationId xmlns:a16="http://schemas.microsoft.com/office/drawing/2014/main" id="{00000000-0008-0000-0000-00002907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834" name="Text Box 665">
          <a:extLst>
            <a:ext uri="{FF2B5EF4-FFF2-40B4-BE49-F238E27FC236}">
              <a16:creationId xmlns:a16="http://schemas.microsoft.com/office/drawing/2014/main" id="{00000000-0008-0000-0000-00002A07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835" name="Text Box 666">
          <a:extLst>
            <a:ext uri="{FF2B5EF4-FFF2-40B4-BE49-F238E27FC236}">
              <a16:creationId xmlns:a16="http://schemas.microsoft.com/office/drawing/2014/main" id="{00000000-0008-0000-0000-00002B07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836" name="Text Box 667">
          <a:extLst>
            <a:ext uri="{FF2B5EF4-FFF2-40B4-BE49-F238E27FC236}">
              <a16:creationId xmlns:a16="http://schemas.microsoft.com/office/drawing/2014/main" id="{00000000-0008-0000-0000-00002C07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837" name="Text Box 668">
          <a:extLst>
            <a:ext uri="{FF2B5EF4-FFF2-40B4-BE49-F238E27FC236}">
              <a16:creationId xmlns:a16="http://schemas.microsoft.com/office/drawing/2014/main" id="{00000000-0008-0000-0000-00002D07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838" name="Text Box 669">
          <a:extLst>
            <a:ext uri="{FF2B5EF4-FFF2-40B4-BE49-F238E27FC236}">
              <a16:creationId xmlns:a16="http://schemas.microsoft.com/office/drawing/2014/main" id="{00000000-0008-0000-0000-00002E07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839" name="Text Box 670">
          <a:extLst>
            <a:ext uri="{FF2B5EF4-FFF2-40B4-BE49-F238E27FC236}">
              <a16:creationId xmlns:a16="http://schemas.microsoft.com/office/drawing/2014/main" id="{00000000-0008-0000-0000-00002F07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840" name="Text Box 671">
          <a:extLst>
            <a:ext uri="{FF2B5EF4-FFF2-40B4-BE49-F238E27FC236}">
              <a16:creationId xmlns:a16="http://schemas.microsoft.com/office/drawing/2014/main" id="{00000000-0008-0000-0000-00003007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841" name="Text Box 672">
          <a:extLst>
            <a:ext uri="{FF2B5EF4-FFF2-40B4-BE49-F238E27FC236}">
              <a16:creationId xmlns:a16="http://schemas.microsoft.com/office/drawing/2014/main" id="{00000000-0008-0000-0000-00003107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842" name="Text Box 673">
          <a:extLst>
            <a:ext uri="{FF2B5EF4-FFF2-40B4-BE49-F238E27FC236}">
              <a16:creationId xmlns:a16="http://schemas.microsoft.com/office/drawing/2014/main" id="{00000000-0008-0000-0000-00003207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843" name="Text Box 674">
          <a:extLst>
            <a:ext uri="{FF2B5EF4-FFF2-40B4-BE49-F238E27FC236}">
              <a16:creationId xmlns:a16="http://schemas.microsoft.com/office/drawing/2014/main" id="{00000000-0008-0000-0000-00003307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844" name="Text Box 675">
          <a:extLst>
            <a:ext uri="{FF2B5EF4-FFF2-40B4-BE49-F238E27FC236}">
              <a16:creationId xmlns:a16="http://schemas.microsoft.com/office/drawing/2014/main" id="{00000000-0008-0000-0000-00003407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845" name="Text Box 676">
          <a:extLst>
            <a:ext uri="{FF2B5EF4-FFF2-40B4-BE49-F238E27FC236}">
              <a16:creationId xmlns:a16="http://schemas.microsoft.com/office/drawing/2014/main" id="{00000000-0008-0000-0000-00003507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846" name="Text Box 677">
          <a:extLst>
            <a:ext uri="{FF2B5EF4-FFF2-40B4-BE49-F238E27FC236}">
              <a16:creationId xmlns:a16="http://schemas.microsoft.com/office/drawing/2014/main" id="{00000000-0008-0000-0000-00003607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847" name="Text Box 678">
          <a:extLst>
            <a:ext uri="{FF2B5EF4-FFF2-40B4-BE49-F238E27FC236}">
              <a16:creationId xmlns:a16="http://schemas.microsoft.com/office/drawing/2014/main" id="{00000000-0008-0000-0000-00003707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848" name="Text Box 679">
          <a:extLst>
            <a:ext uri="{FF2B5EF4-FFF2-40B4-BE49-F238E27FC236}">
              <a16:creationId xmlns:a16="http://schemas.microsoft.com/office/drawing/2014/main" id="{00000000-0008-0000-0000-00003807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849" name="Text Box 680">
          <a:extLst>
            <a:ext uri="{FF2B5EF4-FFF2-40B4-BE49-F238E27FC236}">
              <a16:creationId xmlns:a16="http://schemas.microsoft.com/office/drawing/2014/main" id="{00000000-0008-0000-0000-00003907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850" name="Text Box 681">
          <a:extLst>
            <a:ext uri="{FF2B5EF4-FFF2-40B4-BE49-F238E27FC236}">
              <a16:creationId xmlns:a16="http://schemas.microsoft.com/office/drawing/2014/main" id="{00000000-0008-0000-0000-00003A07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851" name="Text Box 682">
          <a:extLst>
            <a:ext uri="{FF2B5EF4-FFF2-40B4-BE49-F238E27FC236}">
              <a16:creationId xmlns:a16="http://schemas.microsoft.com/office/drawing/2014/main" id="{00000000-0008-0000-0000-00003B07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852" name="Text Box 683">
          <a:extLst>
            <a:ext uri="{FF2B5EF4-FFF2-40B4-BE49-F238E27FC236}">
              <a16:creationId xmlns:a16="http://schemas.microsoft.com/office/drawing/2014/main" id="{00000000-0008-0000-0000-00003C07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853" name="Text Box 684">
          <a:extLst>
            <a:ext uri="{FF2B5EF4-FFF2-40B4-BE49-F238E27FC236}">
              <a16:creationId xmlns:a16="http://schemas.microsoft.com/office/drawing/2014/main" id="{00000000-0008-0000-0000-00003D07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854" name="Text Box 685">
          <a:extLst>
            <a:ext uri="{FF2B5EF4-FFF2-40B4-BE49-F238E27FC236}">
              <a16:creationId xmlns:a16="http://schemas.microsoft.com/office/drawing/2014/main" id="{00000000-0008-0000-0000-00003E07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855" name="Text Box 686">
          <a:extLst>
            <a:ext uri="{FF2B5EF4-FFF2-40B4-BE49-F238E27FC236}">
              <a16:creationId xmlns:a16="http://schemas.microsoft.com/office/drawing/2014/main" id="{00000000-0008-0000-0000-00003F07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856" name="Text Box 687">
          <a:extLst>
            <a:ext uri="{FF2B5EF4-FFF2-40B4-BE49-F238E27FC236}">
              <a16:creationId xmlns:a16="http://schemas.microsoft.com/office/drawing/2014/main" id="{00000000-0008-0000-0000-00004007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857" name="Text Box 688">
          <a:extLst>
            <a:ext uri="{FF2B5EF4-FFF2-40B4-BE49-F238E27FC236}">
              <a16:creationId xmlns:a16="http://schemas.microsoft.com/office/drawing/2014/main" id="{00000000-0008-0000-0000-00004107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858" name="Text Box 689">
          <a:extLst>
            <a:ext uri="{FF2B5EF4-FFF2-40B4-BE49-F238E27FC236}">
              <a16:creationId xmlns:a16="http://schemas.microsoft.com/office/drawing/2014/main" id="{00000000-0008-0000-0000-00004207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859" name="Text Box 690">
          <a:extLst>
            <a:ext uri="{FF2B5EF4-FFF2-40B4-BE49-F238E27FC236}">
              <a16:creationId xmlns:a16="http://schemas.microsoft.com/office/drawing/2014/main" id="{00000000-0008-0000-0000-00004307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860" name="Text Box 691">
          <a:extLst>
            <a:ext uri="{FF2B5EF4-FFF2-40B4-BE49-F238E27FC236}">
              <a16:creationId xmlns:a16="http://schemas.microsoft.com/office/drawing/2014/main" id="{00000000-0008-0000-0000-00004407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861" name="Text Box 692">
          <a:extLst>
            <a:ext uri="{FF2B5EF4-FFF2-40B4-BE49-F238E27FC236}">
              <a16:creationId xmlns:a16="http://schemas.microsoft.com/office/drawing/2014/main" id="{00000000-0008-0000-0000-00004507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862" name="Text Box 693">
          <a:extLst>
            <a:ext uri="{FF2B5EF4-FFF2-40B4-BE49-F238E27FC236}">
              <a16:creationId xmlns:a16="http://schemas.microsoft.com/office/drawing/2014/main" id="{00000000-0008-0000-0000-00004607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863" name="Text Box 694">
          <a:extLst>
            <a:ext uri="{FF2B5EF4-FFF2-40B4-BE49-F238E27FC236}">
              <a16:creationId xmlns:a16="http://schemas.microsoft.com/office/drawing/2014/main" id="{00000000-0008-0000-0000-00004707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864" name="Text Box 695">
          <a:extLst>
            <a:ext uri="{FF2B5EF4-FFF2-40B4-BE49-F238E27FC236}">
              <a16:creationId xmlns:a16="http://schemas.microsoft.com/office/drawing/2014/main" id="{00000000-0008-0000-0000-00004807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865" name="Text Box 696">
          <a:extLst>
            <a:ext uri="{FF2B5EF4-FFF2-40B4-BE49-F238E27FC236}">
              <a16:creationId xmlns:a16="http://schemas.microsoft.com/office/drawing/2014/main" id="{00000000-0008-0000-0000-00004907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866" name="Text Box 697">
          <a:extLst>
            <a:ext uri="{FF2B5EF4-FFF2-40B4-BE49-F238E27FC236}">
              <a16:creationId xmlns:a16="http://schemas.microsoft.com/office/drawing/2014/main" id="{00000000-0008-0000-0000-00004A07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867" name="Text Box 698">
          <a:extLst>
            <a:ext uri="{FF2B5EF4-FFF2-40B4-BE49-F238E27FC236}">
              <a16:creationId xmlns:a16="http://schemas.microsoft.com/office/drawing/2014/main" id="{00000000-0008-0000-0000-00004B07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868" name="Text Box 699">
          <a:extLst>
            <a:ext uri="{FF2B5EF4-FFF2-40B4-BE49-F238E27FC236}">
              <a16:creationId xmlns:a16="http://schemas.microsoft.com/office/drawing/2014/main" id="{00000000-0008-0000-0000-00004C07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869" name="Text Box 700">
          <a:extLst>
            <a:ext uri="{FF2B5EF4-FFF2-40B4-BE49-F238E27FC236}">
              <a16:creationId xmlns:a16="http://schemas.microsoft.com/office/drawing/2014/main" id="{00000000-0008-0000-0000-00004D07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870" name="Text Box 701">
          <a:extLst>
            <a:ext uri="{FF2B5EF4-FFF2-40B4-BE49-F238E27FC236}">
              <a16:creationId xmlns:a16="http://schemas.microsoft.com/office/drawing/2014/main" id="{00000000-0008-0000-0000-00004E07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871" name="Text Box 702">
          <a:extLst>
            <a:ext uri="{FF2B5EF4-FFF2-40B4-BE49-F238E27FC236}">
              <a16:creationId xmlns:a16="http://schemas.microsoft.com/office/drawing/2014/main" id="{00000000-0008-0000-0000-00004F07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872" name="Text Box 703">
          <a:extLst>
            <a:ext uri="{FF2B5EF4-FFF2-40B4-BE49-F238E27FC236}">
              <a16:creationId xmlns:a16="http://schemas.microsoft.com/office/drawing/2014/main" id="{00000000-0008-0000-0000-00005007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873" name="Text Box 704">
          <a:extLst>
            <a:ext uri="{FF2B5EF4-FFF2-40B4-BE49-F238E27FC236}">
              <a16:creationId xmlns:a16="http://schemas.microsoft.com/office/drawing/2014/main" id="{00000000-0008-0000-0000-00005107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874" name="Text Box 705">
          <a:extLst>
            <a:ext uri="{FF2B5EF4-FFF2-40B4-BE49-F238E27FC236}">
              <a16:creationId xmlns:a16="http://schemas.microsoft.com/office/drawing/2014/main" id="{00000000-0008-0000-0000-00005207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875" name="Text Box 706">
          <a:extLst>
            <a:ext uri="{FF2B5EF4-FFF2-40B4-BE49-F238E27FC236}">
              <a16:creationId xmlns:a16="http://schemas.microsoft.com/office/drawing/2014/main" id="{00000000-0008-0000-0000-00005307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876" name="Text Box 707">
          <a:extLst>
            <a:ext uri="{FF2B5EF4-FFF2-40B4-BE49-F238E27FC236}">
              <a16:creationId xmlns:a16="http://schemas.microsoft.com/office/drawing/2014/main" id="{00000000-0008-0000-0000-00005407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877" name="Text Box 708">
          <a:extLst>
            <a:ext uri="{FF2B5EF4-FFF2-40B4-BE49-F238E27FC236}">
              <a16:creationId xmlns:a16="http://schemas.microsoft.com/office/drawing/2014/main" id="{00000000-0008-0000-0000-00005507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878" name="Text Box 709">
          <a:extLst>
            <a:ext uri="{FF2B5EF4-FFF2-40B4-BE49-F238E27FC236}">
              <a16:creationId xmlns:a16="http://schemas.microsoft.com/office/drawing/2014/main" id="{00000000-0008-0000-0000-00005607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879" name="Text Box 710">
          <a:extLst>
            <a:ext uri="{FF2B5EF4-FFF2-40B4-BE49-F238E27FC236}">
              <a16:creationId xmlns:a16="http://schemas.microsoft.com/office/drawing/2014/main" id="{00000000-0008-0000-0000-00005707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880" name="Text Box 711">
          <a:extLst>
            <a:ext uri="{FF2B5EF4-FFF2-40B4-BE49-F238E27FC236}">
              <a16:creationId xmlns:a16="http://schemas.microsoft.com/office/drawing/2014/main" id="{00000000-0008-0000-0000-00005807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881" name="Text Box 712">
          <a:extLst>
            <a:ext uri="{FF2B5EF4-FFF2-40B4-BE49-F238E27FC236}">
              <a16:creationId xmlns:a16="http://schemas.microsoft.com/office/drawing/2014/main" id="{00000000-0008-0000-0000-00005907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882" name="Text Box 713">
          <a:extLst>
            <a:ext uri="{FF2B5EF4-FFF2-40B4-BE49-F238E27FC236}">
              <a16:creationId xmlns:a16="http://schemas.microsoft.com/office/drawing/2014/main" id="{00000000-0008-0000-0000-00005A07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883" name="Text Box 714">
          <a:extLst>
            <a:ext uri="{FF2B5EF4-FFF2-40B4-BE49-F238E27FC236}">
              <a16:creationId xmlns:a16="http://schemas.microsoft.com/office/drawing/2014/main" id="{00000000-0008-0000-0000-00005B07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884" name="Text Box 715">
          <a:extLst>
            <a:ext uri="{FF2B5EF4-FFF2-40B4-BE49-F238E27FC236}">
              <a16:creationId xmlns:a16="http://schemas.microsoft.com/office/drawing/2014/main" id="{00000000-0008-0000-0000-00005C07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885" name="Text Box 716">
          <a:extLst>
            <a:ext uri="{FF2B5EF4-FFF2-40B4-BE49-F238E27FC236}">
              <a16:creationId xmlns:a16="http://schemas.microsoft.com/office/drawing/2014/main" id="{00000000-0008-0000-0000-00005D07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886" name="Text Box 717">
          <a:extLst>
            <a:ext uri="{FF2B5EF4-FFF2-40B4-BE49-F238E27FC236}">
              <a16:creationId xmlns:a16="http://schemas.microsoft.com/office/drawing/2014/main" id="{00000000-0008-0000-0000-00005E07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887" name="Text Box 718">
          <a:extLst>
            <a:ext uri="{FF2B5EF4-FFF2-40B4-BE49-F238E27FC236}">
              <a16:creationId xmlns:a16="http://schemas.microsoft.com/office/drawing/2014/main" id="{00000000-0008-0000-0000-00005F07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888" name="Text Box 719">
          <a:extLst>
            <a:ext uri="{FF2B5EF4-FFF2-40B4-BE49-F238E27FC236}">
              <a16:creationId xmlns:a16="http://schemas.microsoft.com/office/drawing/2014/main" id="{00000000-0008-0000-0000-00006007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889" name="Text Box 720">
          <a:extLst>
            <a:ext uri="{FF2B5EF4-FFF2-40B4-BE49-F238E27FC236}">
              <a16:creationId xmlns:a16="http://schemas.microsoft.com/office/drawing/2014/main" id="{00000000-0008-0000-0000-00006107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890" name="Text Box 721">
          <a:extLst>
            <a:ext uri="{FF2B5EF4-FFF2-40B4-BE49-F238E27FC236}">
              <a16:creationId xmlns:a16="http://schemas.microsoft.com/office/drawing/2014/main" id="{00000000-0008-0000-0000-00006207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891" name="Text Box 722">
          <a:extLst>
            <a:ext uri="{FF2B5EF4-FFF2-40B4-BE49-F238E27FC236}">
              <a16:creationId xmlns:a16="http://schemas.microsoft.com/office/drawing/2014/main" id="{00000000-0008-0000-0000-00006307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892" name="Text Box 723">
          <a:extLst>
            <a:ext uri="{FF2B5EF4-FFF2-40B4-BE49-F238E27FC236}">
              <a16:creationId xmlns:a16="http://schemas.microsoft.com/office/drawing/2014/main" id="{00000000-0008-0000-0000-00006407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893" name="Text Box 724">
          <a:extLst>
            <a:ext uri="{FF2B5EF4-FFF2-40B4-BE49-F238E27FC236}">
              <a16:creationId xmlns:a16="http://schemas.microsoft.com/office/drawing/2014/main" id="{00000000-0008-0000-0000-00006507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894" name="Text Box 725">
          <a:extLst>
            <a:ext uri="{FF2B5EF4-FFF2-40B4-BE49-F238E27FC236}">
              <a16:creationId xmlns:a16="http://schemas.microsoft.com/office/drawing/2014/main" id="{00000000-0008-0000-0000-00006607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895" name="Text Box 726">
          <a:extLst>
            <a:ext uri="{FF2B5EF4-FFF2-40B4-BE49-F238E27FC236}">
              <a16:creationId xmlns:a16="http://schemas.microsoft.com/office/drawing/2014/main" id="{00000000-0008-0000-0000-00006707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896" name="Text Box 727">
          <a:extLst>
            <a:ext uri="{FF2B5EF4-FFF2-40B4-BE49-F238E27FC236}">
              <a16:creationId xmlns:a16="http://schemas.microsoft.com/office/drawing/2014/main" id="{00000000-0008-0000-0000-00006807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897" name="Text Box 728">
          <a:extLst>
            <a:ext uri="{FF2B5EF4-FFF2-40B4-BE49-F238E27FC236}">
              <a16:creationId xmlns:a16="http://schemas.microsoft.com/office/drawing/2014/main" id="{00000000-0008-0000-0000-00006907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898" name="Text Box 729">
          <a:extLst>
            <a:ext uri="{FF2B5EF4-FFF2-40B4-BE49-F238E27FC236}">
              <a16:creationId xmlns:a16="http://schemas.microsoft.com/office/drawing/2014/main" id="{00000000-0008-0000-0000-00006A07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899" name="Text Box 730">
          <a:extLst>
            <a:ext uri="{FF2B5EF4-FFF2-40B4-BE49-F238E27FC236}">
              <a16:creationId xmlns:a16="http://schemas.microsoft.com/office/drawing/2014/main" id="{00000000-0008-0000-0000-00006B07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900" name="Text Box 731">
          <a:extLst>
            <a:ext uri="{FF2B5EF4-FFF2-40B4-BE49-F238E27FC236}">
              <a16:creationId xmlns:a16="http://schemas.microsoft.com/office/drawing/2014/main" id="{00000000-0008-0000-0000-00006C07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901" name="Text Box 732">
          <a:extLst>
            <a:ext uri="{FF2B5EF4-FFF2-40B4-BE49-F238E27FC236}">
              <a16:creationId xmlns:a16="http://schemas.microsoft.com/office/drawing/2014/main" id="{00000000-0008-0000-0000-00006D07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902" name="Text Box 733">
          <a:extLst>
            <a:ext uri="{FF2B5EF4-FFF2-40B4-BE49-F238E27FC236}">
              <a16:creationId xmlns:a16="http://schemas.microsoft.com/office/drawing/2014/main" id="{00000000-0008-0000-0000-00006E07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903" name="Text Box 734">
          <a:extLst>
            <a:ext uri="{FF2B5EF4-FFF2-40B4-BE49-F238E27FC236}">
              <a16:creationId xmlns:a16="http://schemas.microsoft.com/office/drawing/2014/main" id="{00000000-0008-0000-0000-00006F07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904" name="Text Box 735">
          <a:extLst>
            <a:ext uri="{FF2B5EF4-FFF2-40B4-BE49-F238E27FC236}">
              <a16:creationId xmlns:a16="http://schemas.microsoft.com/office/drawing/2014/main" id="{00000000-0008-0000-0000-00007007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905" name="Text Box 736">
          <a:extLst>
            <a:ext uri="{FF2B5EF4-FFF2-40B4-BE49-F238E27FC236}">
              <a16:creationId xmlns:a16="http://schemas.microsoft.com/office/drawing/2014/main" id="{00000000-0008-0000-0000-00007107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906" name="Text Box 737">
          <a:extLst>
            <a:ext uri="{FF2B5EF4-FFF2-40B4-BE49-F238E27FC236}">
              <a16:creationId xmlns:a16="http://schemas.microsoft.com/office/drawing/2014/main" id="{00000000-0008-0000-0000-00007207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907" name="Text Box 738">
          <a:extLst>
            <a:ext uri="{FF2B5EF4-FFF2-40B4-BE49-F238E27FC236}">
              <a16:creationId xmlns:a16="http://schemas.microsoft.com/office/drawing/2014/main" id="{00000000-0008-0000-0000-00007307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908" name="Text Box 739">
          <a:extLst>
            <a:ext uri="{FF2B5EF4-FFF2-40B4-BE49-F238E27FC236}">
              <a16:creationId xmlns:a16="http://schemas.microsoft.com/office/drawing/2014/main" id="{00000000-0008-0000-0000-00007407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909" name="Text Box 740">
          <a:extLst>
            <a:ext uri="{FF2B5EF4-FFF2-40B4-BE49-F238E27FC236}">
              <a16:creationId xmlns:a16="http://schemas.microsoft.com/office/drawing/2014/main" id="{00000000-0008-0000-0000-00007507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910" name="Text Box 741">
          <a:extLst>
            <a:ext uri="{FF2B5EF4-FFF2-40B4-BE49-F238E27FC236}">
              <a16:creationId xmlns:a16="http://schemas.microsoft.com/office/drawing/2014/main" id="{00000000-0008-0000-0000-00007607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911" name="Text Box 742">
          <a:extLst>
            <a:ext uri="{FF2B5EF4-FFF2-40B4-BE49-F238E27FC236}">
              <a16:creationId xmlns:a16="http://schemas.microsoft.com/office/drawing/2014/main" id="{00000000-0008-0000-0000-00007707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912" name="Text Box 743">
          <a:extLst>
            <a:ext uri="{FF2B5EF4-FFF2-40B4-BE49-F238E27FC236}">
              <a16:creationId xmlns:a16="http://schemas.microsoft.com/office/drawing/2014/main" id="{00000000-0008-0000-0000-00007807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913" name="Text Box 744">
          <a:extLst>
            <a:ext uri="{FF2B5EF4-FFF2-40B4-BE49-F238E27FC236}">
              <a16:creationId xmlns:a16="http://schemas.microsoft.com/office/drawing/2014/main" id="{00000000-0008-0000-0000-00007907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914" name="Text Box 745">
          <a:extLst>
            <a:ext uri="{FF2B5EF4-FFF2-40B4-BE49-F238E27FC236}">
              <a16:creationId xmlns:a16="http://schemas.microsoft.com/office/drawing/2014/main" id="{00000000-0008-0000-0000-00007A07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915" name="Text Box 746">
          <a:extLst>
            <a:ext uri="{FF2B5EF4-FFF2-40B4-BE49-F238E27FC236}">
              <a16:creationId xmlns:a16="http://schemas.microsoft.com/office/drawing/2014/main" id="{00000000-0008-0000-0000-00007B07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916" name="Text Box 747">
          <a:extLst>
            <a:ext uri="{FF2B5EF4-FFF2-40B4-BE49-F238E27FC236}">
              <a16:creationId xmlns:a16="http://schemas.microsoft.com/office/drawing/2014/main" id="{00000000-0008-0000-0000-00007C07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917" name="Text Box 748">
          <a:extLst>
            <a:ext uri="{FF2B5EF4-FFF2-40B4-BE49-F238E27FC236}">
              <a16:creationId xmlns:a16="http://schemas.microsoft.com/office/drawing/2014/main" id="{00000000-0008-0000-0000-00007D07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918" name="Text Box 749">
          <a:extLst>
            <a:ext uri="{FF2B5EF4-FFF2-40B4-BE49-F238E27FC236}">
              <a16:creationId xmlns:a16="http://schemas.microsoft.com/office/drawing/2014/main" id="{00000000-0008-0000-0000-00007E07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919" name="Text Box 750">
          <a:extLst>
            <a:ext uri="{FF2B5EF4-FFF2-40B4-BE49-F238E27FC236}">
              <a16:creationId xmlns:a16="http://schemas.microsoft.com/office/drawing/2014/main" id="{00000000-0008-0000-0000-00007F07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920" name="Text Box 751">
          <a:extLst>
            <a:ext uri="{FF2B5EF4-FFF2-40B4-BE49-F238E27FC236}">
              <a16:creationId xmlns:a16="http://schemas.microsoft.com/office/drawing/2014/main" id="{00000000-0008-0000-0000-00008007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921" name="Text Box 752">
          <a:extLst>
            <a:ext uri="{FF2B5EF4-FFF2-40B4-BE49-F238E27FC236}">
              <a16:creationId xmlns:a16="http://schemas.microsoft.com/office/drawing/2014/main" id="{00000000-0008-0000-0000-00008107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922" name="Text Box 753">
          <a:extLst>
            <a:ext uri="{FF2B5EF4-FFF2-40B4-BE49-F238E27FC236}">
              <a16:creationId xmlns:a16="http://schemas.microsoft.com/office/drawing/2014/main" id="{00000000-0008-0000-0000-00008207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923" name="Text Box 754">
          <a:extLst>
            <a:ext uri="{FF2B5EF4-FFF2-40B4-BE49-F238E27FC236}">
              <a16:creationId xmlns:a16="http://schemas.microsoft.com/office/drawing/2014/main" id="{00000000-0008-0000-0000-00008307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924" name="Text Box 755">
          <a:extLst>
            <a:ext uri="{FF2B5EF4-FFF2-40B4-BE49-F238E27FC236}">
              <a16:creationId xmlns:a16="http://schemas.microsoft.com/office/drawing/2014/main" id="{00000000-0008-0000-0000-00008407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925" name="Text Box 756">
          <a:extLst>
            <a:ext uri="{FF2B5EF4-FFF2-40B4-BE49-F238E27FC236}">
              <a16:creationId xmlns:a16="http://schemas.microsoft.com/office/drawing/2014/main" id="{00000000-0008-0000-0000-00008507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926" name="Text Box 757">
          <a:extLst>
            <a:ext uri="{FF2B5EF4-FFF2-40B4-BE49-F238E27FC236}">
              <a16:creationId xmlns:a16="http://schemas.microsoft.com/office/drawing/2014/main" id="{00000000-0008-0000-0000-00008607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927" name="Text Box 758">
          <a:extLst>
            <a:ext uri="{FF2B5EF4-FFF2-40B4-BE49-F238E27FC236}">
              <a16:creationId xmlns:a16="http://schemas.microsoft.com/office/drawing/2014/main" id="{00000000-0008-0000-0000-00008707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928" name="Text Box 759">
          <a:extLst>
            <a:ext uri="{FF2B5EF4-FFF2-40B4-BE49-F238E27FC236}">
              <a16:creationId xmlns:a16="http://schemas.microsoft.com/office/drawing/2014/main" id="{00000000-0008-0000-0000-00008807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929" name="Text Box 760">
          <a:extLst>
            <a:ext uri="{FF2B5EF4-FFF2-40B4-BE49-F238E27FC236}">
              <a16:creationId xmlns:a16="http://schemas.microsoft.com/office/drawing/2014/main" id="{00000000-0008-0000-0000-00008907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930" name="Text Box 761">
          <a:extLst>
            <a:ext uri="{FF2B5EF4-FFF2-40B4-BE49-F238E27FC236}">
              <a16:creationId xmlns:a16="http://schemas.microsoft.com/office/drawing/2014/main" id="{00000000-0008-0000-0000-00008A07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931" name="Text Box 762">
          <a:extLst>
            <a:ext uri="{FF2B5EF4-FFF2-40B4-BE49-F238E27FC236}">
              <a16:creationId xmlns:a16="http://schemas.microsoft.com/office/drawing/2014/main" id="{00000000-0008-0000-0000-00008B07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932" name="Text Box 763">
          <a:extLst>
            <a:ext uri="{FF2B5EF4-FFF2-40B4-BE49-F238E27FC236}">
              <a16:creationId xmlns:a16="http://schemas.microsoft.com/office/drawing/2014/main" id="{00000000-0008-0000-0000-00008C07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933" name="Text Box 764">
          <a:extLst>
            <a:ext uri="{FF2B5EF4-FFF2-40B4-BE49-F238E27FC236}">
              <a16:creationId xmlns:a16="http://schemas.microsoft.com/office/drawing/2014/main" id="{00000000-0008-0000-0000-00008D07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934" name="Text Box 765">
          <a:extLst>
            <a:ext uri="{FF2B5EF4-FFF2-40B4-BE49-F238E27FC236}">
              <a16:creationId xmlns:a16="http://schemas.microsoft.com/office/drawing/2014/main" id="{00000000-0008-0000-0000-00008E07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935" name="Text Box 766">
          <a:extLst>
            <a:ext uri="{FF2B5EF4-FFF2-40B4-BE49-F238E27FC236}">
              <a16:creationId xmlns:a16="http://schemas.microsoft.com/office/drawing/2014/main" id="{00000000-0008-0000-0000-00008F07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936" name="Text Box 767">
          <a:extLst>
            <a:ext uri="{FF2B5EF4-FFF2-40B4-BE49-F238E27FC236}">
              <a16:creationId xmlns:a16="http://schemas.microsoft.com/office/drawing/2014/main" id="{00000000-0008-0000-0000-00009007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937" name="Text Box 768">
          <a:extLst>
            <a:ext uri="{FF2B5EF4-FFF2-40B4-BE49-F238E27FC236}">
              <a16:creationId xmlns:a16="http://schemas.microsoft.com/office/drawing/2014/main" id="{00000000-0008-0000-0000-00009107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938" name="Text Box 769">
          <a:extLst>
            <a:ext uri="{FF2B5EF4-FFF2-40B4-BE49-F238E27FC236}">
              <a16:creationId xmlns:a16="http://schemas.microsoft.com/office/drawing/2014/main" id="{00000000-0008-0000-0000-00009207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939" name="Text Box 770">
          <a:extLst>
            <a:ext uri="{FF2B5EF4-FFF2-40B4-BE49-F238E27FC236}">
              <a16:creationId xmlns:a16="http://schemas.microsoft.com/office/drawing/2014/main" id="{00000000-0008-0000-0000-00009307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940" name="Text Box 771">
          <a:extLst>
            <a:ext uri="{FF2B5EF4-FFF2-40B4-BE49-F238E27FC236}">
              <a16:creationId xmlns:a16="http://schemas.microsoft.com/office/drawing/2014/main" id="{00000000-0008-0000-0000-00009407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941" name="Text Box 772">
          <a:extLst>
            <a:ext uri="{FF2B5EF4-FFF2-40B4-BE49-F238E27FC236}">
              <a16:creationId xmlns:a16="http://schemas.microsoft.com/office/drawing/2014/main" id="{00000000-0008-0000-0000-00009507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942" name="Text Box 387">
          <a:extLst>
            <a:ext uri="{FF2B5EF4-FFF2-40B4-BE49-F238E27FC236}">
              <a16:creationId xmlns:a16="http://schemas.microsoft.com/office/drawing/2014/main" id="{00000000-0008-0000-0000-00009607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943" name="Text Box 388">
          <a:extLst>
            <a:ext uri="{FF2B5EF4-FFF2-40B4-BE49-F238E27FC236}">
              <a16:creationId xmlns:a16="http://schemas.microsoft.com/office/drawing/2014/main" id="{00000000-0008-0000-0000-00009707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944" name="Text Box 389">
          <a:extLst>
            <a:ext uri="{FF2B5EF4-FFF2-40B4-BE49-F238E27FC236}">
              <a16:creationId xmlns:a16="http://schemas.microsoft.com/office/drawing/2014/main" id="{00000000-0008-0000-0000-00009807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945" name="Text Box 390">
          <a:extLst>
            <a:ext uri="{FF2B5EF4-FFF2-40B4-BE49-F238E27FC236}">
              <a16:creationId xmlns:a16="http://schemas.microsoft.com/office/drawing/2014/main" id="{00000000-0008-0000-0000-00009907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946" name="Text Box 391">
          <a:extLst>
            <a:ext uri="{FF2B5EF4-FFF2-40B4-BE49-F238E27FC236}">
              <a16:creationId xmlns:a16="http://schemas.microsoft.com/office/drawing/2014/main" id="{00000000-0008-0000-0000-00009A07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947" name="Text Box 392">
          <a:extLst>
            <a:ext uri="{FF2B5EF4-FFF2-40B4-BE49-F238E27FC236}">
              <a16:creationId xmlns:a16="http://schemas.microsoft.com/office/drawing/2014/main" id="{00000000-0008-0000-0000-00009B07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948" name="Text Box 393">
          <a:extLst>
            <a:ext uri="{FF2B5EF4-FFF2-40B4-BE49-F238E27FC236}">
              <a16:creationId xmlns:a16="http://schemas.microsoft.com/office/drawing/2014/main" id="{00000000-0008-0000-0000-00009C07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949" name="Text Box 394">
          <a:extLst>
            <a:ext uri="{FF2B5EF4-FFF2-40B4-BE49-F238E27FC236}">
              <a16:creationId xmlns:a16="http://schemas.microsoft.com/office/drawing/2014/main" id="{00000000-0008-0000-0000-00009D07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950" name="Text Box 395">
          <a:extLst>
            <a:ext uri="{FF2B5EF4-FFF2-40B4-BE49-F238E27FC236}">
              <a16:creationId xmlns:a16="http://schemas.microsoft.com/office/drawing/2014/main" id="{00000000-0008-0000-0000-00009E07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951" name="Text Box 396">
          <a:extLst>
            <a:ext uri="{FF2B5EF4-FFF2-40B4-BE49-F238E27FC236}">
              <a16:creationId xmlns:a16="http://schemas.microsoft.com/office/drawing/2014/main" id="{00000000-0008-0000-0000-00009F07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952" name="Text Box 397">
          <a:extLst>
            <a:ext uri="{FF2B5EF4-FFF2-40B4-BE49-F238E27FC236}">
              <a16:creationId xmlns:a16="http://schemas.microsoft.com/office/drawing/2014/main" id="{00000000-0008-0000-0000-0000A007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953" name="Text Box 398">
          <a:extLst>
            <a:ext uri="{FF2B5EF4-FFF2-40B4-BE49-F238E27FC236}">
              <a16:creationId xmlns:a16="http://schemas.microsoft.com/office/drawing/2014/main" id="{00000000-0008-0000-0000-0000A107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954" name="Text Box 399">
          <a:extLst>
            <a:ext uri="{FF2B5EF4-FFF2-40B4-BE49-F238E27FC236}">
              <a16:creationId xmlns:a16="http://schemas.microsoft.com/office/drawing/2014/main" id="{00000000-0008-0000-0000-0000A207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955" name="Text Box 400">
          <a:extLst>
            <a:ext uri="{FF2B5EF4-FFF2-40B4-BE49-F238E27FC236}">
              <a16:creationId xmlns:a16="http://schemas.microsoft.com/office/drawing/2014/main" id="{00000000-0008-0000-0000-0000A307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956" name="Text Box 401">
          <a:extLst>
            <a:ext uri="{FF2B5EF4-FFF2-40B4-BE49-F238E27FC236}">
              <a16:creationId xmlns:a16="http://schemas.microsoft.com/office/drawing/2014/main" id="{00000000-0008-0000-0000-0000A407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957" name="Text Box 402">
          <a:extLst>
            <a:ext uri="{FF2B5EF4-FFF2-40B4-BE49-F238E27FC236}">
              <a16:creationId xmlns:a16="http://schemas.microsoft.com/office/drawing/2014/main" id="{00000000-0008-0000-0000-0000A507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958" name="Text Box 403">
          <a:extLst>
            <a:ext uri="{FF2B5EF4-FFF2-40B4-BE49-F238E27FC236}">
              <a16:creationId xmlns:a16="http://schemas.microsoft.com/office/drawing/2014/main" id="{00000000-0008-0000-0000-0000A607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959" name="Text Box 404">
          <a:extLst>
            <a:ext uri="{FF2B5EF4-FFF2-40B4-BE49-F238E27FC236}">
              <a16:creationId xmlns:a16="http://schemas.microsoft.com/office/drawing/2014/main" id="{00000000-0008-0000-0000-0000A707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960" name="Text Box 405">
          <a:extLst>
            <a:ext uri="{FF2B5EF4-FFF2-40B4-BE49-F238E27FC236}">
              <a16:creationId xmlns:a16="http://schemas.microsoft.com/office/drawing/2014/main" id="{00000000-0008-0000-0000-0000A807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961" name="Text Box 406">
          <a:extLst>
            <a:ext uri="{FF2B5EF4-FFF2-40B4-BE49-F238E27FC236}">
              <a16:creationId xmlns:a16="http://schemas.microsoft.com/office/drawing/2014/main" id="{00000000-0008-0000-0000-0000A907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962" name="Text Box 407">
          <a:extLst>
            <a:ext uri="{FF2B5EF4-FFF2-40B4-BE49-F238E27FC236}">
              <a16:creationId xmlns:a16="http://schemas.microsoft.com/office/drawing/2014/main" id="{00000000-0008-0000-0000-0000AA07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963" name="Text Box 408">
          <a:extLst>
            <a:ext uri="{FF2B5EF4-FFF2-40B4-BE49-F238E27FC236}">
              <a16:creationId xmlns:a16="http://schemas.microsoft.com/office/drawing/2014/main" id="{00000000-0008-0000-0000-0000AB07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964" name="Text Box 409">
          <a:extLst>
            <a:ext uri="{FF2B5EF4-FFF2-40B4-BE49-F238E27FC236}">
              <a16:creationId xmlns:a16="http://schemas.microsoft.com/office/drawing/2014/main" id="{00000000-0008-0000-0000-0000AC07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965" name="Text Box 410">
          <a:extLst>
            <a:ext uri="{FF2B5EF4-FFF2-40B4-BE49-F238E27FC236}">
              <a16:creationId xmlns:a16="http://schemas.microsoft.com/office/drawing/2014/main" id="{00000000-0008-0000-0000-0000AD07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966" name="Text Box 411">
          <a:extLst>
            <a:ext uri="{FF2B5EF4-FFF2-40B4-BE49-F238E27FC236}">
              <a16:creationId xmlns:a16="http://schemas.microsoft.com/office/drawing/2014/main" id="{00000000-0008-0000-0000-0000AE07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967" name="Text Box 412">
          <a:extLst>
            <a:ext uri="{FF2B5EF4-FFF2-40B4-BE49-F238E27FC236}">
              <a16:creationId xmlns:a16="http://schemas.microsoft.com/office/drawing/2014/main" id="{00000000-0008-0000-0000-0000AF07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968" name="Text Box 413">
          <a:extLst>
            <a:ext uri="{FF2B5EF4-FFF2-40B4-BE49-F238E27FC236}">
              <a16:creationId xmlns:a16="http://schemas.microsoft.com/office/drawing/2014/main" id="{00000000-0008-0000-0000-0000B007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969" name="Text Box 414">
          <a:extLst>
            <a:ext uri="{FF2B5EF4-FFF2-40B4-BE49-F238E27FC236}">
              <a16:creationId xmlns:a16="http://schemas.microsoft.com/office/drawing/2014/main" id="{00000000-0008-0000-0000-0000B107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970" name="Text Box 415">
          <a:extLst>
            <a:ext uri="{FF2B5EF4-FFF2-40B4-BE49-F238E27FC236}">
              <a16:creationId xmlns:a16="http://schemas.microsoft.com/office/drawing/2014/main" id="{00000000-0008-0000-0000-0000B207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971" name="Text Box 416">
          <a:extLst>
            <a:ext uri="{FF2B5EF4-FFF2-40B4-BE49-F238E27FC236}">
              <a16:creationId xmlns:a16="http://schemas.microsoft.com/office/drawing/2014/main" id="{00000000-0008-0000-0000-0000B307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972" name="Text Box 417">
          <a:extLst>
            <a:ext uri="{FF2B5EF4-FFF2-40B4-BE49-F238E27FC236}">
              <a16:creationId xmlns:a16="http://schemas.microsoft.com/office/drawing/2014/main" id="{00000000-0008-0000-0000-0000B407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973" name="Text Box 418">
          <a:extLst>
            <a:ext uri="{FF2B5EF4-FFF2-40B4-BE49-F238E27FC236}">
              <a16:creationId xmlns:a16="http://schemas.microsoft.com/office/drawing/2014/main" id="{00000000-0008-0000-0000-0000B507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974" name="Text Box 419">
          <a:extLst>
            <a:ext uri="{FF2B5EF4-FFF2-40B4-BE49-F238E27FC236}">
              <a16:creationId xmlns:a16="http://schemas.microsoft.com/office/drawing/2014/main" id="{00000000-0008-0000-0000-0000B607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975" name="Text Box 420">
          <a:extLst>
            <a:ext uri="{FF2B5EF4-FFF2-40B4-BE49-F238E27FC236}">
              <a16:creationId xmlns:a16="http://schemas.microsoft.com/office/drawing/2014/main" id="{00000000-0008-0000-0000-0000B707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976" name="Text Box 421">
          <a:extLst>
            <a:ext uri="{FF2B5EF4-FFF2-40B4-BE49-F238E27FC236}">
              <a16:creationId xmlns:a16="http://schemas.microsoft.com/office/drawing/2014/main" id="{00000000-0008-0000-0000-0000B807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977" name="Text Box 422">
          <a:extLst>
            <a:ext uri="{FF2B5EF4-FFF2-40B4-BE49-F238E27FC236}">
              <a16:creationId xmlns:a16="http://schemas.microsoft.com/office/drawing/2014/main" id="{00000000-0008-0000-0000-0000B907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978" name="Text Box 423">
          <a:extLst>
            <a:ext uri="{FF2B5EF4-FFF2-40B4-BE49-F238E27FC236}">
              <a16:creationId xmlns:a16="http://schemas.microsoft.com/office/drawing/2014/main" id="{00000000-0008-0000-0000-0000BA07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979" name="Text Box 424">
          <a:extLst>
            <a:ext uri="{FF2B5EF4-FFF2-40B4-BE49-F238E27FC236}">
              <a16:creationId xmlns:a16="http://schemas.microsoft.com/office/drawing/2014/main" id="{00000000-0008-0000-0000-0000BB07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980" name="Text Box 425">
          <a:extLst>
            <a:ext uri="{FF2B5EF4-FFF2-40B4-BE49-F238E27FC236}">
              <a16:creationId xmlns:a16="http://schemas.microsoft.com/office/drawing/2014/main" id="{00000000-0008-0000-0000-0000BC07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981" name="Text Box 426">
          <a:extLst>
            <a:ext uri="{FF2B5EF4-FFF2-40B4-BE49-F238E27FC236}">
              <a16:creationId xmlns:a16="http://schemas.microsoft.com/office/drawing/2014/main" id="{00000000-0008-0000-0000-0000BD07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982" name="Text Box 427">
          <a:extLst>
            <a:ext uri="{FF2B5EF4-FFF2-40B4-BE49-F238E27FC236}">
              <a16:creationId xmlns:a16="http://schemas.microsoft.com/office/drawing/2014/main" id="{00000000-0008-0000-0000-0000BE07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983" name="Text Box 428">
          <a:extLst>
            <a:ext uri="{FF2B5EF4-FFF2-40B4-BE49-F238E27FC236}">
              <a16:creationId xmlns:a16="http://schemas.microsoft.com/office/drawing/2014/main" id="{00000000-0008-0000-0000-0000BF07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984" name="Text Box 429">
          <a:extLst>
            <a:ext uri="{FF2B5EF4-FFF2-40B4-BE49-F238E27FC236}">
              <a16:creationId xmlns:a16="http://schemas.microsoft.com/office/drawing/2014/main" id="{00000000-0008-0000-0000-0000C007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985" name="Text Box 430">
          <a:extLst>
            <a:ext uri="{FF2B5EF4-FFF2-40B4-BE49-F238E27FC236}">
              <a16:creationId xmlns:a16="http://schemas.microsoft.com/office/drawing/2014/main" id="{00000000-0008-0000-0000-0000C107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986" name="Text Box 431">
          <a:extLst>
            <a:ext uri="{FF2B5EF4-FFF2-40B4-BE49-F238E27FC236}">
              <a16:creationId xmlns:a16="http://schemas.microsoft.com/office/drawing/2014/main" id="{00000000-0008-0000-0000-0000C207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987" name="Text Box 432">
          <a:extLst>
            <a:ext uri="{FF2B5EF4-FFF2-40B4-BE49-F238E27FC236}">
              <a16:creationId xmlns:a16="http://schemas.microsoft.com/office/drawing/2014/main" id="{00000000-0008-0000-0000-0000C307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988" name="Text Box 433">
          <a:extLst>
            <a:ext uri="{FF2B5EF4-FFF2-40B4-BE49-F238E27FC236}">
              <a16:creationId xmlns:a16="http://schemas.microsoft.com/office/drawing/2014/main" id="{00000000-0008-0000-0000-0000C407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989" name="Text Box 434">
          <a:extLst>
            <a:ext uri="{FF2B5EF4-FFF2-40B4-BE49-F238E27FC236}">
              <a16:creationId xmlns:a16="http://schemas.microsoft.com/office/drawing/2014/main" id="{00000000-0008-0000-0000-0000C507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990" name="Text Box 435">
          <a:extLst>
            <a:ext uri="{FF2B5EF4-FFF2-40B4-BE49-F238E27FC236}">
              <a16:creationId xmlns:a16="http://schemas.microsoft.com/office/drawing/2014/main" id="{00000000-0008-0000-0000-0000C607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991" name="Text Box 436">
          <a:extLst>
            <a:ext uri="{FF2B5EF4-FFF2-40B4-BE49-F238E27FC236}">
              <a16:creationId xmlns:a16="http://schemas.microsoft.com/office/drawing/2014/main" id="{00000000-0008-0000-0000-0000C707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992" name="Text Box 437">
          <a:extLst>
            <a:ext uri="{FF2B5EF4-FFF2-40B4-BE49-F238E27FC236}">
              <a16:creationId xmlns:a16="http://schemas.microsoft.com/office/drawing/2014/main" id="{00000000-0008-0000-0000-0000C807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993" name="Text Box 438">
          <a:extLst>
            <a:ext uri="{FF2B5EF4-FFF2-40B4-BE49-F238E27FC236}">
              <a16:creationId xmlns:a16="http://schemas.microsoft.com/office/drawing/2014/main" id="{00000000-0008-0000-0000-0000C907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994" name="Text Box 439">
          <a:extLst>
            <a:ext uri="{FF2B5EF4-FFF2-40B4-BE49-F238E27FC236}">
              <a16:creationId xmlns:a16="http://schemas.microsoft.com/office/drawing/2014/main" id="{00000000-0008-0000-0000-0000CA07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995" name="Text Box 440">
          <a:extLst>
            <a:ext uri="{FF2B5EF4-FFF2-40B4-BE49-F238E27FC236}">
              <a16:creationId xmlns:a16="http://schemas.microsoft.com/office/drawing/2014/main" id="{00000000-0008-0000-0000-0000CB07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996" name="Text Box 441">
          <a:extLst>
            <a:ext uri="{FF2B5EF4-FFF2-40B4-BE49-F238E27FC236}">
              <a16:creationId xmlns:a16="http://schemas.microsoft.com/office/drawing/2014/main" id="{00000000-0008-0000-0000-0000CC07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997" name="Text Box 442">
          <a:extLst>
            <a:ext uri="{FF2B5EF4-FFF2-40B4-BE49-F238E27FC236}">
              <a16:creationId xmlns:a16="http://schemas.microsoft.com/office/drawing/2014/main" id="{00000000-0008-0000-0000-0000CD07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998" name="Text Box 443">
          <a:extLst>
            <a:ext uri="{FF2B5EF4-FFF2-40B4-BE49-F238E27FC236}">
              <a16:creationId xmlns:a16="http://schemas.microsoft.com/office/drawing/2014/main" id="{00000000-0008-0000-0000-0000CE07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1999" name="Text Box 444">
          <a:extLst>
            <a:ext uri="{FF2B5EF4-FFF2-40B4-BE49-F238E27FC236}">
              <a16:creationId xmlns:a16="http://schemas.microsoft.com/office/drawing/2014/main" id="{00000000-0008-0000-0000-0000CF07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000" name="Text Box 445">
          <a:extLst>
            <a:ext uri="{FF2B5EF4-FFF2-40B4-BE49-F238E27FC236}">
              <a16:creationId xmlns:a16="http://schemas.microsoft.com/office/drawing/2014/main" id="{00000000-0008-0000-0000-0000D007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001" name="Text Box 446">
          <a:extLst>
            <a:ext uri="{FF2B5EF4-FFF2-40B4-BE49-F238E27FC236}">
              <a16:creationId xmlns:a16="http://schemas.microsoft.com/office/drawing/2014/main" id="{00000000-0008-0000-0000-0000D107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002" name="Text Box 447">
          <a:extLst>
            <a:ext uri="{FF2B5EF4-FFF2-40B4-BE49-F238E27FC236}">
              <a16:creationId xmlns:a16="http://schemas.microsoft.com/office/drawing/2014/main" id="{00000000-0008-0000-0000-0000D207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003" name="Text Box 448">
          <a:extLst>
            <a:ext uri="{FF2B5EF4-FFF2-40B4-BE49-F238E27FC236}">
              <a16:creationId xmlns:a16="http://schemas.microsoft.com/office/drawing/2014/main" id="{00000000-0008-0000-0000-0000D307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004" name="Text Box 449">
          <a:extLst>
            <a:ext uri="{FF2B5EF4-FFF2-40B4-BE49-F238E27FC236}">
              <a16:creationId xmlns:a16="http://schemas.microsoft.com/office/drawing/2014/main" id="{00000000-0008-0000-0000-0000D407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005" name="Text Box 450">
          <a:extLst>
            <a:ext uri="{FF2B5EF4-FFF2-40B4-BE49-F238E27FC236}">
              <a16:creationId xmlns:a16="http://schemas.microsoft.com/office/drawing/2014/main" id="{00000000-0008-0000-0000-0000D507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006" name="Text Box 451">
          <a:extLst>
            <a:ext uri="{FF2B5EF4-FFF2-40B4-BE49-F238E27FC236}">
              <a16:creationId xmlns:a16="http://schemas.microsoft.com/office/drawing/2014/main" id="{00000000-0008-0000-0000-0000D607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007" name="Text Box 452">
          <a:extLst>
            <a:ext uri="{FF2B5EF4-FFF2-40B4-BE49-F238E27FC236}">
              <a16:creationId xmlns:a16="http://schemas.microsoft.com/office/drawing/2014/main" id="{00000000-0008-0000-0000-0000D707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008" name="Text Box 453">
          <a:extLst>
            <a:ext uri="{FF2B5EF4-FFF2-40B4-BE49-F238E27FC236}">
              <a16:creationId xmlns:a16="http://schemas.microsoft.com/office/drawing/2014/main" id="{00000000-0008-0000-0000-0000D807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009" name="Text Box 454">
          <a:extLst>
            <a:ext uri="{FF2B5EF4-FFF2-40B4-BE49-F238E27FC236}">
              <a16:creationId xmlns:a16="http://schemas.microsoft.com/office/drawing/2014/main" id="{00000000-0008-0000-0000-0000D907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010" name="Text Box 455">
          <a:extLst>
            <a:ext uri="{FF2B5EF4-FFF2-40B4-BE49-F238E27FC236}">
              <a16:creationId xmlns:a16="http://schemas.microsoft.com/office/drawing/2014/main" id="{00000000-0008-0000-0000-0000DA07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011" name="Text Box 456">
          <a:extLst>
            <a:ext uri="{FF2B5EF4-FFF2-40B4-BE49-F238E27FC236}">
              <a16:creationId xmlns:a16="http://schemas.microsoft.com/office/drawing/2014/main" id="{00000000-0008-0000-0000-0000DB07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012" name="Text Box 457">
          <a:extLst>
            <a:ext uri="{FF2B5EF4-FFF2-40B4-BE49-F238E27FC236}">
              <a16:creationId xmlns:a16="http://schemas.microsoft.com/office/drawing/2014/main" id="{00000000-0008-0000-0000-0000DC07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013" name="Text Box 458">
          <a:extLst>
            <a:ext uri="{FF2B5EF4-FFF2-40B4-BE49-F238E27FC236}">
              <a16:creationId xmlns:a16="http://schemas.microsoft.com/office/drawing/2014/main" id="{00000000-0008-0000-0000-0000DD07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014" name="Text Box 459">
          <a:extLst>
            <a:ext uri="{FF2B5EF4-FFF2-40B4-BE49-F238E27FC236}">
              <a16:creationId xmlns:a16="http://schemas.microsoft.com/office/drawing/2014/main" id="{00000000-0008-0000-0000-0000DE07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015" name="Text Box 460">
          <a:extLst>
            <a:ext uri="{FF2B5EF4-FFF2-40B4-BE49-F238E27FC236}">
              <a16:creationId xmlns:a16="http://schemas.microsoft.com/office/drawing/2014/main" id="{00000000-0008-0000-0000-0000DF07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016" name="Text Box 461">
          <a:extLst>
            <a:ext uri="{FF2B5EF4-FFF2-40B4-BE49-F238E27FC236}">
              <a16:creationId xmlns:a16="http://schemas.microsoft.com/office/drawing/2014/main" id="{00000000-0008-0000-0000-0000E007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017" name="Text Box 462">
          <a:extLst>
            <a:ext uri="{FF2B5EF4-FFF2-40B4-BE49-F238E27FC236}">
              <a16:creationId xmlns:a16="http://schemas.microsoft.com/office/drawing/2014/main" id="{00000000-0008-0000-0000-0000E107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018" name="Text Box 463">
          <a:extLst>
            <a:ext uri="{FF2B5EF4-FFF2-40B4-BE49-F238E27FC236}">
              <a16:creationId xmlns:a16="http://schemas.microsoft.com/office/drawing/2014/main" id="{00000000-0008-0000-0000-0000E207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019" name="Text Box 464">
          <a:extLst>
            <a:ext uri="{FF2B5EF4-FFF2-40B4-BE49-F238E27FC236}">
              <a16:creationId xmlns:a16="http://schemas.microsoft.com/office/drawing/2014/main" id="{00000000-0008-0000-0000-0000E307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020" name="Text Box 465">
          <a:extLst>
            <a:ext uri="{FF2B5EF4-FFF2-40B4-BE49-F238E27FC236}">
              <a16:creationId xmlns:a16="http://schemas.microsoft.com/office/drawing/2014/main" id="{00000000-0008-0000-0000-0000E407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021" name="Text Box 466">
          <a:extLst>
            <a:ext uri="{FF2B5EF4-FFF2-40B4-BE49-F238E27FC236}">
              <a16:creationId xmlns:a16="http://schemas.microsoft.com/office/drawing/2014/main" id="{00000000-0008-0000-0000-0000E507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022" name="Text Box 467">
          <a:extLst>
            <a:ext uri="{FF2B5EF4-FFF2-40B4-BE49-F238E27FC236}">
              <a16:creationId xmlns:a16="http://schemas.microsoft.com/office/drawing/2014/main" id="{00000000-0008-0000-0000-0000E607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023" name="Text Box 468">
          <a:extLst>
            <a:ext uri="{FF2B5EF4-FFF2-40B4-BE49-F238E27FC236}">
              <a16:creationId xmlns:a16="http://schemas.microsoft.com/office/drawing/2014/main" id="{00000000-0008-0000-0000-0000E707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024" name="Text Box 469">
          <a:extLst>
            <a:ext uri="{FF2B5EF4-FFF2-40B4-BE49-F238E27FC236}">
              <a16:creationId xmlns:a16="http://schemas.microsoft.com/office/drawing/2014/main" id="{00000000-0008-0000-0000-0000E807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025" name="Text Box 470">
          <a:extLst>
            <a:ext uri="{FF2B5EF4-FFF2-40B4-BE49-F238E27FC236}">
              <a16:creationId xmlns:a16="http://schemas.microsoft.com/office/drawing/2014/main" id="{00000000-0008-0000-0000-0000E907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026" name="Text Box 471">
          <a:extLst>
            <a:ext uri="{FF2B5EF4-FFF2-40B4-BE49-F238E27FC236}">
              <a16:creationId xmlns:a16="http://schemas.microsoft.com/office/drawing/2014/main" id="{00000000-0008-0000-0000-0000EA07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027" name="Text Box 472">
          <a:extLst>
            <a:ext uri="{FF2B5EF4-FFF2-40B4-BE49-F238E27FC236}">
              <a16:creationId xmlns:a16="http://schemas.microsoft.com/office/drawing/2014/main" id="{00000000-0008-0000-0000-0000EB07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028" name="Text Box 473">
          <a:extLst>
            <a:ext uri="{FF2B5EF4-FFF2-40B4-BE49-F238E27FC236}">
              <a16:creationId xmlns:a16="http://schemas.microsoft.com/office/drawing/2014/main" id="{00000000-0008-0000-0000-0000EC07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029" name="Text Box 474">
          <a:extLst>
            <a:ext uri="{FF2B5EF4-FFF2-40B4-BE49-F238E27FC236}">
              <a16:creationId xmlns:a16="http://schemas.microsoft.com/office/drawing/2014/main" id="{00000000-0008-0000-0000-0000ED07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030" name="Text Box 475">
          <a:extLst>
            <a:ext uri="{FF2B5EF4-FFF2-40B4-BE49-F238E27FC236}">
              <a16:creationId xmlns:a16="http://schemas.microsoft.com/office/drawing/2014/main" id="{00000000-0008-0000-0000-0000EE07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031" name="Text Box 476">
          <a:extLst>
            <a:ext uri="{FF2B5EF4-FFF2-40B4-BE49-F238E27FC236}">
              <a16:creationId xmlns:a16="http://schemas.microsoft.com/office/drawing/2014/main" id="{00000000-0008-0000-0000-0000EF07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032" name="Text Box 477">
          <a:extLst>
            <a:ext uri="{FF2B5EF4-FFF2-40B4-BE49-F238E27FC236}">
              <a16:creationId xmlns:a16="http://schemas.microsoft.com/office/drawing/2014/main" id="{00000000-0008-0000-0000-0000F007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033" name="Text Box 478">
          <a:extLst>
            <a:ext uri="{FF2B5EF4-FFF2-40B4-BE49-F238E27FC236}">
              <a16:creationId xmlns:a16="http://schemas.microsoft.com/office/drawing/2014/main" id="{00000000-0008-0000-0000-0000F107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034" name="Text Box 479">
          <a:extLst>
            <a:ext uri="{FF2B5EF4-FFF2-40B4-BE49-F238E27FC236}">
              <a16:creationId xmlns:a16="http://schemas.microsoft.com/office/drawing/2014/main" id="{00000000-0008-0000-0000-0000F207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035" name="Text Box 480">
          <a:extLst>
            <a:ext uri="{FF2B5EF4-FFF2-40B4-BE49-F238E27FC236}">
              <a16:creationId xmlns:a16="http://schemas.microsoft.com/office/drawing/2014/main" id="{00000000-0008-0000-0000-0000F307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036" name="Text Box 481">
          <a:extLst>
            <a:ext uri="{FF2B5EF4-FFF2-40B4-BE49-F238E27FC236}">
              <a16:creationId xmlns:a16="http://schemas.microsoft.com/office/drawing/2014/main" id="{00000000-0008-0000-0000-0000F407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037" name="Text Box 482">
          <a:extLst>
            <a:ext uri="{FF2B5EF4-FFF2-40B4-BE49-F238E27FC236}">
              <a16:creationId xmlns:a16="http://schemas.microsoft.com/office/drawing/2014/main" id="{00000000-0008-0000-0000-0000F507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038" name="Text Box 483">
          <a:extLst>
            <a:ext uri="{FF2B5EF4-FFF2-40B4-BE49-F238E27FC236}">
              <a16:creationId xmlns:a16="http://schemas.microsoft.com/office/drawing/2014/main" id="{00000000-0008-0000-0000-0000F607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039" name="Text Box 484">
          <a:extLst>
            <a:ext uri="{FF2B5EF4-FFF2-40B4-BE49-F238E27FC236}">
              <a16:creationId xmlns:a16="http://schemas.microsoft.com/office/drawing/2014/main" id="{00000000-0008-0000-0000-0000F707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040" name="Text Box 485">
          <a:extLst>
            <a:ext uri="{FF2B5EF4-FFF2-40B4-BE49-F238E27FC236}">
              <a16:creationId xmlns:a16="http://schemas.microsoft.com/office/drawing/2014/main" id="{00000000-0008-0000-0000-0000F807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041" name="Text Box 486">
          <a:extLst>
            <a:ext uri="{FF2B5EF4-FFF2-40B4-BE49-F238E27FC236}">
              <a16:creationId xmlns:a16="http://schemas.microsoft.com/office/drawing/2014/main" id="{00000000-0008-0000-0000-0000F907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042" name="Text Box 487">
          <a:extLst>
            <a:ext uri="{FF2B5EF4-FFF2-40B4-BE49-F238E27FC236}">
              <a16:creationId xmlns:a16="http://schemas.microsoft.com/office/drawing/2014/main" id="{00000000-0008-0000-0000-0000FA07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043" name="Text Box 488">
          <a:extLst>
            <a:ext uri="{FF2B5EF4-FFF2-40B4-BE49-F238E27FC236}">
              <a16:creationId xmlns:a16="http://schemas.microsoft.com/office/drawing/2014/main" id="{00000000-0008-0000-0000-0000FB07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044" name="Text Box 489">
          <a:extLst>
            <a:ext uri="{FF2B5EF4-FFF2-40B4-BE49-F238E27FC236}">
              <a16:creationId xmlns:a16="http://schemas.microsoft.com/office/drawing/2014/main" id="{00000000-0008-0000-0000-0000FC07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045" name="Text Box 490">
          <a:extLst>
            <a:ext uri="{FF2B5EF4-FFF2-40B4-BE49-F238E27FC236}">
              <a16:creationId xmlns:a16="http://schemas.microsoft.com/office/drawing/2014/main" id="{00000000-0008-0000-0000-0000FD07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046" name="Text Box 491">
          <a:extLst>
            <a:ext uri="{FF2B5EF4-FFF2-40B4-BE49-F238E27FC236}">
              <a16:creationId xmlns:a16="http://schemas.microsoft.com/office/drawing/2014/main" id="{00000000-0008-0000-0000-0000FE07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047" name="Text Box 492">
          <a:extLst>
            <a:ext uri="{FF2B5EF4-FFF2-40B4-BE49-F238E27FC236}">
              <a16:creationId xmlns:a16="http://schemas.microsoft.com/office/drawing/2014/main" id="{00000000-0008-0000-0000-0000FF07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048" name="Text Box 493">
          <a:extLst>
            <a:ext uri="{FF2B5EF4-FFF2-40B4-BE49-F238E27FC236}">
              <a16:creationId xmlns:a16="http://schemas.microsoft.com/office/drawing/2014/main" id="{00000000-0008-0000-0000-00000008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049" name="Text Box 494">
          <a:extLst>
            <a:ext uri="{FF2B5EF4-FFF2-40B4-BE49-F238E27FC236}">
              <a16:creationId xmlns:a16="http://schemas.microsoft.com/office/drawing/2014/main" id="{00000000-0008-0000-0000-00000108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050" name="Text Box 495">
          <a:extLst>
            <a:ext uri="{FF2B5EF4-FFF2-40B4-BE49-F238E27FC236}">
              <a16:creationId xmlns:a16="http://schemas.microsoft.com/office/drawing/2014/main" id="{00000000-0008-0000-0000-00000208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051" name="Text Box 496">
          <a:extLst>
            <a:ext uri="{FF2B5EF4-FFF2-40B4-BE49-F238E27FC236}">
              <a16:creationId xmlns:a16="http://schemas.microsoft.com/office/drawing/2014/main" id="{00000000-0008-0000-0000-00000308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052" name="Text Box 497">
          <a:extLst>
            <a:ext uri="{FF2B5EF4-FFF2-40B4-BE49-F238E27FC236}">
              <a16:creationId xmlns:a16="http://schemas.microsoft.com/office/drawing/2014/main" id="{00000000-0008-0000-0000-00000408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053" name="Text Box 498">
          <a:extLst>
            <a:ext uri="{FF2B5EF4-FFF2-40B4-BE49-F238E27FC236}">
              <a16:creationId xmlns:a16="http://schemas.microsoft.com/office/drawing/2014/main" id="{00000000-0008-0000-0000-00000508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054" name="Text Box 499">
          <a:extLst>
            <a:ext uri="{FF2B5EF4-FFF2-40B4-BE49-F238E27FC236}">
              <a16:creationId xmlns:a16="http://schemas.microsoft.com/office/drawing/2014/main" id="{00000000-0008-0000-0000-00000608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055" name="Text Box 500">
          <a:extLst>
            <a:ext uri="{FF2B5EF4-FFF2-40B4-BE49-F238E27FC236}">
              <a16:creationId xmlns:a16="http://schemas.microsoft.com/office/drawing/2014/main" id="{00000000-0008-0000-0000-00000708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056" name="Text Box 501">
          <a:extLst>
            <a:ext uri="{FF2B5EF4-FFF2-40B4-BE49-F238E27FC236}">
              <a16:creationId xmlns:a16="http://schemas.microsoft.com/office/drawing/2014/main" id="{00000000-0008-0000-0000-00000808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057" name="Text Box 502">
          <a:extLst>
            <a:ext uri="{FF2B5EF4-FFF2-40B4-BE49-F238E27FC236}">
              <a16:creationId xmlns:a16="http://schemas.microsoft.com/office/drawing/2014/main" id="{00000000-0008-0000-0000-00000908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058" name="Text Box 503">
          <a:extLst>
            <a:ext uri="{FF2B5EF4-FFF2-40B4-BE49-F238E27FC236}">
              <a16:creationId xmlns:a16="http://schemas.microsoft.com/office/drawing/2014/main" id="{00000000-0008-0000-0000-00000A08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059" name="Text Box 504">
          <a:extLst>
            <a:ext uri="{FF2B5EF4-FFF2-40B4-BE49-F238E27FC236}">
              <a16:creationId xmlns:a16="http://schemas.microsoft.com/office/drawing/2014/main" id="{00000000-0008-0000-0000-00000B08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060" name="Text Box 505">
          <a:extLst>
            <a:ext uri="{FF2B5EF4-FFF2-40B4-BE49-F238E27FC236}">
              <a16:creationId xmlns:a16="http://schemas.microsoft.com/office/drawing/2014/main" id="{00000000-0008-0000-0000-00000C08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061" name="Text Box 506">
          <a:extLst>
            <a:ext uri="{FF2B5EF4-FFF2-40B4-BE49-F238E27FC236}">
              <a16:creationId xmlns:a16="http://schemas.microsoft.com/office/drawing/2014/main" id="{00000000-0008-0000-0000-00000D08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062" name="Text Box 507">
          <a:extLst>
            <a:ext uri="{FF2B5EF4-FFF2-40B4-BE49-F238E27FC236}">
              <a16:creationId xmlns:a16="http://schemas.microsoft.com/office/drawing/2014/main" id="{00000000-0008-0000-0000-00000E08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063" name="Text Box 508">
          <a:extLst>
            <a:ext uri="{FF2B5EF4-FFF2-40B4-BE49-F238E27FC236}">
              <a16:creationId xmlns:a16="http://schemas.microsoft.com/office/drawing/2014/main" id="{00000000-0008-0000-0000-00000F08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064" name="Text Box 509">
          <a:extLst>
            <a:ext uri="{FF2B5EF4-FFF2-40B4-BE49-F238E27FC236}">
              <a16:creationId xmlns:a16="http://schemas.microsoft.com/office/drawing/2014/main" id="{00000000-0008-0000-0000-00001008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065" name="Text Box 510">
          <a:extLst>
            <a:ext uri="{FF2B5EF4-FFF2-40B4-BE49-F238E27FC236}">
              <a16:creationId xmlns:a16="http://schemas.microsoft.com/office/drawing/2014/main" id="{00000000-0008-0000-0000-00001108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066" name="Text Box 511">
          <a:extLst>
            <a:ext uri="{FF2B5EF4-FFF2-40B4-BE49-F238E27FC236}">
              <a16:creationId xmlns:a16="http://schemas.microsoft.com/office/drawing/2014/main" id="{00000000-0008-0000-0000-00001208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067" name="Text Box 512">
          <a:extLst>
            <a:ext uri="{FF2B5EF4-FFF2-40B4-BE49-F238E27FC236}">
              <a16:creationId xmlns:a16="http://schemas.microsoft.com/office/drawing/2014/main" id="{00000000-0008-0000-0000-00001308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068" name="Text Box 513">
          <a:extLst>
            <a:ext uri="{FF2B5EF4-FFF2-40B4-BE49-F238E27FC236}">
              <a16:creationId xmlns:a16="http://schemas.microsoft.com/office/drawing/2014/main" id="{00000000-0008-0000-0000-00001408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069" name="Text Box 514">
          <a:extLst>
            <a:ext uri="{FF2B5EF4-FFF2-40B4-BE49-F238E27FC236}">
              <a16:creationId xmlns:a16="http://schemas.microsoft.com/office/drawing/2014/main" id="{00000000-0008-0000-0000-00001508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070" name="Text Box 515">
          <a:extLst>
            <a:ext uri="{FF2B5EF4-FFF2-40B4-BE49-F238E27FC236}">
              <a16:creationId xmlns:a16="http://schemas.microsoft.com/office/drawing/2014/main" id="{00000000-0008-0000-0000-00001608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071" name="Text Box 516">
          <a:extLst>
            <a:ext uri="{FF2B5EF4-FFF2-40B4-BE49-F238E27FC236}">
              <a16:creationId xmlns:a16="http://schemas.microsoft.com/office/drawing/2014/main" id="{00000000-0008-0000-0000-00001708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072" name="Text Box 517">
          <a:extLst>
            <a:ext uri="{FF2B5EF4-FFF2-40B4-BE49-F238E27FC236}">
              <a16:creationId xmlns:a16="http://schemas.microsoft.com/office/drawing/2014/main" id="{00000000-0008-0000-0000-00001808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073" name="Text Box 518">
          <a:extLst>
            <a:ext uri="{FF2B5EF4-FFF2-40B4-BE49-F238E27FC236}">
              <a16:creationId xmlns:a16="http://schemas.microsoft.com/office/drawing/2014/main" id="{00000000-0008-0000-0000-00001908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074" name="Text Box 519">
          <a:extLst>
            <a:ext uri="{FF2B5EF4-FFF2-40B4-BE49-F238E27FC236}">
              <a16:creationId xmlns:a16="http://schemas.microsoft.com/office/drawing/2014/main" id="{00000000-0008-0000-0000-00001A08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075" name="Text Box 520">
          <a:extLst>
            <a:ext uri="{FF2B5EF4-FFF2-40B4-BE49-F238E27FC236}">
              <a16:creationId xmlns:a16="http://schemas.microsoft.com/office/drawing/2014/main" id="{00000000-0008-0000-0000-00001B08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076" name="Text Box 521">
          <a:extLst>
            <a:ext uri="{FF2B5EF4-FFF2-40B4-BE49-F238E27FC236}">
              <a16:creationId xmlns:a16="http://schemas.microsoft.com/office/drawing/2014/main" id="{00000000-0008-0000-0000-00001C08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077" name="Text Box 522">
          <a:extLst>
            <a:ext uri="{FF2B5EF4-FFF2-40B4-BE49-F238E27FC236}">
              <a16:creationId xmlns:a16="http://schemas.microsoft.com/office/drawing/2014/main" id="{00000000-0008-0000-0000-00001D08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078" name="Text Box 523">
          <a:extLst>
            <a:ext uri="{FF2B5EF4-FFF2-40B4-BE49-F238E27FC236}">
              <a16:creationId xmlns:a16="http://schemas.microsoft.com/office/drawing/2014/main" id="{00000000-0008-0000-0000-00001E08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079" name="Text Box 524">
          <a:extLst>
            <a:ext uri="{FF2B5EF4-FFF2-40B4-BE49-F238E27FC236}">
              <a16:creationId xmlns:a16="http://schemas.microsoft.com/office/drawing/2014/main" id="{00000000-0008-0000-0000-00001F08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080" name="Text Box 525">
          <a:extLst>
            <a:ext uri="{FF2B5EF4-FFF2-40B4-BE49-F238E27FC236}">
              <a16:creationId xmlns:a16="http://schemas.microsoft.com/office/drawing/2014/main" id="{00000000-0008-0000-0000-00002008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081" name="Text Box 526">
          <a:extLst>
            <a:ext uri="{FF2B5EF4-FFF2-40B4-BE49-F238E27FC236}">
              <a16:creationId xmlns:a16="http://schemas.microsoft.com/office/drawing/2014/main" id="{00000000-0008-0000-0000-00002108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082" name="Text Box 527">
          <a:extLst>
            <a:ext uri="{FF2B5EF4-FFF2-40B4-BE49-F238E27FC236}">
              <a16:creationId xmlns:a16="http://schemas.microsoft.com/office/drawing/2014/main" id="{00000000-0008-0000-0000-00002208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083" name="Text Box 528">
          <a:extLst>
            <a:ext uri="{FF2B5EF4-FFF2-40B4-BE49-F238E27FC236}">
              <a16:creationId xmlns:a16="http://schemas.microsoft.com/office/drawing/2014/main" id="{00000000-0008-0000-0000-00002308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084" name="Text Box 529">
          <a:extLst>
            <a:ext uri="{FF2B5EF4-FFF2-40B4-BE49-F238E27FC236}">
              <a16:creationId xmlns:a16="http://schemas.microsoft.com/office/drawing/2014/main" id="{00000000-0008-0000-0000-00002408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085" name="Text Box 530">
          <a:extLst>
            <a:ext uri="{FF2B5EF4-FFF2-40B4-BE49-F238E27FC236}">
              <a16:creationId xmlns:a16="http://schemas.microsoft.com/office/drawing/2014/main" id="{00000000-0008-0000-0000-00002508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086" name="Text Box 531">
          <a:extLst>
            <a:ext uri="{FF2B5EF4-FFF2-40B4-BE49-F238E27FC236}">
              <a16:creationId xmlns:a16="http://schemas.microsoft.com/office/drawing/2014/main" id="{00000000-0008-0000-0000-00002608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087" name="Text Box 532">
          <a:extLst>
            <a:ext uri="{FF2B5EF4-FFF2-40B4-BE49-F238E27FC236}">
              <a16:creationId xmlns:a16="http://schemas.microsoft.com/office/drawing/2014/main" id="{00000000-0008-0000-0000-00002708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088" name="Text Box 533">
          <a:extLst>
            <a:ext uri="{FF2B5EF4-FFF2-40B4-BE49-F238E27FC236}">
              <a16:creationId xmlns:a16="http://schemas.microsoft.com/office/drawing/2014/main" id="{00000000-0008-0000-0000-00002808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089" name="Text Box 534">
          <a:extLst>
            <a:ext uri="{FF2B5EF4-FFF2-40B4-BE49-F238E27FC236}">
              <a16:creationId xmlns:a16="http://schemas.microsoft.com/office/drawing/2014/main" id="{00000000-0008-0000-0000-00002908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090" name="Text Box 535">
          <a:extLst>
            <a:ext uri="{FF2B5EF4-FFF2-40B4-BE49-F238E27FC236}">
              <a16:creationId xmlns:a16="http://schemas.microsoft.com/office/drawing/2014/main" id="{00000000-0008-0000-0000-00002A08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091" name="Text Box 536">
          <a:extLst>
            <a:ext uri="{FF2B5EF4-FFF2-40B4-BE49-F238E27FC236}">
              <a16:creationId xmlns:a16="http://schemas.microsoft.com/office/drawing/2014/main" id="{00000000-0008-0000-0000-00002B08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092" name="Text Box 537">
          <a:extLst>
            <a:ext uri="{FF2B5EF4-FFF2-40B4-BE49-F238E27FC236}">
              <a16:creationId xmlns:a16="http://schemas.microsoft.com/office/drawing/2014/main" id="{00000000-0008-0000-0000-00002C08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093" name="Text Box 538">
          <a:extLst>
            <a:ext uri="{FF2B5EF4-FFF2-40B4-BE49-F238E27FC236}">
              <a16:creationId xmlns:a16="http://schemas.microsoft.com/office/drawing/2014/main" id="{00000000-0008-0000-0000-00002D08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094" name="Text Box 539">
          <a:extLst>
            <a:ext uri="{FF2B5EF4-FFF2-40B4-BE49-F238E27FC236}">
              <a16:creationId xmlns:a16="http://schemas.microsoft.com/office/drawing/2014/main" id="{00000000-0008-0000-0000-00002E08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095" name="Text Box 540">
          <a:extLst>
            <a:ext uri="{FF2B5EF4-FFF2-40B4-BE49-F238E27FC236}">
              <a16:creationId xmlns:a16="http://schemas.microsoft.com/office/drawing/2014/main" id="{00000000-0008-0000-0000-00002F08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096" name="Text Box 541">
          <a:extLst>
            <a:ext uri="{FF2B5EF4-FFF2-40B4-BE49-F238E27FC236}">
              <a16:creationId xmlns:a16="http://schemas.microsoft.com/office/drawing/2014/main" id="{00000000-0008-0000-0000-00003008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097" name="Text Box 542">
          <a:extLst>
            <a:ext uri="{FF2B5EF4-FFF2-40B4-BE49-F238E27FC236}">
              <a16:creationId xmlns:a16="http://schemas.microsoft.com/office/drawing/2014/main" id="{00000000-0008-0000-0000-00003108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098" name="Text Box 543">
          <a:extLst>
            <a:ext uri="{FF2B5EF4-FFF2-40B4-BE49-F238E27FC236}">
              <a16:creationId xmlns:a16="http://schemas.microsoft.com/office/drawing/2014/main" id="{00000000-0008-0000-0000-00003208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099" name="Text Box 544">
          <a:extLst>
            <a:ext uri="{FF2B5EF4-FFF2-40B4-BE49-F238E27FC236}">
              <a16:creationId xmlns:a16="http://schemas.microsoft.com/office/drawing/2014/main" id="{00000000-0008-0000-0000-00003308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100" name="Text Box 545">
          <a:extLst>
            <a:ext uri="{FF2B5EF4-FFF2-40B4-BE49-F238E27FC236}">
              <a16:creationId xmlns:a16="http://schemas.microsoft.com/office/drawing/2014/main" id="{00000000-0008-0000-0000-00003408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101" name="Text Box 546">
          <a:extLst>
            <a:ext uri="{FF2B5EF4-FFF2-40B4-BE49-F238E27FC236}">
              <a16:creationId xmlns:a16="http://schemas.microsoft.com/office/drawing/2014/main" id="{00000000-0008-0000-0000-00003508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102" name="Text Box 547">
          <a:extLst>
            <a:ext uri="{FF2B5EF4-FFF2-40B4-BE49-F238E27FC236}">
              <a16:creationId xmlns:a16="http://schemas.microsoft.com/office/drawing/2014/main" id="{00000000-0008-0000-0000-00003608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103" name="Text Box 548">
          <a:extLst>
            <a:ext uri="{FF2B5EF4-FFF2-40B4-BE49-F238E27FC236}">
              <a16:creationId xmlns:a16="http://schemas.microsoft.com/office/drawing/2014/main" id="{00000000-0008-0000-0000-00003708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104" name="Text Box 549">
          <a:extLst>
            <a:ext uri="{FF2B5EF4-FFF2-40B4-BE49-F238E27FC236}">
              <a16:creationId xmlns:a16="http://schemas.microsoft.com/office/drawing/2014/main" id="{00000000-0008-0000-0000-00003808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105" name="Text Box 550">
          <a:extLst>
            <a:ext uri="{FF2B5EF4-FFF2-40B4-BE49-F238E27FC236}">
              <a16:creationId xmlns:a16="http://schemas.microsoft.com/office/drawing/2014/main" id="{00000000-0008-0000-0000-00003908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106" name="Text Box 551">
          <a:extLst>
            <a:ext uri="{FF2B5EF4-FFF2-40B4-BE49-F238E27FC236}">
              <a16:creationId xmlns:a16="http://schemas.microsoft.com/office/drawing/2014/main" id="{00000000-0008-0000-0000-00003A08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107" name="Text Box 552">
          <a:extLst>
            <a:ext uri="{FF2B5EF4-FFF2-40B4-BE49-F238E27FC236}">
              <a16:creationId xmlns:a16="http://schemas.microsoft.com/office/drawing/2014/main" id="{00000000-0008-0000-0000-00003B08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108" name="Text Box 553">
          <a:extLst>
            <a:ext uri="{FF2B5EF4-FFF2-40B4-BE49-F238E27FC236}">
              <a16:creationId xmlns:a16="http://schemas.microsoft.com/office/drawing/2014/main" id="{00000000-0008-0000-0000-00003C08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109" name="Text Box 554">
          <a:extLst>
            <a:ext uri="{FF2B5EF4-FFF2-40B4-BE49-F238E27FC236}">
              <a16:creationId xmlns:a16="http://schemas.microsoft.com/office/drawing/2014/main" id="{00000000-0008-0000-0000-00003D08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110" name="Text Box 555">
          <a:extLst>
            <a:ext uri="{FF2B5EF4-FFF2-40B4-BE49-F238E27FC236}">
              <a16:creationId xmlns:a16="http://schemas.microsoft.com/office/drawing/2014/main" id="{00000000-0008-0000-0000-00003E08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111" name="Text Box 556">
          <a:extLst>
            <a:ext uri="{FF2B5EF4-FFF2-40B4-BE49-F238E27FC236}">
              <a16:creationId xmlns:a16="http://schemas.microsoft.com/office/drawing/2014/main" id="{00000000-0008-0000-0000-00003F08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112" name="Text Box 557">
          <a:extLst>
            <a:ext uri="{FF2B5EF4-FFF2-40B4-BE49-F238E27FC236}">
              <a16:creationId xmlns:a16="http://schemas.microsoft.com/office/drawing/2014/main" id="{00000000-0008-0000-0000-00004008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113" name="Text Box 558">
          <a:extLst>
            <a:ext uri="{FF2B5EF4-FFF2-40B4-BE49-F238E27FC236}">
              <a16:creationId xmlns:a16="http://schemas.microsoft.com/office/drawing/2014/main" id="{00000000-0008-0000-0000-00004108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114" name="Text Box 559">
          <a:extLst>
            <a:ext uri="{FF2B5EF4-FFF2-40B4-BE49-F238E27FC236}">
              <a16:creationId xmlns:a16="http://schemas.microsoft.com/office/drawing/2014/main" id="{00000000-0008-0000-0000-00004208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115" name="Text Box 560">
          <a:extLst>
            <a:ext uri="{FF2B5EF4-FFF2-40B4-BE49-F238E27FC236}">
              <a16:creationId xmlns:a16="http://schemas.microsoft.com/office/drawing/2014/main" id="{00000000-0008-0000-0000-00004308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116" name="Text Box 561">
          <a:extLst>
            <a:ext uri="{FF2B5EF4-FFF2-40B4-BE49-F238E27FC236}">
              <a16:creationId xmlns:a16="http://schemas.microsoft.com/office/drawing/2014/main" id="{00000000-0008-0000-0000-00004408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117" name="Text Box 562">
          <a:extLst>
            <a:ext uri="{FF2B5EF4-FFF2-40B4-BE49-F238E27FC236}">
              <a16:creationId xmlns:a16="http://schemas.microsoft.com/office/drawing/2014/main" id="{00000000-0008-0000-0000-00004508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118" name="Text Box 563">
          <a:extLst>
            <a:ext uri="{FF2B5EF4-FFF2-40B4-BE49-F238E27FC236}">
              <a16:creationId xmlns:a16="http://schemas.microsoft.com/office/drawing/2014/main" id="{00000000-0008-0000-0000-00004608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119" name="Text Box 564">
          <a:extLst>
            <a:ext uri="{FF2B5EF4-FFF2-40B4-BE49-F238E27FC236}">
              <a16:creationId xmlns:a16="http://schemas.microsoft.com/office/drawing/2014/main" id="{00000000-0008-0000-0000-00004708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120" name="Text Box 565">
          <a:extLst>
            <a:ext uri="{FF2B5EF4-FFF2-40B4-BE49-F238E27FC236}">
              <a16:creationId xmlns:a16="http://schemas.microsoft.com/office/drawing/2014/main" id="{00000000-0008-0000-0000-00004808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121" name="Text Box 566">
          <a:extLst>
            <a:ext uri="{FF2B5EF4-FFF2-40B4-BE49-F238E27FC236}">
              <a16:creationId xmlns:a16="http://schemas.microsoft.com/office/drawing/2014/main" id="{00000000-0008-0000-0000-00004908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122" name="Text Box 567">
          <a:extLst>
            <a:ext uri="{FF2B5EF4-FFF2-40B4-BE49-F238E27FC236}">
              <a16:creationId xmlns:a16="http://schemas.microsoft.com/office/drawing/2014/main" id="{00000000-0008-0000-0000-00004A08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123" name="Text Box 568">
          <a:extLst>
            <a:ext uri="{FF2B5EF4-FFF2-40B4-BE49-F238E27FC236}">
              <a16:creationId xmlns:a16="http://schemas.microsoft.com/office/drawing/2014/main" id="{00000000-0008-0000-0000-00004B08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124" name="Text Box 569">
          <a:extLst>
            <a:ext uri="{FF2B5EF4-FFF2-40B4-BE49-F238E27FC236}">
              <a16:creationId xmlns:a16="http://schemas.microsoft.com/office/drawing/2014/main" id="{00000000-0008-0000-0000-00004C08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125" name="Text Box 570">
          <a:extLst>
            <a:ext uri="{FF2B5EF4-FFF2-40B4-BE49-F238E27FC236}">
              <a16:creationId xmlns:a16="http://schemas.microsoft.com/office/drawing/2014/main" id="{00000000-0008-0000-0000-00004D08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126" name="Text Box 571">
          <a:extLst>
            <a:ext uri="{FF2B5EF4-FFF2-40B4-BE49-F238E27FC236}">
              <a16:creationId xmlns:a16="http://schemas.microsoft.com/office/drawing/2014/main" id="{00000000-0008-0000-0000-00004E08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127" name="Text Box 572">
          <a:extLst>
            <a:ext uri="{FF2B5EF4-FFF2-40B4-BE49-F238E27FC236}">
              <a16:creationId xmlns:a16="http://schemas.microsoft.com/office/drawing/2014/main" id="{00000000-0008-0000-0000-00004F08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128" name="Text Box 573">
          <a:extLst>
            <a:ext uri="{FF2B5EF4-FFF2-40B4-BE49-F238E27FC236}">
              <a16:creationId xmlns:a16="http://schemas.microsoft.com/office/drawing/2014/main" id="{00000000-0008-0000-0000-00005008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129" name="Text Box 574">
          <a:extLst>
            <a:ext uri="{FF2B5EF4-FFF2-40B4-BE49-F238E27FC236}">
              <a16:creationId xmlns:a16="http://schemas.microsoft.com/office/drawing/2014/main" id="{00000000-0008-0000-0000-00005108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130" name="Text Box 575">
          <a:extLst>
            <a:ext uri="{FF2B5EF4-FFF2-40B4-BE49-F238E27FC236}">
              <a16:creationId xmlns:a16="http://schemas.microsoft.com/office/drawing/2014/main" id="{00000000-0008-0000-0000-00005208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131" name="Text Box 576">
          <a:extLst>
            <a:ext uri="{FF2B5EF4-FFF2-40B4-BE49-F238E27FC236}">
              <a16:creationId xmlns:a16="http://schemas.microsoft.com/office/drawing/2014/main" id="{00000000-0008-0000-0000-00005308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132" name="Text Box 577">
          <a:extLst>
            <a:ext uri="{FF2B5EF4-FFF2-40B4-BE49-F238E27FC236}">
              <a16:creationId xmlns:a16="http://schemas.microsoft.com/office/drawing/2014/main" id="{00000000-0008-0000-0000-00005408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133" name="Text Box 578">
          <a:extLst>
            <a:ext uri="{FF2B5EF4-FFF2-40B4-BE49-F238E27FC236}">
              <a16:creationId xmlns:a16="http://schemas.microsoft.com/office/drawing/2014/main" id="{00000000-0008-0000-0000-00005508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134" name="Text Box 579">
          <a:extLst>
            <a:ext uri="{FF2B5EF4-FFF2-40B4-BE49-F238E27FC236}">
              <a16:creationId xmlns:a16="http://schemas.microsoft.com/office/drawing/2014/main" id="{00000000-0008-0000-0000-00005608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135" name="Text Box 580">
          <a:extLst>
            <a:ext uri="{FF2B5EF4-FFF2-40B4-BE49-F238E27FC236}">
              <a16:creationId xmlns:a16="http://schemas.microsoft.com/office/drawing/2014/main" id="{00000000-0008-0000-0000-00005708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136" name="Text Box 581">
          <a:extLst>
            <a:ext uri="{FF2B5EF4-FFF2-40B4-BE49-F238E27FC236}">
              <a16:creationId xmlns:a16="http://schemas.microsoft.com/office/drawing/2014/main" id="{00000000-0008-0000-0000-00005808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137" name="Text Box 582">
          <a:extLst>
            <a:ext uri="{FF2B5EF4-FFF2-40B4-BE49-F238E27FC236}">
              <a16:creationId xmlns:a16="http://schemas.microsoft.com/office/drawing/2014/main" id="{00000000-0008-0000-0000-00005908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138" name="Text Box 583">
          <a:extLst>
            <a:ext uri="{FF2B5EF4-FFF2-40B4-BE49-F238E27FC236}">
              <a16:creationId xmlns:a16="http://schemas.microsoft.com/office/drawing/2014/main" id="{00000000-0008-0000-0000-00005A08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139" name="Text Box 584">
          <a:extLst>
            <a:ext uri="{FF2B5EF4-FFF2-40B4-BE49-F238E27FC236}">
              <a16:creationId xmlns:a16="http://schemas.microsoft.com/office/drawing/2014/main" id="{00000000-0008-0000-0000-00005B08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140" name="Text Box 585">
          <a:extLst>
            <a:ext uri="{FF2B5EF4-FFF2-40B4-BE49-F238E27FC236}">
              <a16:creationId xmlns:a16="http://schemas.microsoft.com/office/drawing/2014/main" id="{00000000-0008-0000-0000-00005C08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141" name="Text Box 586">
          <a:extLst>
            <a:ext uri="{FF2B5EF4-FFF2-40B4-BE49-F238E27FC236}">
              <a16:creationId xmlns:a16="http://schemas.microsoft.com/office/drawing/2014/main" id="{00000000-0008-0000-0000-00005D08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142" name="Text Box 587">
          <a:extLst>
            <a:ext uri="{FF2B5EF4-FFF2-40B4-BE49-F238E27FC236}">
              <a16:creationId xmlns:a16="http://schemas.microsoft.com/office/drawing/2014/main" id="{00000000-0008-0000-0000-00005E08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143" name="Text Box 588">
          <a:extLst>
            <a:ext uri="{FF2B5EF4-FFF2-40B4-BE49-F238E27FC236}">
              <a16:creationId xmlns:a16="http://schemas.microsoft.com/office/drawing/2014/main" id="{00000000-0008-0000-0000-00005F08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144" name="Text Box 589">
          <a:extLst>
            <a:ext uri="{FF2B5EF4-FFF2-40B4-BE49-F238E27FC236}">
              <a16:creationId xmlns:a16="http://schemas.microsoft.com/office/drawing/2014/main" id="{00000000-0008-0000-0000-00006008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145" name="Text Box 590">
          <a:extLst>
            <a:ext uri="{FF2B5EF4-FFF2-40B4-BE49-F238E27FC236}">
              <a16:creationId xmlns:a16="http://schemas.microsoft.com/office/drawing/2014/main" id="{00000000-0008-0000-0000-00006108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146" name="Text Box 591">
          <a:extLst>
            <a:ext uri="{FF2B5EF4-FFF2-40B4-BE49-F238E27FC236}">
              <a16:creationId xmlns:a16="http://schemas.microsoft.com/office/drawing/2014/main" id="{00000000-0008-0000-0000-00006208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147" name="Text Box 592">
          <a:extLst>
            <a:ext uri="{FF2B5EF4-FFF2-40B4-BE49-F238E27FC236}">
              <a16:creationId xmlns:a16="http://schemas.microsoft.com/office/drawing/2014/main" id="{00000000-0008-0000-0000-00006308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148" name="Text Box 593">
          <a:extLst>
            <a:ext uri="{FF2B5EF4-FFF2-40B4-BE49-F238E27FC236}">
              <a16:creationId xmlns:a16="http://schemas.microsoft.com/office/drawing/2014/main" id="{00000000-0008-0000-0000-00006408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149" name="Text Box 594">
          <a:extLst>
            <a:ext uri="{FF2B5EF4-FFF2-40B4-BE49-F238E27FC236}">
              <a16:creationId xmlns:a16="http://schemas.microsoft.com/office/drawing/2014/main" id="{00000000-0008-0000-0000-00006508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150" name="Text Box 595">
          <a:extLst>
            <a:ext uri="{FF2B5EF4-FFF2-40B4-BE49-F238E27FC236}">
              <a16:creationId xmlns:a16="http://schemas.microsoft.com/office/drawing/2014/main" id="{00000000-0008-0000-0000-00006608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151" name="Text Box 596">
          <a:extLst>
            <a:ext uri="{FF2B5EF4-FFF2-40B4-BE49-F238E27FC236}">
              <a16:creationId xmlns:a16="http://schemas.microsoft.com/office/drawing/2014/main" id="{00000000-0008-0000-0000-00006708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152" name="Text Box 597">
          <a:extLst>
            <a:ext uri="{FF2B5EF4-FFF2-40B4-BE49-F238E27FC236}">
              <a16:creationId xmlns:a16="http://schemas.microsoft.com/office/drawing/2014/main" id="{00000000-0008-0000-0000-00006808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153" name="Text Box 598">
          <a:extLst>
            <a:ext uri="{FF2B5EF4-FFF2-40B4-BE49-F238E27FC236}">
              <a16:creationId xmlns:a16="http://schemas.microsoft.com/office/drawing/2014/main" id="{00000000-0008-0000-0000-00006908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154" name="Text Box 599">
          <a:extLst>
            <a:ext uri="{FF2B5EF4-FFF2-40B4-BE49-F238E27FC236}">
              <a16:creationId xmlns:a16="http://schemas.microsoft.com/office/drawing/2014/main" id="{00000000-0008-0000-0000-00006A08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155" name="Text Box 600">
          <a:extLst>
            <a:ext uri="{FF2B5EF4-FFF2-40B4-BE49-F238E27FC236}">
              <a16:creationId xmlns:a16="http://schemas.microsoft.com/office/drawing/2014/main" id="{00000000-0008-0000-0000-00006B08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156" name="Text Box 601">
          <a:extLst>
            <a:ext uri="{FF2B5EF4-FFF2-40B4-BE49-F238E27FC236}">
              <a16:creationId xmlns:a16="http://schemas.microsoft.com/office/drawing/2014/main" id="{00000000-0008-0000-0000-00006C08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157" name="Text Box 602">
          <a:extLst>
            <a:ext uri="{FF2B5EF4-FFF2-40B4-BE49-F238E27FC236}">
              <a16:creationId xmlns:a16="http://schemas.microsoft.com/office/drawing/2014/main" id="{00000000-0008-0000-0000-00006D08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158" name="Text Box 603">
          <a:extLst>
            <a:ext uri="{FF2B5EF4-FFF2-40B4-BE49-F238E27FC236}">
              <a16:creationId xmlns:a16="http://schemas.microsoft.com/office/drawing/2014/main" id="{00000000-0008-0000-0000-00006E08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159" name="Text Box 604">
          <a:extLst>
            <a:ext uri="{FF2B5EF4-FFF2-40B4-BE49-F238E27FC236}">
              <a16:creationId xmlns:a16="http://schemas.microsoft.com/office/drawing/2014/main" id="{00000000-0008-0000-0000-00006F08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160" name="Text Box 605">
          <a:extLst>
            <a:ext uri="{FF2B5EF4-FFF2-40B4-BE49-F238E27FC236}">
              <a16:creationId xmlns:a16="http://schemas.microsoft.com/office/drawing/2014/main" id="{00000000-0008-0000-0000-00007008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161" name="Text Box 606">
          <a:extLst>
            <a:ext uri="{FF2B5EF4-FFF2-40B4-BE49-F238E27FC236}">
              <a16:creationId xmlns:a16="http://schemas.microsoft.com/office/drawing/2014/main" id="{00000000-0008-0000-0000-00007108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162" name="Text Box 607">
          <a:extLst>
            <a:ext uri="{FF2B5EF4-FFF2-40B4-BE49-F238E27FC236}">
              <a16:creationId xmlns:a16="http://schemas.microsoft.com/office/drawing/2014/main" id="{00000000-0008-0000-0000-00007208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163" name="Text Box 608">
          <a:extLst>
            <a:ext uri="{FF2B5EF4-FFF2-40B4-BE49-F238E27FC236}">
              <a16:creationId xmlns:a16="http://schemas.microsoft.com/office/drawing/2014/main" id="{00000000-0008-0000-0000-00007308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164" name="Text Box 609">
          <a:extLst>
            <a:ext uri="{FF2B5EF4-FFF2-40B4-BE49-F238E27FC236}">
              <a16:creationId xmlns:a16="http://schemas.microsoft.com/office/drawing/2014/main" id="{00000000-0008-0000-0000-00007408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165" name="Text Box 610">
          <a:extLst>
            <a:ext uri="{FF2B5EF4-FFF2-40B4-BE49-F238E27FC236}">
              <a16:creationId xmlns:a16="http://schemas.microsoft.com/office/drawing/2014/main" id="{00000000-0008-0000-0000-00007508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166" name="Text Box 611">
          <a:extLst>
            <a:ext uri="{FF2B5EF4-FFF2-40B4-BE49-F238E27FC236}">
              <a16:creationId xmlns:a16="http://schemas.microsoft.com/office/drawing/2014/main" id="{00000000-0008-0000-0000-00007608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167" name="Text Box 612">
          <a:extLst>
            <a:ext uri="{FF2B5EF4-FFF2-40B4-BE49-F238E27FC236}">
              <a16:creationId xmlns:a16="http://schemas.microsoft.com/office/drawing/2014/main" id="{00000000-0008-0000-0000-00007708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168" name="Text Box 613">
          <a:extLst>
            <a:ext uri="{FF2B5EF4-FFF2-40B4-BE49-F238E27FC236}">
              <a16:creationId xmlns:a16="http://schemas.microsoft.com/office/drawing/2014/main" id="{00000000-0008-0000-0000-00007808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169" name="Text Box 614">
          <a:extLst>
            <a:ext uri="{FF2B5EF4-FFF2-40B4-BE49-F238E27FC236}">
              <a16:creationId xmlns:a16="http://schemas.microsoft.com/office/drawing/2014/main" id="{00000000-0008-0000-0000-00007908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170" name="Text Box 615">
          <a:extLst>
            <a:ext uri="{FF2B5EF4-FFF2-40B4-BE49-F238E27FC236}">
              <a16:creationId xmlns:a16="http://schemas.microsoft.com/office/drawing/2014/main" id="{00000000-0008-0000-0000-00007A08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171" name="Text Box 616">
          <a:extLst>
            <a:ext uri="{FF2B5EF4-FFF2-40B4-BE49-F238E27FC236}">
              <a16:creationId xmlns:a16="http://schemas.microsoft.com/office/drawing/2014/main" id="{00000000-0008-0000-0000-00007B08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172" name="Text Box 617">
          <a:extLst>
            <a:ext uri="{FF2B5EF4-FFF2-40B4-BE49-F238E27FC236}">
              <a16:creationId xmlns:a16="http://schemas.microsoft.com/office/drawing/2014/main" id="{00000000-0008-0000-0000-00007C08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173" name="Text Box 618">
          <a:extLst>
            <a:ext uri="{FF2B5EF4-FFF2-40B4-BE49-F238E27FC236}">
              <a16:creationId xmlns:a16="http://schemas.microsoft.com/office/drawing/2014/main" id="{00000000-0008-0000-0000-00007D08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174" name="Text Box 619">
          <a:extLst>
            <a:ext uri="{FF2B5EF4-FFF2-40B4-BE49-F238E27FC236}">
              <a16:creationId xmlns:a16="http://schemas.microsoft.com/office/drawing/2014/main" id="{00000000-0008-0000-0000-00007E08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175" name="Text Box 620">
          <a:extLst>
            <a:ext uri="{FF2B5EF4-FFF2-40B4-BE49-F238E27FC236}">
              <a16:creationId xmlns:a16="http://schemas.microsoft.com/office/drawing/2014/main" id="{00000000-0008-0000-0000-00007F08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176" name="Text Box 621">
          <a:extLst>
            <a:ext uri="{FF2B5EF4-FFF2-40B4-BE49-F238E27FC236}">
              <a16:creationId xmlns:a16="http://schemas.microsoft.com/office/drawing/2014/main" id="{00000000-0008-0000-0000-00008008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177" name="Text Box 622">
          <a:extLst>
            <a:ext uri="{FF2B5EF4-FFF2-40B4-BE49-F238E27FC236}">
              <a16:creationId xmlns:a16="http://schemas.microsoft.com/office/drawing/2014/main" id="{00000000-0008-0000-0000-00008108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178" name="Text Box 623">
          <a:extLst>
            <a:ext uri="{FF2B5EF4-FFF2-40B4-BE49-F238E27FC236}">
              <a16:creationId xmlns:a16="http://schemas.microsoft.com/office/drawing/2014/main" id="{00000000-0008-0000-0000-00008208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179" name="Text Box 624">
          <a:extLst>
            <a:ext uri="{FF2B5EF4-FFF2-40B4-BE49-F238E27FC236}">
              <a16:creationId xmlns:a16="http://schemas.microsoft.com/office/drawing/2014/main" id="{00000000-0008-0000-0000-00008308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180" name="Text Box 625">
          <a:extLst>
            <a:ext uri="{FF2B5EF4-FFF2-40B4-BE49-F238E27FC236}">
              <a16:creationId xmlns:a16="http://schemas.microsoft.com/office/drawing/2014/main" id="{00000000-0008-0000-0000-00008408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181" name="Text Box 626">
          <a:extLst>
            <a:ext uri="{FF2B5EF4-FFF2-40B4-BE49-F238E27FC236}">
              <a16:creationId xmlns:a16="http://schemas.microsoft.com/office/drawing/2014/main" id="{00000000-0008-0000-0000-00008508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182" name="Text Box 627">
          <a:extLst>
            <a:ext uri="{FF2B5EF4-FFF2-40B4-BE49-F238E27FC236}">
              <a16:creationId xmlns:a16="http://schemas.microsoft.com/office/drawing/2014/main" id="{00000000-0008-0000-0000-00008608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183" name="Text Box 628">
          <a:extLst>
            <a:ext uri="{FF2B5EF4-FFF2-40B4-BE49-F238E27FC236}">
              <a16:creationId xmlns:a16="http://schemas.microsoft.com/office/drawing/2014/main" id="{00000000-0008-0000-0000-00008708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184" name="Text Box 629">
          <a:extLst>
            <a:ext uri="{FF2B5EF4-FFF2-40B4-BE49-F238E27FC236}">
              <a16:creationId xmlns:a16="http://schemas.microsoft.com/office/drawing/2014/main" id="{00000000-0008-0000-0000-00008808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185" name="Text Box 630">
          <a:extLst>
            <a:ext uri="{FF2B5EF4-FFF2-40B4-BE49-F238E27FC236}">
              <a16:creationId xmlns:a16="http://schemas.microsoft.com/office/drawing/2014/main" id="{00000000-0008-0000-0000-00008908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186" name="Text Box 631">
          <a:extLst>
            <a:ext uri="{FF2B5EF4-FFF2-40B4-BE49-F238E27FC236}">
              <a16:creationId xmlns:a16="http://schemas.microsoft.com/office/drawing/2014/main" id="{00000000-0008-0000-0000-00008A08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187" name="Text Box 632">
          <a:extLst>
            <a:ext uri="{FF2B5EF4-FFF2-40B4-BE49-F238E27FC236}">
              <a16:creationId xmlns:a16="http://schemas.microsoft.com/office/drawing/2014/main" id="{00000000-0008-0000-0000-00008B08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188" name="Text Box 633">
          <a:extLst>
            <a:ext uri="{FF2B5EF4-FFF2-40B4-BE49-F238E27FC236}">
              <a16:creationId xmlns:a16="http://schemas.microsoft.com/office/drawing/2014/main" id="{00000000-0008-0000-0000-00008C08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189" name="Text Box 634">
          <a:extLst>
            <a:ext uri="{FF2B5EF4-FFF2-40B4-BE49-F238E27FC236}">
              <a16:creationId xmlns:a16="http://schemas.microsoft.com/office/drawing/2014/main" id="{00000000-0008-0000-0000-00008D08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190" name="Text Box 635">
          <a:extLst>
            <a:ext uri="{FF2B5EF4-FFF2-40B4-BE49-F238E27FC236}">
              <a16:creationId xmlns:a16="http://schemas.microsoft.com/office/drawing/2014/main" id="{00000000-0008-0000-0000-00008E08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191" name="Text Box 636">
          <a:extLst>
            <a:ext uri="{FF2B5EF4-FFF2-40B4-BE49-F238E27FC236}">
              <a16:creationId xmlns:a16="http://schemas.microsoft.com/office/drawing/2014/main" id="{00000000-0008-0000-0000-00008F08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192" name="Text Box 637">
          <a:extLst>
            <a:ext uri="{FF2B5EF4-FFF2-40B4-BE49-F238E27FC236}">
              <a16:creationId xmlns:a16="http://schemas.microsoft.com/office/drawing/2014/main" id="{00000000-0008-0000-0000-00009008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193" name="Text Box 638">
          <a:extLst>
            <a:ext uri="{FF2B5EF4-FFF2-40B4-BE49-F238E27FC236}">
              <a16:creationId xmlns:a16="http://schemas.microsoft.com/office/drawing/2014/main" id="{00000000-0008-0000-0000-00009108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194" name="Text Box 639">
          <a:extLst>
            <a:ext uri="{FF2B5EF4-FFF2-40B4-BE49-F238E27FC236}">
              <a16:creationId xmlns:a16="http://schemas.microsoft.com/office/drawing/2014/main" id="{00000000-0008-0000-0000-00009208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195" name="Text Box 640">
          <a:extLst>
            <a:ext uri="{FF2B5EF4-FFF2-40B4-BE49-F238E27FC236}">
              <a16:creationId xmlns:a16="http://schemas.microsoft.com/office/drawing/2014/main" id="{00000000-0008-0000-0000-00009308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196" name="Text Box 641">
          <a:extLst>
            <a:ext uri="{FF2B5EF4-FFF2-40B4-BE49-F238E27FC236}">
              <a16:creationId xmlns:a16="http://schemas.microsoft.com/office/drawing/2014/main" id="{00000000-0008-0000-0000-00009408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197" name="Text Box 642">
          <a:extLst>
            <a:ext uri="{FF2B5EF4-FFF2-40B4-BE49-F238E27FC236}">
              <a16:creationId xmlns:a16="http://schemas.microsoft.com/office/drawing/2014/main" id="{00000000-0008-0000-0000-00009508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198" name="Text Box 643">
          <a:extLst>
            <a:ext uri="{FF2B5EF4-FFF2-40B4-BE49-F238E27FC236}">
              <a16:creationId xmlns:a16="http://schemas.microsoft.com/office/drawing/2014/main" id="{00000000-0008-0000-0000-00009608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199" name="Text Box 644">
          <a:extLst>
            <a:ext uri="{FF2B5EF4-FFF2-40B4-BE49-F238E27FC236}">
              <a16:creationId xmlns:a16="http://schemas.microsoft.com/office/drawing/2014/main" id="{00000000-0008-0000-0000-00009708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200" name="Text Box 645">
          <a:extLst>
            <a:ext uri="{FF2B5EF4-FFF2-40B4-BE49-F238E27FC236}">
              <a16:creationId xmlns:a16="http://schemas.microsoft.com/office/drawing/2014/main" id="{00000000-0008-0000-0000-00009808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201" name="Text Box 646">
          <a:extLst>
            <a:ext uri="{FF2B5EF4-FFF2-40B4-BE49-F238E27FC236}">
              <a16:creationId xmlns:a16="http://schemas.microsoft.com/office/drawing/2014/main" id="{00000000-0008-0000-0000-00009908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202" name="Text Box 647">
          <a:extLst>
            <a:ext uri="{FF2B5EF4-FFF2-40B4-BE49-F238E27FC236}">
              <a16:creationId xmlns:a16="http://schemas.microsoft.com/office/drawing/2014/main" id="{00000000-0008-0000-0000-00009A08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203" name="Text Box 648">
          <a:extLst>
            <a:ext uri="{FF2B5EF4-FFF2-40B4-BE49-F238E27FC236}">
              <a16:creationId xmlns:a16="http://schemas.microsoft.com/office/drawing/2014/main" id="{00000000-0008-0000-0000-00009B08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204" name="Text Box 649">
          <a:extLst>
            <a:ext uri="{FF2B5EF4-FFF2-40B4-BE49-F238E27FC236}">
              <a16:creationId xmlns:a16="http://schemas.microsoft.com/office/drawing/2014/main" id="{00000000-0008-0000-0000-00009C08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205" name="Text Box 650">
          <a:extLst>
            <a:ext uri="{FF2B5EF4-FFF2-40B4-BE49-F238E27FC236}">
              <a16:creationId xmlns:a16="http://schemas.microsoft.com/office/drawing/2014/main" id="{00000000-0008-0000-0000-00009D08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206" name="Text Box 651">
          <a:extLst>
            <a:ext uri="{FF2B5EF4-FFF2-40B4-BE49-F238E27FC236}">
              <a16:creationId xmlns:a16="http://schemas.microsoft.com/office/drawing/2014/main" id="{00000000-0008-0000-0000-00009E08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207" name="Text Box 652">
          <a:extLst>
            <a:ext uri="{FF2B5EF4-FFF2-40B4-BE49-F238E27FC236}">
              <a16:creationId xmlns:a16="http://schemas.microsoft.com/office/drawing/2014/main" id="{00000000-0008-0000-0000-00009F08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208" name="Text Box 653">
          <a:extLst>
            <a:ext uri="{FF2B5EF4-FFF2-40B4-BE49-F238E27FC236}">
              <a16:creationId xmlns:a16="http://schemas.microsoft.com/office/drawing/2014/main" id="{00000000-0008-0000-0000-0000A008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209" name="Text Box 654">
          <a:extLst>
            <a:ext uri="{FF2B5EF4-FFF2-40B4-BE49-F238E27FC236}">
              <a16:creationId xmlns:a16="http://schemas.microsoft.com/office/drawing/2014/main" id="{00000000-0008-0000-0000-0000A108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210" name="Text Box 655">
          <a:extLst>
            <a:ext uri="{FF2B5EF4-FFF2-40B4-BE49-F238E27FC236}">
              <a16:creationId xmlns:a16="http://schemas.microsoft.com/office/drawing/2014/main" id="{00000000-0008-0000-0000-0000A208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211" name="Text Box 656">
          <a:extLst>
            <a:ext uri="{FF2B5EF4-FFF2-40B4-BE49-F238E27FC236}">
              <a16:creationId xmlns:a16="http://schemas.microsoft.com/office/drawing/2014/main" id="{00000000-0008-0000-0000-0000A308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212" name="Text Box 657">
          <a:extLst>
            <a:ext uri="{FF2B5EF4-FFF2-40B4-BE49-F238E27FC236}">
              <a16:creationId xmlns:a16="http://schemas.microsoft.com/office/drawing/2014/main" id="{00000000-0008-0000-0000-0000A408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213" name="Text Box 658">
          <a:extLst>
            <a:ext uri="{FF2B5EF4-FFF2-40B4-BE49-F238E27FC236}">
              <a16:creationId xmlns:a16="http://schemas.microsoft.com/office/drawing/2014/main" id="{00000000-0008-0000-0000-0000A508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214" name="Text Box 659">
          <a:extLst>
            <a:ext uri="{FF2B5EF4-FFF2-40B4-BE49-F238E27FC236}">
              <a16:creationId xmlns:a16="http://schemas.microsoft.com/office/drawing/2014/main" id="{00000000-0008-0000-0000-0000A608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215" name="Text Box 660">
          <a:extLst>
            <a:ext uri="{FF2B5EF4-FFF2-40B4-BE49-F238E27FC236}">
              <a16:creationId xmlns:a16="http://schemas.microsoft.com/office/drawing/2014/main" id="{00000000-0008-0000-0000-0000A708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216" name="Text Box 661">
          <a:extLst>
            <a:ext uri="{FF2B5EF4-FFF2-40B4-BE49-F238E27FC236}">
              <a16:creationId xmlns:a16="http://schemas.microsoft.com/office/drawing/2014/main" id="{00000000-0008-0000-0000-0000A808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217" name="Text Box 662">
          <a:extLst>
            <a:ext uri="{FF2B5EF4-FFF2-40B4-BE49-F238E27FC236}">
              <a16:creationId xmlns:a16="http://schemas.microsoft.com/office/drawing/2014/main" id="{00000000-0008-0000-0000-0000A908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218" name="Text Box 663">
          <a:extLst>
            <a:ext uri="{FF2B5EF4-FFF2-40B4-BE49-F238E27FC236}">
              <a16:creationId xmlns:a16="http://schemas.microsoft.com/office/drawing/2014/main" id="{00000000-0008-0000-0000-0000AA08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219" name="Text Box 664">
          <a:extLst>
            <a:ext uri="{FF2B5EF4-FFF2-40B4-BE49-F238E27FC236}">
              <a16:creationId xmlns:a16="http://schemas.microsoft.com/office/drawing/2014/main" id="{00000000-0008-0000-0000-0000AB08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220" name="Text Box 665">
          <a:extLst>
            <a:ext uri="{FF2B5EF4-FFF2-40B4-BE49-F238E27FC236}">
              <a16:creationId xmlns:a16="http://schemas.microsoft.com/office/drawing/2014/main" id="{00000000-0008-0000-0000-0000AC08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221" name="Text Box 666">
          <a:extLst>
            <a:ext uri="{FF2B5EF4-FFF2-40B4-BE49-F238E27FC236}">
              <a16:creationId xmlns:a16="http://schemas.microsoft.com/office/drawing/2014/main" id="{00000000-0008-0000-0000-0000AD08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222" name="Text Box 667">
          <a:extLst>
            <a:ext uri="{FF2B5EF4-FFF2-40B4-BE49-F238E27FC236}">
              <a16:creationId xmlns:a16="http://schemas.microsoft.com/office/drawing/2014/main" id="{00000000-0008-0000-0000-0000AE08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223" name="Text Box 668">
          <a:extLst>
            <a:ext uri="{FF2B5EF4-FFF2-40B4-BE49-F238E27FC236}">
              <a16:creationId xmlns:a16="http://schemas.microsoft.com/office/drawing/2014/main" id="{00000000-0008-0000-0000-0000AF08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224" name="Text Box 669">
          <a:extLst>
            <a:ext uri="{FF2B5EF4-FFF2-40B4-BE49-F238E27FC236}">
              <a16:creationId xmlns:a16="http://schemas.microsoft.com/office/drawing/2014/main" id="{00000000-0008-0000-0000-0000B008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225" name="Text Box 670">
          <a:extLst>
            <a:ext uri="{FF2B5EF4-FFF2-40B4-BE49-F238E27FC236}">
              <a16:creationId xmlns:a16="http://schemas.microsoft.com/office/drawing/2014/main" id="{00000000-0008-0000-0000-0000B108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226" name="Text Box 671">
          <a:extLst>
            <a:ext uri="{FF2B5EF4-FFF2-40B4-BE49-F238E27FC236}">
              <a16:creationId xmlns:a16="http://schemas.microsoft.com/office/drawing/2014/main" id="{00000000-0008-0000-0000-0000B208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227" name="Text Box 672">
          <a:extLst>
            <a:ext uri="{FF2B5EF4-FFF2-40B4-BE49-F238E27FC236}">
              <a16:creationId xmlns:a16="http://schemas.microsoft.com/office/drawing/2014/main" id="{00000000-0008-0000-0000-0000B308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228" name="Text Box 673">
          <a:extLst>
            <a:ext uri="{FF2B5EF4-FFF2-40B4-BE49-F238E27FC236}">
              <a16:creationId xmlns:a16="http://schemas.microsoft.com/office/drawing/2014/main" id="{00000000-0008-0000-0000-0000B408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229" name="Text Box 674">
          <a:extLst>
            <a:ext uri="{FF2B5EF4-FFF2-40B4-BE49-F238E27FC236}">
              <a16:creationId xmlns:a16="http://schemas.microsoft.com/office/drawing/2014/main" id="{00000000-0008-0000-0000-0000B508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230" name="Text Box 675">
          <a:extLst>
            <a:ext uri="{FF2B5EF4-FFF2-40B4-BE49-F238E27FC236}">
              <a16:creationId xmlns:a16="http://schemas.microsoft.com/office/drawing/2014/main" id="{00000000-0008-0000-0000-0000B608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231" name="Text Box 676">
          <a:extLst>
            <a:ext uri="{FF2B5EF4-FFF2-40B4-BE49-F238E27FC236}">
              <a16:creationId xmlns:a16="http://schemas.microsoft.com/office/drawing/2014/main" id="{00000000-0008-0000-0000-0000B708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232" name="Text Box 677">
          <a:extLst>
            <a:ext uri="{FF2B5EF4-FFF2-40B4-BE49-F238E27FC236}">
              <a16:creationId xmlns:a16="http://schemas.microsoft.com/office/drawing/2014/main" id="{00000000-0008-0000-0000-0000B808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233" name="Text Box 678">
          <a:extLst>
            <a:ext uri="{FF2B5EF4-FFF2-40B4-BE49-F238E27FC236}">
              <a16:creationId xmlns:a16="http://schemas.microsoft.com/office/drawing/2014/main" id="{00000000-0008-0000-0000-0000B908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234" name="Text Box 679">
          <a:extLst>
            <a:ext uri="{FF2B5EF4-FFF2-40B4-BE49-F238E27FC236}">
              <a16:creationId xmlns:a16="http://schemas.microsoft.com/office/drawing/2014/main" id="{00000000-0008-0000-0000-0000BA08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235" name="Text Box 680">
          <a:extLst>
            <a:ext uri="{FF2B5EF4-FFF2-40B4-BE49-F238E27FC236}">
              <a16:creationId xmlns:a16="http://schemas.microsoft.com/office/drawing/2014/main" id="{00000000-0008-0000-0000-0000BB08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236" name="Text Box 681">
          <a:extLst>
            <a:ext uri="{FF2B5EF4-FFF2-40B4-BE49-F238E27FC236}">
              <a16:creationId xmlns:a16="http://schemas.microsoft.com/office/drawing/2014/main" id="{00000000-0008-0000-0000-0000BC08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237" name="Text Box 682">
          <a:extLst>
            <a:ext uri="{FF2B5EF4-FFF2-40B4-BE49-F238E27FC236}">
              <a16:creationId xmlns:a16="http://schemas.microsoft.com/office/drawing/2014/main" id="{00000000-0008-0000-0000-0000BD08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238" name="Text Box 683">
          <a:extLst>
            <a:ext uri="{FF2B5EF4-FFF2-40B4-BE49-F238E27FC236}">
              <a16:creationId xmlns:a16="http://schemas.microsoft.com/office/drawing/2014/main" id="{00000000-0008-0000-0000-0000BE08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239" name="Text Box 684">
          <a:extLst>
            <a:ext uri="{FF2B5EF4-FFF2-40B4-BE49-F238E27FC236}">
              <a16:creationId xmlns:a16="http://schemas.microsoft.com/office/drawing/2014/main" id="{00000000-0008-0000-0000-0000BF08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240" name="Text Box 685">
          <a:extLst>
            <a:ext uri="{FF2B5EF4-FFF2-40B4-BE49-F238E27FC236}">
              <a16:creationId xmlns:a16="http://schemas.microsoft.com/office/drawing/2014/main" id="{00000000-0008-0000-0000-0000C008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241" name="Text Box 686">
          <a:extLst>
            <a:ext uri="{FF2B5EF4-FFF2-40B4-BE49-F238E27FC236}">
              <a16:creationId xmlns:a16="http://schemas.microsoft.com/office/drawing/2014/main" id="{00000000-0008-0000-0000-0000C108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242" name="Text Box 687">
          <a:extLst>
            <a:ext uri="{FF2B5EF4-FFF2-40B4-BE49-F238E27FC236}">
              <a16:creationId xmlns:a16="http://schemas.microsoft.com/office/drawing/2014/main" id="{00000000-0008-0000-0000-0000C208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243" name="Text Box 688">
          <a:extLst>
            <a:ext uri="{FF2B5EF4-FFF2-40B4-BE49-F238E27FC236}">
              <a16:creationId xmlns:a16="http://schemas.microsoft.com/office/drawing/2014/main" id="{00000000-0008-0000-0000-0000C308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244" name="Text Box 689">
          <a:extLst>
            <a:ext uri="{FF2B5EF4-FFF2-40B4-BE49-F238E27FC236}">
              <a16:creationId xmlns:a16="http://schemas.microsoft.com/office/drawing/2014/main" id="{00000000-0008-0000-0000-0000C408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245" name="Text Box 690">
          <a:extLst>
            <a:ext uri="{FF2B5EF4-FFF2-40B4-BE49-F238E27FC236}">
              <a16:creationId xmlns:a16="http://schemas.microsoft.com/office/drawing/2014/main" id="{00000000-0008-0000-0000-0000C508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246" name="Text Box 691">
          <a:extLst>
            <a:ext uri="{FF2B5EF4-FFF2-40B4-BE49-F238E27FC236}">
              <a16:creationId xmlns:a16="http://schemas.microsoft.com/office/drawing/2014/main" id="{00000000-0008-0000-0000-0000C608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247" name="Text Box 692">
          <a:extLst>
            <a:ext uri="{FF2B5EF4-FFF2-40B4-BE49-F238E27FC236}">
              <a16:creationId xmlns:a16="http://schemas.microsoft.com/office/drawing/2014/main" id="{00000000-0008-0000-0000-0000C708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248" name="Text Box 693">
          <a:extLst>
            <a:ext uri="{FF2B5EF4-FFF2-40B4-BE49-F238E27FC236}">
              <a16:creationId xmlns:a16="http://schemas.microsoft.com/office/drawing/2014/main" id="{00000000-0008-0000-0000-0000C808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249" name="Text Box 694">
          <a:extLst>
            <a:ext uri="{FF2B5EF4-FFF2-40B4-BE49-F238E27FC236}">
              <a16:creationId xmlns:a16="http://schemas.microsoft.com/office/drawing/2014/main" id="{00000000-0008-0000-0000-0000C908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250" name="Text Box 695">
          <a:extLst>
            <a:ext uri="{FF2B5EF4-FFF2-40B4-BE49-F238E27FC236}">
              <a16:creationId xmlns:a16="http://schemas.microsoft.com/office/drawing/2014/main" id="{00000000-0008-0000-0000-0000CA08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251" name="Text Box 696">
          <a:extLst>
            <a:ext uri="{FF2B5EF4-FFF2-40B4-BE49-F238E27FC236}">
              <a16:creationId xmlns:a16="http://schemas.microsoft.com/office/drawing/2014/main" id="{00000000-0008-0000-0000-0000CB08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252" name="Text Box 697">
          <a:extLst>
            <a:ext uri="{FF2B5EF4-FFF2-40B4-BE49-F238E27FC236}">
              <a16:creationId xmlns:a16="http://schemas.microsoft.com/office/drawing/2014/main" id="{00000000-0008-0000-0000-0000CC08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253" name="Text Box 698">
          <a:extLst>
            <a:ext uri="{FF2B5EF4-FFF2-40B4-BE49-F238E27FC236}">
              <a16:creationId xmlns:a16="http://schemas.microsoft.com/office/drawing/2014/main" id="{00000000-0008-0000-0000-0000CD08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254" name="Text Box 699">
          <a:extLst>
            <a:ext uri="{FF2B5EF4-FFF2-40B4-BE49-F238E27FC236}">
              <a16:creationId xmlns:a16="http://schemas.microsoft.com/office/drawing/2014/main" id="{00000000-0008-0000-0000-0000CE08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255" name="Text Box 700">
          <a:extLst>
            <a:ext uri="{FF2B5EF4-FFF2-40B4-BE49-F238E27FC236}">
              <a16:creationId xmlns:a16="http://schemas.microsoft.com/office/drawing/2014/main" id="{00000000-0008-0000-0000-0000CF08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256" name="Text Box 701">
          <a:extLst>
            <a:ext uri="{FF2B5EF4-FFF2-40B4-BE49-F238E27FC236}">
              <a16:creationId xmlns:a16="http://schemas.microsoft.com/office/drawing/2014/main" id="{00000000-0008-0000-0000-0000D008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257" name="Text Box 702">
          <a:extLst>
            <a:ext uri="{FF2B5EF4-FFF2-40B4-BE49-F238E27FC236}">
              <a16:creationId xmlns:a16="http://schemas.microsoft.com/office/drawing/2014/main" id="{00000000-0008-0000-0000-0000D108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258" name="Text Box 703">
          <a:extLst>
            <a:ext uri="{FF2B5EF4-FFF2-40B4-BE49-F238E27FC236}">
              <a16:creationId xmlns:a16="http://schemas.microsoft.com/office/drawing/2014/main" id="{00000000-0008-0000-0000-0000D208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259" name="Text Box 704">
          <a:extLst>
            <a:ext uri="{FF2B5EF4-FFF2-40B4-BE49-F238E27FC236}">
              <a16:creationId xmlns:a16="http://schemas.microsoft.com/office/drawing/2014/main" id="{00000000-0008-0000-0000-0000D308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260" name="Text Box 705">
          <a:extLst>
            <a:ext uri="{FF2B5EF4-FFF2-40B4-BE49-F238E27FC236}">
              <a16:creationId xmlns:a16="http://schemas.microsoft.com/office/drawing/2014/main" id="{00000000-0008-0000-0000-0000D408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261" name="Text Box 706">
          <a:extLst>
            <a:ext uri="{FF2B5EF4-FFF2-40B4-BE49-F238E27FC236}">
              <a16:creationId xmlns:a16="http://schemas.microsoft.com/office/drawing/2014/main" id="{00000000-0008-0000-0000-0000D508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262" name="Text Box 707">
          <a:extLst>
            <a:ext uri="{FF2B5EF4-FFF2-40B4-BE49-F238E27FC236}">
              <a16:creationId xmlns:a16="http://schemas.microsoft.com/office/drawing/2014/main" id="{00000000-0008-0000-0000-0000D608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263" name="Text Box 708">
          <a:extLst>
            <a:ext uri="{FF2B5EF4-FFF2-40B4-BE49-F238E27FC236}">
              <a16:creationId xmlns:a16="http://schemas.microsoft.com/office/drawing/2014/main" id="{00000000-0008-0000-0000-0000D708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264" name="Text Box 709">
          <a:extLst>
            <a:ext uri="{FF2B5EF4-FFF2-40B4-BE49-F238E27FC236}">
              <a16:creationId xmlns:a16="http://schemas.microsoft.com/office/drawing/2014/main" id="{00000000-0008-0000-0000-0000D808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265" name="Text Box 710">
          <a:extLst>
            <a:ext uri="{FF2B5EF4-FFF2-40B4-BE49-F238E27FC236}">
              <a16:creationId xmlns:a16="http://schemas.microsoft.com/office/drawing/2014/main" id="{00000000-0008-0000-0000-0000D908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266" name="Text Box 711">
          <a:extLst>
            <a:ext uri="{FF2B5EF4-FFF2-40B4-BE49-F238E27FC236}">
              <a16:creationId xmlns:a16="http://schemas.microsoft.com/office/drawing/2014/main" id="{00000000-0008-0000-0000-0000DA08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267" name="Text Box 712">
          <a:extLst>
            <a:ext uri="{FF2B5EF4-FFF2-40B4-BE49-F238E27FC236}">
              <a16:creationId xmlns:a16="http://schemas.microsoft.com/office/drawing/2014/main" id="{00000000-0008-0000-0000-0000DB08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268" name="Text Box 713">
          <a:extLst>
            <a:ext uri="{FF2B5EF4-FFF2-40B4-BE49-F238E27FC236}">
              <a16:creationId xmlns:a16="http://schemas.microsoft.com/office/drawing/2014/main" id="{00000000-0008-0000-0000-0000DC08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269" name="Text Box 714">
          <a:extLst>
            <a:ext uri="{FF2B5EF4-FFF2-40B4-BE49-F238E27FC236}">
              <a16:creationId xmlns:a16="http://schemas.microsoft.com/office/drawing/2014/main" id="{00000000-0008-0000-0000-0000DD08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270" name="Text Box 715">
          <a:extLst>
            <a:ext uri="{FF2B5EF4-FFF2-40B4-BE49-F238E27FC236}">
              <a16:creationId xmlns:a16="http://schemas.microsoft.com/office/drawing/2014/main" id="{00000000-0008-0000-0000-0000DE08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271" name="Text Box 716">
          <a:extLst>
            <a:ext uri="{FF2B5EF4-FFF2-40B4-BE49-F238E27FC236}">
              <a16:creationId xmlns:a16="http://schemas.microsoft.com/office/drawing/2014/main" id="{00000000-0008-0000-0000-0000DF08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272" name="Text Box 717">
          <a:extLst>
            <a:ext uri="{FF2B5EF4-FFF2-40B4-BE49-F238E27FC236}">
              <a16:creationId xmlns:a16="http://schemas.microsoft.com/office/drawing/2014/main" id="{00000000-0008-0000-0000-0000E008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273" name="Text Box 718">
          <a:extLst>
            <a:ext uri="{FF2B5EF4-FFF2-40B4-BE49-F238E27FC236}">
              <a16:creationId xmlns:a16="http://schemas.microsoft.com/office/drawing/2014/main" id="{00000000-0008-0000-0000-0000E108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274" name="Text Box 719">
          <a:extLst>
            <a:ext uri="{FF2B5EF4-FFF2-40B4-BE49-F238E27FC236}">
              <a16:creationId xmlns:a16="http://schemas.microsoft.com/office/drawing/2014/main" id="{00000000-0008-0000-0000-0000E208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275" name="Text Box 720">
          <a:extLst>
            <a:ext uri="{FF2B5EF4-FFF2-40B4-BE49-F238E27FC236}">
              <a16:creationId xmlns:a16="http://schemas.microsoft.com/office/drawing/2014/main" id="{00000000-0008-0000-0000-0000E308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276" name="Text Box 721">
          <a:extLst>
            <a:ext uri="{FF2B5EF4-FFF2-40B4-BE49-F238E27FC236}">
              <a16:creationId xmlns:a16="http://schemas.microsoft.com/office/drawing/2014/main" id="{00000000-0008-0000-0000-0000E408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277" name="Text Box 722">
          <a:extLst>
            <a:ext uri="{FF2B5EF4-FFF2-40B4-BE49-F238E27FC236}">
              <a16:creationId xmlns:a16="http://schemas.microsoft.com/office/drawing/2014/main" id="{00000000-0008-0000-0000-0000E508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278" name="Text Box 723">
          <a:extLst>
            <a:ext uri="{FF2B5EF4-FFF2-40B4-BE49-F238E27FC236}">
              <a16:creationId xmlns:a16="http://schemas.microsoft.com/office/drawing/2014/main" id="{00000000-0008-0000-0000-0000E608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279" name="Text Box 724">
          <a:extLst>
            <a:ext uri="{FF2B5EF4-FFF2-40B4-BE49-F238E27FC236}">
              <a16:creationId xmlns:a16="http://schemas.microsoft.com/office/drawing/2014/main" id="{00000000-0008-0000-0000-0000E708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280" name="Text Box 725">
          <a:extLst>
            <a:ext uri="{FF2B5EF4-FFF2-40B4-BE49-F238E27FC236}">
              <a16:creationId xmlns:a16="http://schemas.microsoft.com/office/drawing/2014/main" id="{00000000-0008-0000-0000-0000E808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281" name="Text Box 726">
          <a:extLst>
            <a:ext uri="{FF2B5EF4-FFF2-40B4-BE49-F238E27FC236}">
              <a16:creationId xmlns:a16="http://schemas.microsoft.com/office/drawing/2014/main" id="{00000000-0008-0000-0000-0000E908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282" name="Text Box 727">
          <a:extLst>
            <a:ext uri="{FF2B5EF4-FFF2-40B4-BE49-F238E27FC236}">
              <a16:creationId xmlns:a16="http://schemas.microsoft.com/office/drawing/2014/main" id="{00000000-0008-0000-0000-0000EA08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283" name="Text Box 728">
          <a:extLst>
            <a:ext uri="{FF2B5EF4-FFF2-40B4-BE49-F238E27FC236}">
              <a16:creationId xmlns:a16="http://schemas.microsoft.com/office/drawing/2014/main" id="{00000000-0008-0000-0000-0000EB08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284" name="Text Box 729">
          <a:extLst>
            <a:ext uri="{FF2B5EF4-FFF2-40B4-BE49-F238E27FC236}">
              <a16:creationId xmlns:a16="http://schemas.microsoft.com/office/drawing/2014/main" id="{00000000-0008-0000-0000-0000EC08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285" name="Text Box 730">
          <a:extLst>
            <a:ext uri="{FF2B5EF4-FFF2-40B4-BE49-F238E27FC236}">
              <a16:creationId xmlns:a16="http://schemas.microsoft.com/office/drawing/2014/main" id="{00000000-0008-0000-0000-0000ED08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286" name="Text Box 731">
          <a:extLst>
            <a:ext uri="{FF2B5EF4-FFF2-40B4-BE49-F238E27FC236}">
              <a16:creationId xmlns:a16="http://schemas.microsoft.com/office/drawing/2014/main" id="{00000000-0008-0000-0000-0000EE08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287" name="Text Box 732">
          <a:extLst>
            <a:ext uri="{FF2B5EF4-FFF2-40B4-BE49-F238E27FC236}">
              <a16:creationId xmlns:a16="http://schemas.microsoft.com/office/drawing/2014/main" id="{00000000-0008-0000-0000-0000EF08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288" name="Text Box 733">
          <a:extLst>
            <a:ext uri="{FF2B5EF4-FFF2-40B4-BE49-F238E27FC236}">
              <a16:creationId xmlns:a16="http://schemas.microsoft.com/office/drawing/2014/main" id="{00000000-0008-0000-0000-0000F008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289" name="Text Box 734">
          <a:extLst>
            <a:ext uri="{FF2B5EF4-FFF2-40B4-BE49-F238E27FC236}">
              <a16:creationId xmlns:a16="http://schemas.microsoft.com/office/drawing/2014/main" id="{00000000-0008-0000-0000-0000F108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290" name="Text Box 735">
          <a:extLst>
            <a:ext uri="{FF2B5EF4-FFF2-40B4-BE49-F238E27FC236}">
              <a16:creationId xmlns:a16="http://schemas.microsoft.com/office/drawing/2014/main" id="{00000000-0008-0000-0000-0000F208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291" name="Text Box 736">
          <a:extLst>
            <a:ext uri="{FF2B5EF4-FFF2-40B4-BE49-F238E27FC236}">
              <a16:creationId xmlns:a16="http://schemas.microsoft.com/office/drawing/2014/main" id="{00000000-0008-0000-0000-0000F308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292" name="Text Box 737">
          <a:extLst>
            <a:ext uri="{FF2B5EF4-FFF2-40B4-BE49-F238E27FC236}">
              <a16:creationId xmlns:a16="http://schemas.microsoft.com/office/drawing/2014/main" id="{00000000-0008-0000-0000-0000F408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293" name="Text Box 738">
          <a:extLst>
            <a:ext uri="{FF2B5EF4-FFF2-40B4-BE49-F238E27FC236}">
              <a16:creationId xmlns:a16="http://schemas.microsoft.com/office/drawing/2014/main" id="{00000000-0008-0000-0000-0000F508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294" name="Text Box 739">
          <a:extLst>
            <a:ext uri="{FF2B5EF4-FFF2-40B4-BE49-F238E27FC236}">
              <a16:creationId xmlns:a16="http://schemas.microsoft.com/office/drawing/2014/main" id="{00000000-0008-0000-0000-0000F608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295" name="Text Box 740">
          <a:extLst>
            <a:ext uri="{FF2B5EF4-FFF2-40B4-BE49-F238E27FC236}">
              <a16:creationId xmlns:a16="http://schemas.microsoft.com/office/drawing/2014/main" id="{00000000-0008-0000-0000-0000F708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296" name="Text Box 741">
          <a:extLst>
            <a:ext uri="{FF2B5EF4-FFF2-40B4-BE49-F238E27FC236}">
              <a16:creationId xmlns:a16="http://schemas.microsoft.com/office/drawing/2014/main" id="{00000000-0008-0000-0000-0000F808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297" name="Text Box 742">
          <a:extLst>
            <a:ext uri="{FF2B5EF4-FFF2-40B4-BE49-F238E27FC236}">
              <a16:creationId xmlns:a16="http://schemas.microsoft.com/office/drawing/2014/main" id="{00000000-0008-0000-0000-0000F908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298" name="Text Box 743">
          <a:extLst>
            <a:ext uri="{FF2B5EF4-FFF2-40B4-BE49-F238E27FC236}">
              <a16:creationId xmlns:a16="http://schemas.microsoft.com/office/drawing/2014/main" id="{00000000-0008-0000-0000-0000FA08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299" name="Text Box 744">
          <a:extLst>
            <a:ext uri="{FF2B5EF4-FFF2-40B4-BE49-F238E27FC236}">
              <a16:creationId xmlns:a16="http://schemas.microsoft.com/office/drawing/2014/main" id="{00000000-0008-0000-0000-0000FB08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300" name="Text Box 745">
          <a:extLst>
            <a:ext uri="{FF2B5EF4-FFF2-40B4-BE49-F238E27FC236}">
              <a16:creationId xmlns:a16="http://schemas.microsoft.com/office/drawing/2014/main" id="{00000000-0008-0000-0000-0000FC08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301" name="Text Box 746">
          <a:extLst>
            <a:ext uri="{FF2B5EF4-FFF2-40B4-BE49-F238E27FC236}">
              <a16:creationId xmlns:a16="http://schemas.microsoft.com/office/drawing/2014/main" id="{00000000-0008-0000-0000-0000FD08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302" name="Text Box 747">
          <a:extLst>
            <a:ext uri="{FF2B5EF4-FFF2-40B4-BE49-F238E27FC236}">
              <a16:creationId xmlns:a16="http://schemas.microsoft.com/office/drawing/2014/main" id="{00000000-0008-0000-0000-0000FE08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303" name="Text Box 748">
          <a:extLst>
            <a:ext uri="{FF2B5EF4-FFF2-40B4-BE49-F238E27FC236}">
              <a16:creationId xmlns:a16="http://schemas.microsoft.com/office/drawing/2014/main" id="{00000000-0008-0000-0000-0000FF08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304" name="Text Box 749">
          <a:extLst>
            <a:ext uri="{FF2B5EF4-FFF2-40B4-BE49-F238E27FC236}">
              <a16:creationId xmlns:a16="http://schemas.microsoft.com/office/drawing/2014/main" id="{00000000-0008-0000-0000-00000009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305" name="Text Box 750">
          <a:extLst>
            <a:ext uri="{FF2B5EF4-FFF2-40B4-BE49-F238E27FC236}">
              <a16:creationId xmlns:a16="http://schemas.microsoft.com/office/drawing/2014/main" id="{00000000-0008-0000-0000-00000109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306" name="Text Box 751">
          <a:extLst>
            <a:ext uri="{FF2B5EF4-FFF2-40B4-BE49-F238E27FC236}">
              <a16:creationId xmlns:a16="http://schemas.microsoft.com/office/drawing/2014/main" id="{00000000-0008-0000-0000-00000209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307" name="Text Box 752">
          <a:extLst>
            <a:ext uri="{FF2B5EF4-FFF2-40B4-BE49-F238E27FC236}">
              <a16:creationId xmlns:a16="http://schemas.microsoft.com/office/drawing/2014/main" id="{00000000-0008-0000-0000-00000309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308" name="Text Box 753">
          <a:extLst>
            <a:ext uri="{FF2B5EF4-FFF2-40B4-BE49-F238E27FC236}">
              <a16:creationId xmlns:a16="http://schemas.microsoft.com/office/drawing/2014/main" id="{00000000-0008-0000-0000-00000409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309" name="Text Box 754">
          <a:extLst>
            <a:ext uri="{FF2B5EF4-FFF2-40B4-BE49-F238E27FC236}">
              <a16:creationId xmlns:a16="http://schemas.microsoft.com/office/drawing/2014/main" id="{00000000-0008-0000-0000-00000509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310" name="Text Box 755">
          <a:extLst>
            <a:ext uri="{FF2B5EF4-FFF2-40B4-BE49-F238E27FC236}">
              <a16:creationId xmlns:a16="http://schemas.microsoft.com/office/drawing/2014/main" id="{00000000-0008-0000-0000-00000609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311" name="Text Box 756">
          <a:extLst>
            <a:ext uri="{FF2B5EF4-FFF2-40B4-BE49-F238E27FC236}">
              <a16:creationId xmlns:a16="http://schemas.microsoft.com/office/drawing/2014/main" id="{00000000-0008-0000-0000-00000709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312" name="Text Box 757">
          <a:extLst>
            <a:ext uri="{FF2B5EF4-FFF2-40B4-BE49-F238E27FC236}">
              <a16:creationId xmlns:a16="http://schemas.microsoft.com/office/drawing/2014/main" id="{00000000-0008-0000-0000-00000809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313" name="Text Box 758">
          <a:extLst>
            <a:ext uri="{FF2B5EF4-FFF2-40B4-BE49-F238E27FC236}">
              <a16:creationId xmlns:a16="http://schemas.microsoft.com/office/drawing/2014/main" id="{00000000-0008-0000-0000-00000909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314" name="Text Box 759">
          <a:extLst>
            <a:ext uri="{FF2B5EF4-FFF2-40B4-BE49-F238E27FC236}">
              <a16:creationId xmlns:a16="http://schemas.microsoft.com/office/drawing/2014/main" id="{00000000-0008-0000-0000-00000A09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315" name="Text Box 760">
          <a:extLst>
            <a:ext uri="{FF2B5EF4-FFF2-40B4-BE49-F238E27FC236}">
              <a16:creationId xmlns:a16="http://schemas.microsoft.com/office/drawing/2014/main" id="{00000000-0008-0000-0000-00000B09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316" name="Text Box 761">
          <a:extLst>
            <a:ext uri="{FF2B5EF4-FFF2-40B4-BE49-F238E27FC236}">
              <a16:creationId xmlns:a16="http://schemas.microsoft.com/office/drawing/2014/main" id="{00000000-0008-0000-0000-00000C09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317" name="Text Box 762">
          <a:extLst>
            <a:ext uri="{FF2B5EF4-FFF2-40B4-BE49-F238E27FC236}">
              <a16:creationId xmlns:a16="http://schemas.microsoft.com/office/drawing/2014/main" id="{00000000-0008-0000-0000-00000D09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318" name="Text Box 763">
          <a:extLst>
            <a:ext uri="{FF2B5EF4-FFF2-40B4-BE49-F238E27FC236}">
              <a16:creationId xmlns:a16="http://schemas.microsoft.com/office/drawing/2014/main" id="{00000000-0008-0000-0000-00000E09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319" name="Text Box 764">
          <a:extLst>
            <a:ext uri="{FF2B5EF4-FFF2-40B4-BE49-F238E27FC236}">
              <a16:creationId xmlns:a16="http://schemas.microsoft.com/office/drawing/2014/main" id="{00000000-0008-0000-0000-00000F09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320" name="Text Box 765">
          <a:extLst>
            <a:ext uri="{FF2B5EF4-FFF2-40B4-BE49-F238E27FC236}">
              <a16:creationId xmlns:a16="http://schemas.microsoft.com/office/drawing/2014/main" id="{00000000-0008-0000-0000-00001009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321" name="Text Box 766">
          <a:extLst>
            <a:ext uri="{FF2B5EF4-FFF2-40B4-BE49-F238E27FC236}">
              <a16:creationId xmlns:a16="http://schemas.microsoft.com/office/drawing/2014/main" id="{00000000-0008-0000-0000-00001109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322" name="Text Box 767">
          <a:extLst>
            <a:ext uri="{FF2B5EF4-FFF2-40B4-BE49-F238E27FC236}">
              <a16:creationId xmlns:a16="http://schemas.microsoft.com/office/drawing/2014/main" id="{00000000-0008-0000-0000-00001209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323" name="Text Box 768">
          <a:extLst>
            <a:ext uri="{FF2B5EF4-FFF2-40B4-BE49-F238E27FC236}">
              <a16:creationId xmlns:a16="http://schemas.microsoft.com/office/drawing/2014/main" id="{00000000-0008-0000-0000-00001309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324" name="Text Box 769">
          <a:extLst>
            <a:ext uri="{FF2B5EF4-FFF2-40B4-BE49-F238E27FC236}">
              <a16:creationId xmlns:a16="http://schemas.microsoft.com/office/drawing/2014/main" id="{00000000-0008-0000-0000-00001409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325" name="Text Box 770">
          <a:extLst>
            <a:ext uri="{FF2B5EF4-FFF2-40B4-BE49-F238E27FC236}">
              <a16:creationId xmlns:a16="http://schemas.microsoft.com/office/drawing/2014/main" id="{00000000-0008-0000-0000-00001509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326" name="Text Box 771">
          <a:extLst>
            <a:ext uri="{FF2B5EF4-FFF2-40B4-BE49-F238E27FC236}">
              <a16:creationId xmlns:a16="http://schemas.microsoft.com/office/drawing/2014/main" id="{00000000-0008-0000-0000-00001609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1447</xdr:row>
      <xdr:rowOff>0</xdr:rowOff>
    </xdr:from>
    <xdr:ext cx="104775" cy="66675"/>
    <xdr:sp macro="" textlink="">
      <xdr:nvSpPr>
        <xdr:cNvPr id="2327" name="Text Box 772">
          <a:extLst>
            <a:ext uri="{FF2B5EF4-FFF2-40B4-BE49-F238E27FC236}">
              <a16:creationId xmlns:a16="http://schemas.microsoft.com/office/drawing/2014/main" id="{00000000-0008-0000-0000-000017090000}"/>
            </a:ext>
          </a:extLst>
        </xdr:cNvPr>
        <xdr:cNvSpPr txBox="1">
          <a:spLocks noChangeArrowheads="1"/>
        </xdr:cNvSpPr>
      </xdr:nvSpPr>
      <xdr:spPr bwMode="auto">
        <a:xfrm>
          <a:off x="408214" y="1024726714"/>
          <a:ext cx="104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1</xdr:col>
      <xdr:colOff>847725</xdr:colOff>
      <xdr:row>767</xdr:row>
      <xdr:rowOff>0</xdr:rowOff>
    </xdr:from>
    <xdr:to>
      <xdr:col>1</xdr:col>
      <xdr:colOff>2838450</xdr:colOff>
      <xdr:row>767</xdr:row>
      <xdr:rowOff>38100</xdr:rowOff>
    </xdr:to>
    <xdr:sp macro="" textlink="">
      <xdr:nvSpPr>
        <xdr:cNvPr id="2328" name="Text Box 987420">
          <a:extLst>
            <a:ext uri="{FF2B5EF4-FFF2-40B4-BE49-F238E27FC236}">
              <a16:creationId xmlns:a16="http://schemas.microsoft.com/office/drawing/2014/main" id="{00000000-0008-0000-0000-000018090000}"/>
            </a:ext>
          </a:extLst>
        </xdr:cNvPr>
        <xdr:cNvSpPr txBox="1">
          <a:spLocks noChangeArrowheads="1"/>
        </xdr:cNvSpPr>
      </xdr:nvSpPr>
      <xdr:spPr bwMode="auto">
        <a:xfrm rot="9906002" flipV="1">
          <a:off x="1257300" y="122529600"/>
          <a:ext cx="1990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847725</xdr:colOff>
      <xdr:row>803</xdr:row>
      <xdr:rowOff>0</xdr:rowOff>
    </xdr:from>
    <xdr:to>
      <xdr:col>1</xdr:col>
      <xdr:colOff>2838450</xdr:colOff>
      <xdr:row>803</xdr:row>
      <xdr:rowOff>38100</xdr:rowOff>
    </xdr:to>
    <xdr:sp macro="" textlink="">
      <xdr:nvSpPr>
        <xdr:cNvPr id="2329" name="Text Box 987420">
          <a:extLst>
            <a:ext uri="{FF2B5EF4-FFF2-40B4-BE49-F238E27FC236}">
              <a16:creationId xmlns:a16="http://schemas.microsoft.com/office/drawing/2014/main" id="{00000000-0008-0000-0000-000019090000}"/>
            </a:ext>
          </a:extLst>
        </xdr:cNvPr>
        <xdr:cNvSpPr txBox="1">
          <a:spLocks noChangeArrowheads="1"/>
        </xdr:cNvSpPr>
      </xdr:nvSpPr>
      <xdr:spPr bwMode="auto">
        <a:xfrm rot="9906002" flipV="1">
          <a:off x="1257300" y="145570575"/>
          <a:ext cx="1990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M1457"/>
  <sheetViews>
    <sheetView view="pageBreakPreview" topLeftCell="A14" zoomScale="70" zoomScaleNormal="85" zoomScaleSheetLayoutView="70" zoomScalePageLayoutView="60" workbookViewId="0">
      <selection activeCell="D1446" sqref="D1446"/>
    </sheetView>
  </sheetViews>
  <sheetFormatPr defaultColWidth="9.140625" defaultRowHeight="15.75" x14ac:dyDescent="0.25"/>
  <cols>
    <col min="1" max="1" width="6.140625" style="317" customWidth="1"/>
    <col min="2" max="2" width="54.42578125" style="462" customWidth="1"/>
    <col min="3" max="3" width="22.5703125" style="463" customWidth="1"/>
    <col min="4" max="4" width="21.140625" style="463" customWidth="1"/>
    <col min="5" max="5" width="13" style="463" customWidth="1"/>
    <col min="6" max="6" width="10.28515625" style="463" customWidth="1"/>
    <col min="7" max="7" width="13.85546875" style="463" customWidth="1"/>
    <col min="8" max="8" width="11.5703125" style="530" customWidth="1"/>
    <col min="9" max="9" width="14.85546875" style="463" customWidth="1"/>
    <col min="10" max="10" width="14.28515625" style="463" customWidth="1"/>
    <col min="11" max="11" width="14.5703125" style="463" customWidth="1"/>
    <col min="12" max="12" width="14.140625" style="463" customWidth="1"/>
    <col min="13" max="13" width="14.28515625" style="463" customWidth="1"/>
    <col min="14" max="14" width="16.42578125" style="486" customWidth="1"/>
    <col min="15" max="15" width="18.140625" style="463" customWidth="1"/>
    <col min="16" max="16" width="32.5703125" style="463" customWidth="1"/>
    <col min="17" max="17" width="9.140625" style="229" customWidth="1"/>
    <col min="18" max="16384" width="9.140625" style="229"/>
  </cols>
  <sheetData>
    <row r="1" spans="1:16" hidden="1" x14ac:dyDescent="0.25"/>
    <row r="2" spans="1:16" ht="15.75" hidden="1" customHeight="1" x14ac:dyDescent="0.25">
      <c r="L2" s="1168" t="s">
        <v>72</v>
      </c>
      <c r="M2" s="1168"/>
      <c r="N2" s="1168"/>
      <c r="O2" s="568"/>
    </row>
    <row r="3" spans="1:16" ht="15.75" hidden="1" customHeight="1" x14ac:dyDescent="0.25">
      <c r="L3" s="1168" t="s">
        <v>73</v>
      </c>
      <c r="M3" s="1168"/>
      <c r="N3" s="1168"/>
      <c r="O3" s="568"/>
    </row>
    <row r="4" spans="1:16" ht="15.75" hidden="1" customHeight="1" x14ac:dyDescent="0.25">
      <c r="L4" s="1168" t="s">
        <v>74</v>
      </c>
      <c r="M4" s="1168"/>
      <c r="N4" s="1168"/>
      <c r="O4" s="568"/>
    </row>
    <row r="5" spans="1:16" ht="15.75" hidden="1" customHeight="1" x14ac:dyDescent="0.25">
      <c r="L5" s="1168" t="s">
        <v>77</v>
      </c>
      <c r="M5" s="1168"/>
      <c r="N5" s="1168"/>
      <c r="O5" s="568"/>
    </row>
    <row r="6" spans="1:16" hidden="1" x14ac:dyDescent="0.25">
      <c r="L6" s="1168" t="s">
        <v>79</v>
      </c>
      <c r="M6" s="1168"/>
      <c r="N6" s="1168"/>
      <c r="O6" s="568"/>
    </row>
    <row r="7" spans="1:16" ht="15.75" hidden="1" customHeight="1" x14ac:dyDescent="0.25">
      <c r="L7" s="568"/>
      <c r="M7" s="568"/>
      <c r="N7" s="317"/>
      <c r="O7" s="568"/>
    </row>
    <row r="8" spans="1:16" ht="15.75" hidden="1" customHeight="1" x14ac:dyDescent="0.25">
      <c r="L8" s="1168" t="s">
        <v>75</v>
      </c>
      <c r="M8" s="1168"/>
      <c r="N8" s="1168"/>
      <c r="O8" s="568"/>
    </row>
    <row r="9" spans="1:16" ht="15.75" hidden="1" customHeight="1" x14ac:dyDescent="0.25">
      <c r="L9" s="1168" t="s">
        <v>76</v>
      </c>
      <c r="M9" s="1168"/>
      <c r="N9" s="1168"/>
      <c r="O9" s="568"/>
    </row>
    <row r="10" spans="1:16" ht="15.75" hidden="1" customHeight="1" x14ac:dyDescent="0.25">
      <c r="L10" s="1168" t="s">
        <v>74</v>
      </c>
      <c r="M10" s="1168"/>
      <c r="N10" s="1168"/>
      <c r="O10" s="568"/>
    </row>
    <row r="11" spans="1:16" ht="15.75" hidden="1" customHeight="1" x14ac:dyDescent="0.25">
      <c r="L11" s="1168" t="s">
        <v>78</v>
      </c>
      <c r="M11" s="1168"/>
      <c r="N11" s="1168"/>
      <c r="O11" s="568"/>
    </row>
    <row r="12" spans="1:16" hidden="1" x14ac:dyDescent="0.25">
      <c r="L12" s="1168" t="s">
        <v>79</v>
      </c>
      <c r="M12" s="1168"/>
      <c r="N12" s="1168"/>
      <c r="O12" s="568"/>
    </row>
    <row r="13" spans="1:16" hidden="1" x14ac:dyDescent="0.25"/>
    <row r="14" spans="1:16" ht="39.75" customHeight="1" x14ac:dyDescent="0.25">
      <c r="O14" s="1213" t="s">
        <v>1811</v>
      </c>
      <c r="P14" s="1213"/>
    </row>
    <row r="15" spans="1:16" ht="76.5" customHeight="1" x14ac:dyDescent="0.25">
      <c r="B15" s="1062" t="s">
        <v>1119</v>
      </c>
      <c r="C15" s="1062"/>
      <c r="D15" s="1062"/>
      <c r="E15" s="1062"/>
      <c r="F15" s="1062"/>
      <c r="G15" s="1062"/>
      <c r="H15" s="1062"/>
      <c r="I15" s="1062"/>
      <c r="J15" s="1062"/>
      <c r="K15" s="1062"/>
      <c r="L15" s="1062"/>
      <c r="M15" s="1062"/>
      <c r="N15" s="1062"/>
      <c r="O15" s="1062"/>
      <c r="P15" s="1062"/>
    </row>
    <row r="16" spans="1:16" s="620" customFormat="1" ht="18.75" customHeight="1" x14ac:dyDescent="0.25">
      <c r="A16" s="1072" t="s">
        <v>958</v>
      </c>
      <c r="B16" s="1171" t="s">
        <v>959</v>
      </c>
      <c r="C16" s="1072" t="s">
        <v>1</v>
      </c>
      <c r="D16" s="1072" t="s">
        <v>4</v>
      </c>
      <c r="E16" s="1072" t="s">
        <v>2</v>
      </c>
      <c r="F16" s="1072" t="s">
        <v>960</v>
      </c>
      <c r="G16" s="1072" t="s">
        <v>961</v>
      </c>
      <c r="H16" s="1054" t="s">
        <v>962</v>
      </c>
      <c r="I16" s="1163" t="s">
        <v>3</v>
      </c>
      <c r="J16" s="1164"/>
      <c r="K16" s="1164"/>
      <c r="L16" s="1164"/>
      <c r="M16" s="1164"/>
      <c r="N16" s="1072" t="s">
        <v>101</v>
      </c>
      <c r="O16" s="1072" t="s">
        <v>964</v>
      </c>
      <c r="P16" s="1072" t="s">
        <v>965</v>
      </c>
    </row>
    <row r="17" spans="1:16" s="620" customFormat="1" ht="110.25" customHeight="1" x14ac:dyDescent="0.25">
      <c r="A17" s="1073"/>
      <c r="B17" s="1172"/>
      <c r="C17" s="1073"/>
      <c r="D17" s="1073"/>
      <c r="E17" s="1073"/>
      <c r="F17" s="1073"/>
      <c r="G17" s="1073"/>
      <c r="H17" s="1055"/>
      <c r="I17" s="1" t="s">
        <v>42</v>
      </c>
      <c r="J17" s="1" t="s">
        <v>43</v>
      </c>
      <c r="K17" s="1" t="s">
        <v>44</v>
      </c>
      <c r="L17" s="1" t="s">
        <v>45</v>
      </c>
      <c r="M17" s="567" t="s">
        <v>963</v>
      </c>
      <c r="N17" s="1073"/>
      <c r="O17" s="1073"/>
      <c r="P17" s="1073"/>
    </row>
    <row r="18" spans="1:16" s="620" customFormat="1" x14ac:dyDescent="0.25">
      <c r="A18" s="535">
        <v>1</v>
      </c>
      <c r="B18" s="535">
        <v>2</v>
      </c>
      <c r="C18" s="535">
        <v>3</v>
      </c>
      <c r="D18" s="535">
        <v>4</v>
      </c>
      <c r="E18" s="535">
        <v>5</v>
      </c>
      <c r="F18" s="535">
        <v>6</v>
      </c>
      <c r="G18" s="535">
        <v>7</v>
      </c>
      <c r="H18" s="535">
        <v>8</v>
      </c>
      <c r="I18" s="535">
        <v>9</v>
      </c>
      <c r="J18" s="535">
        <v>10</v>
      </c>
      <c r="K18" s="535">
        <v>11</v>
      </c>
      <c r="L18" s="535">
        <v>12</v>
      </c>
      <c r="M18" s="535">
        <v>13</v>
      </c>
      <c r="N18" s="535">
        <v>14</v>
      </c>
      <c r="O18" s="535">
        <v>15</v>
      </c>
      <c r="P18" s="535">
        <v>16</v>
      </c>
    </row>
    <row r="19" spans="1:16" s="620" customFormat="1" ht="21.75" customHeight="1" x14ac:dyDescent="0.25">
      <c r="A19" s="535"/>
      <c r="B19" s="1163" t="s">
        <v>702</v>
      </c>
      <c r="C19" s="1164"/>
      <c r="D19" s="1164"/>
      <c r="E19" s="1164"/>
      <c r="F19" s="1164"/>
      <c r="G19" s="1164"/>
      <c r="H19" s="1164"/>
      <c r="I19" s="1164"/>
      <c r="J19" s="1164"/>
      <c r="K19" s="1164"/>
      <c r="L19" s="1164"/>
      <c r="M19" s="1164"/>
      <c r="N19" s="464"/>
      <c r="O19" s="464"/>
      <c r="P19" s="464"/>
    </row>
    <row r="20" spans="1:16" s="620" customFormat="1" x14ac:dyDescent="0.25">
      <c r="A20" s="535"/>
      <c r="B20" s="1163" t="s">
        <v>5</v>
      </c>
      <c r="C20" s="1164"/>
      <c r="D20" s="1164"/>
      <c r="E20" s="1164"/>
      <c r="F20" s="1164"/>
      <c r="G20" s="1164"/>
      <c r="H20" s="1164"/>
      <c r="I20" s="1164"/>
      <c r="J20" s="1164"/>
      <c r="K20" s="1164"/>
      <c r="L20" s="1164"/>
      <c r="M20" s="1164"/>
      <c r="N20" s="464"/>
      <c r="O20" s="464"/>
      <c r="P20" s="464"/>
    </row>
    <row r="21" spans="1:16" ht="47.25" x14ac:dyDescent="0.25">
      <c r="A21" s="64">
        <v>1</v>
      </c>
      <c r="B21" s="85" t="s">
        <v>1785</v>
      </c>
      <c r="C21" s="65" t="s">
        <v>966</v>
      </c>
      <c r="D21" s="71" t="s">
        <v>6</v>
      </c>
      <c r="E21" s="65" t="s">
        <v>8</v>
      </c>
      <c r="F21" s="65"/>
      <c r="G21" s="65"/>
      <c r="H21" s="72">
        <v>5.6</v>
      </c>
      <c r="I21" s="65">
        <v>6.3</v>
      </c>
      <c r="J21" s="66">
        <v>6.9</v>
      </c>
      <c r="K21" s="66">
        <v>6.7</v>
      </c>
      <c r="L21" s="66">
        <v>6.7</v>
      </c>
      <c r="M21" s="67"/>
      <c r="N21" s="487"/>
      <c r="O21" s="465"/>
      <c r="P21" s="465"/>
    </row>
    <row r="22" spans="1:16" ht="68.25" customHeight="1" x14ac:dyDescent="0.25">
      <c r="A22" s="70"/>
      <c r="B22" s="30" t="s">
        <v>27</v>
      </c>
      <c r="C22" s="28" t="s">
        <v>1916</v>
      </c>
      <c r="D22" s="32"/>
      <c r="E22" s="28"/>
      <c r="F22" s="560"/>
      <c r="G22" s="560">
        <v>6.7</v>
      </c>
      <c r="H22" s="639">
        <v>7</v>
      </c>
      <c r="I22" s="560">
        <v>7.2</v>
      </c>
      <c r="J22" s="87">
        <v>7.5</v>
      </c>
      <c r="K22" s="87">
        <v>7.7</v>
      </c>
      <c r="L22" s="87">
        <v>7.8</v>
      </c>
      <c r="M22" s="88">
        <v>7.8</v>
      </c>
      <c r="N22" s="488"/>
      <c r="O22" s="466"/>
      <c r="P22" s="466"/>
    </row>
    <row r="23" spans="1:16" ht="53.25" customHeight="1" x14ac:dyDescent="0.25">
      <c r="A23" s="64">
        <v>2</v>
      </c>
      <c r="B23" s="85" t="s">
        <v>1786</v>
      </c>
      <c r="C23" s="65" t="s">
        <v>966</v>
      </c>
      <c r="D23" s="71" t="s">
        <v>6</v>
      </c>
      <c r="E23" s="65" t="s">
        <v>8</v>
      </c>
      <c r="F23" s="572"/>
      <c r="G23" s="572"/>
      <c r="H23" s="638">
        <v>113.8</v>
      </c>
      <c r="I23" s="572">
        <v>120</v>
      </c>
      <c r="J23" s="73">
        <v>127</v>
      </c>
      <c r="K23" s="73">
        <v>134.1</v>
      </c>
      <c r="L23" s="73">
        <v>141.80000000000001</v>
      </c>
      <c r="M23" s="74"/>
      <c r="N23" s="487"/>
      <c r="O23" s="465"/>
      <c r="P23" s="465"/>
    </row>
    <row r="24" spans="1:16" ht="69" customHeight="1" x14ac:dyDescent="0.25">
      <c r="A24" s="70"/>
      <c r="B24" s="30" t="s">
        <v>27</v>
      </c>
      <c r="C24" s="28" t="s">
        <v>1915</v>
      </c>
      <c r="D24" s="32" t="s">
        <v>6</v>
      </c>
      <c r="E24" s="28" t="s">
        <v>8</v>
      </c>
      <c r="F24" s="560"/>
      <c r="G24" s="560">
        <v>107.1</v>
      </c>
      <c r="H24" s="639">
        <v>129.4</v>
      </c>
      <c r="I24" s="560">
        <v>144.4</v>
      </c>
      <c r="J24" s="87">
        <v>162.4</v>
      </c>
      <c r="K24" s="87">
        <v>183.4</v>
      </c>
      <c r="L24" s="87">
        <v>207.5</v>
      </c>
      <c r="M24" s="88">
        <v>208</v>
      </c>
      <c r="N24" s="488"/>
      <c r="O24" s="466"/>
      <c r="P24" s="466"/>
    </row>
    <row r="25" spans="1:16" ht="31.5" x14ac:dyDescent="0.25">
      <c r="A25" s="1"/>
      <c r="B25" s="445" t="s">
        <v>967</v>
      </c>
      <c r="C25" s="1"/>
      <c r="D25" s="1"/>
      <c r="E25" s="1"/>
      <c r="F25" s="1"/>
      <c r="G25" s="1"/>
      <c r="H25" s="21"/>
      <c r="I25" s="1"/>
      <c r="J25" s="1"/>
      <c r="K25" s="1"/>
      <c r="L25" s="1"/>
      <c r="M25" s="1"/>
      <c r="N25" s="1"/>
      <c r="O25" s="1"/>
      <c r="P25" s="1"/>
    </row>
    <row r="26" spans="1:16" ht="63" customHeight="1" x14ac:dyDescent="0.25">
      <c r="A26" s="97"/>
      <c r="B26" s="176" t="s">
        <v>1784</v>
      </c>
      <c r="C26" s="98" t="s">
        <v>968</v>
      </c>
      <c r="D26" s="98" t="s">
        <v>6</v>
      </c>
      <c r="E26" s="98" t="s">
        <v>8</v>
      </c>
      <c r="F26" s="98"/>
      <c r="G26" s="103">
        <v>122</v>
      </c>
      <c r="H26" s="98">
        <v>106.2</v>
      </c>
      <c r="I26" s="98">
        <v>101.1</v>
      </c>
      <c r="J26" s="99">
        <v>101.2</v>
      </c>
      <c r="K26" s="99">
        <v>101.3</v>
      </c>
      <c r="L26" s="99">
        <v>101.4</v>
      </c>
      <c r="M26" s="100">
        <v>101.5</v>
      </c>
      <c r="N26" s="489"/>
      <c r="O26" s="467"/>
      <c r="P26" s="467"/>
    </row>
    <row r="27" spans="1:16" ht="48.75" customHeight="1" x14ac:dyDescent="0.25">
      <c r="A27" s="1"/>
      <c r="B27" s="681" t="s">
        <v>969</v>
      </c>
      <c r="C27" s="4" t="s">
        <v>971</v>
      </c>
      <c r="D27" s="19" t="s">
        <v>6</v>
      </c>
      <c r="E27" s="19" t="s">
        <v>1099</v>
      </c>
      <c r="F27" s="540" t="s">
        <v>970</v>
      </c>
      <c r="G27" s="677">
        <f>SUM(G28:G33)</f>
        <v>26186.2</v>
      </c>
      <c r="H27" s="677">
        <f t="shared" ref="H27:M27" si="0">SUM(H28:H33)</f>
        <v>30254.800000000003</v>
      </c>
      <c r="I27" s="677">
        <f t="shared" si="0"/>
        <v>60641.762000000002</v>
      </c>
      <c r="J27" s="677">
        <f t="shared" si="0"/>
        <v>61315.023999999998</v>
      </c>
      <c r="K27" s="677">
        <f t="shared" si="0"/>
        <v>63302.404999999999</v>
      </c>
      <c r="L27" s="677">
        <f t="shared" si="0"/>
        <v>63302.404999999999</v>
      </c>
      <c r="M27" s="677">
        <f t="shared" si="0"/>
        <v>63302.404999999999</v>
      </c>
      <c r="N27" s="490"/>
      <c r="O27" s="39"/>
      <c r="P27" s="19"/>
    </row>
    <row r="28" spans="1:16" s="35" customFormat="1" ht="64.5" customHeight="1" x14ac:dyDescent="0.25">
      <c r="A28" s="1"/>
      <c r="B28" s="682" t="s">
        <v>746</v>
      </c>
      <c r="C28" s="4" t="s">
        <v>971</v>
      </c>
      <c r="D28" s="4" t="s">
        <v>9</v>
      </c>
      <c r="E28" s="4" t="s">
        <v>1099</v>
      </c>
      <c r="F28" s="9" t="s">
        <v>1036</v>
      </c>
      <c r="G28" s="50">
        <v>1994</v>
      </c>
      <c r="H28" s="50">
        <v>2662.9</v>
      </c>
      <c r="I28" s="50">
        <v>3613.9009999999998</v>
      </c>
      <c r="J28" s="50">
        <v>5545.8980000000001</v>
      </c>
      <c r="K28" s="50">
        <v>5716.5439999999999</v>
      </c>
      <c r="L28" s="50">
        <v>5716.5439999999999</v>
      </c>
      <c r="M28" s="50">
        <v>5716.5439999999999</v>
      </c>
      <c r="N28" s="683" t="s">
        <v>993</v>
      </c>
      <c r="O28" s="15" t="s">
        <v>752</v>
      </c>
      <c r="P28" s="9"/>
    </row>
    <row r="29" spans="1:16" s="35" customFormat="1" ht="99" customHeight="1" x14ac:dyDescent="0.25">
      <c r="A29" s="1"/>
      <c r="B29" s="682" t="s">
        <v>747</v>
      </c>
      <c r="C29" s="4" t="s">
        <v>971</v>
      </c>
      <c r="D29" s="4" t="s">
        <v>9</v>
      </c>
      <c r="E29" s="4" t="s">
        <v>1099</v>
      </c>
      <c r="F29" s="9" t="s">
        <v>1036</v>
      </c>
      <c r="G29" s="50">
        <v>4666.8</v>
      </c>
      <c r="H29" s="50">
        <v>4702.7</v>
      </c>
      <c r="I29" s="50">
        <v>14500</v>
      </c>
      <c r="J29" s="50">
        <v>25250</v>
      </c>
      <c r="K29" s="50">
        <v>25351.200000000001</v>
      </c>
      <c r="L29" s="50">
        <v>25351.200000000001</v>
      </c>
      <c r="M29" s="50">
        <v>25351.200000000001</v>
      </c>
      <c r="N29" s="683" t="s">
        <v>993</v>
      </c>
      <c r="O29" s="15" t="s">
        <v>753</v>
      </c>
      <c r="P29" s="9"/>
    </row>
    <row r="30" spans="1:16" s="35" customFormat="1" ht="64.5" customHeight="1" x14ac:dyDescent="0.25">
      <c r="A30" s="1"/>
      <c r="B30" s="682" t="s">
        <v>748</v>
      </c>
      <c r="C30" s="4" t="s">
        <v>971</v>
      </c>
      <c r="D30" s="4" t="s">
        <v>9</v>
      </c>
      <c r="E30" s="4" t="s">
        <v>1099</v>
      </c>
      <c r="F30" s="9" t="s">
        <v>1036</v>
      </c>
      <c r="G30" s="50">
        <v>10968.4</v>
      </c>
      <c r="H30" s="50">
        <v>14793.8</v>
      </c>
      <c r="I30" s="50">
        <v>23046.917000000001</v>
      </c>
      <c r="J30" s="50">
        <v>23680.062999999998</v>
      </c>
      <c r="K30" s="50">
        <v>13869.803</v>
      </c>
      <c r="L30" s="50">
        <v>13869.803</v>
      </c>
      <c r="M30" s="50">
        <v>13869.803</v>
      </c>
      <c r="N30" s="683" t="s">
        <v>993</v>
      </c>
      <c r="O30" s="15" t="s">
        <v>754</v>
      </c>
      <c r="P30" s="9"/>
    </row>
    <row r="31" spans="1:16" s="35" customFormat="1" ht="64.5" customHeight="1" x14ac:dyDescent="0.25">
      <c r="A31" s="1"/>
      <c r="B31" s="682" t="s">
        <v>749</v>
      </c>
      <c r="C31" s="4" t="s">
        <v>971</v>
      </c>
      <c r="D31" s="4" t="s">
        <v>9</v>
      </c>
      <c r="E31" s="4" t="s">
        <v>1099</v>
      </c>
      <c r="F31" s="9" t="s">
        <v>1036</v>
      </c>
      <c r="G31" s="50"/>
      <c r="H31" s="50"/>
      <c r="I31" s="50">
        <v>33.756999999999998</v>
      </c>
      <c r="J31" s="50">
        <v>1000</v>
      </c>
      <c r="K31" s="50">
        <v>1200</v>
      </c>
      <c r="L31" s="50">
        <v>1200</v>
      </c>
      <c r="M31" s="50">
        <v>1200</v>
      </c>
      <c r="N31" s="683" t="s">
        <v>993</v>
      </c>
      <c r="O31" s="15" t="s">
        <v>755</v>
      </c>
      <c r="P31" s="9"/>
    </row>
    <row r="32" spans="1:16" s="35" customFormat="1" ht="75" customHeight="1" x14ac:dyDescent="0.25">
      <c r="A32" s="1"/>
      <c r="B32" s="682" t="s">
        <v>750</v>
      </c>
      <c r="C32" s="4" t="s">
        <v>971</v>
      </c>
      <c r="D32" s="4" t="s">
        <v>9</v>
      </c>
      <c r="E32" s="4" t="s">
        <v>1099</v>
      </c>
      <c r="F32" s="9" t="s">
        <v>1036</v>
      </c>
      <c r="G32" s="50">
        <v>8557</v>
      </c>
      <c r="H32" s="50">
        <v>8095.4</v>
      </c>
      <c r="I32" s="50">
        <v>19412.187000000002</v>
      </c>
      <c r="J32" s="50">
        <v>5639.0630000000001</v>
      </c>
      <c r="K32" s="50">
        <v>16964.858</v>
      </c>
      <c r="L32" s="50">
        <v>16964.858</v>
      </c>
      <c r="M32" s="50">
        <v>16964.858</v>
      </c>
      <c r="N32" s="683" t="s">
        <v>993</v>
      </c>
      <c r="O32" s="15" t="s">
        <v>756</v>
      </c>
      <c r="P32" s="9"/>
    </row>
    <row r="33" spans="1:17" s="35" customFormat="1" ht="81.75" customHeight="1" x14ac:dyDescent="0.25">
      <c r="A33" s="1"/>
      <c r="B33" s="682" t="s">
        <v>751</v>
      </c>
      <c r="C33" s="4" t="s">
        <v>971</v>
      </c>
      <c r="D33" s="4" t="s">
        <v>9</v>
      </c>
      <c r="E33" s="4" t="s">
        <v>1099</v>
      </c>
      <c r="F33" s="9" t="s">
        <v>1036</v>
      </c>
      <c r="G33" s="50"/>
      <c r="H33" s="50"/>
      <c r="I33" s="50">
        <v>35</v>
      </c>
      <c r="J33" s="50">
        <v>200</v>
      </c>
      <c r="K33" s="50">
        <v>200</v>
      </c>
      <c r="L33" s="50">
        <v>200</v>
      </c>
      <c r="M33" s="50">
        <v>200</v>
      </c>
      <c r="N33" s="683" t="s">
        <v>993</v>
      </c>
      <c r="O33" s="15" t="s">
        <v>757</v>
      </c>
      <c r="P33" s="9"/>
    </row>
    <row r="34" spans="1:17" s="35" customFormat="1" ht="57.75" customHeight="1" x14ac:dyDescent="0.25">
      <c r="A34" s="1072"/>
      <c r="B34" s="1074" t="s">
        <v>1128</v>
      </c>
      <c r="C34" s="1052" t="s">
        <v>971</v>
      </c>
      <c r="D34" s="1052" t="s">
        <v>9</v>
      </c>
      <c r="E34" s="1052" t="s">
        <v>1099</v>
      </c>
      <c r="F34" s="1052" t="s">
        <v>1036</v>
      </c>
      <c r="G34" s="50">
        <f>G36+G37</f>
        <v>5000</v>
      </c>
      <c r="H34" s="50">
        <f t="shared" ref="H34:I34" si="1">H36+H37</f>
        <v>21500</v>
      </c>
      <c r="I34" s="50">
        <f t="shared" si="1"/>
        <v>15700</v>
      </c>
      <c r="J34" s="50"/>
      <c r="K34" s="50"/>
      <c r="L34" s="50"/>
      <c r="M34" s="50"/>
      <c r="N34" s="683" t="s">
        <v>992</v>
      </c>
      <c r="O34" s="1118"/>
      <c r="P34" s="1052"/>
    </row>
    <row r="35" spans="1:17" s="35" customFormat="1" ht="41.25" customHeight="1" x14ac:dyDescent="0.25">
      <c r="A35" s="1073"/>
      <c r="B35" s="1075"/>
      <c r="C35" s="1053"/>
      <c r="D35" s="1053"/>
      <c r="E35" s="1053"/>
      <c r="F35" s="1053"/>
      <c r="G35" s="50">
        <f>G38+G39+G40</f>
        <v>279.07799999999997</v>
      </c>
      <c r="H35" s="50">
        <f t="shared" ref="H35:M35" si="2">H38+H39+H40</f>
        <v>278.09300000000002</v>
      </c>
      <c r="I35" s="50">
        <f t="shared" si="2"/>
        <v>207.51300000000001</v>
      </c>
      <c r="J35" s="50">
        <f t="shared" si="2"/>
        <v>219.96400000000003</v>
      </c>
      <c r="K35" s="50">
        <f t="shared" si="2"/>
        <v>233.16200000000001</v>
      </c>
      <c r="L35" s="50">
        <f t="shared" si="2"/>
        <v>233.16200000000001</v>
      </c>
      <c r="M35" s="50">
        <f t="shared" si="2"/>
        <v>233.16200000000001</v>
      </c>
      <c r="N35" s="683" t="s">
        <v>993</v>
      </c>
      <c r="O35" s="1119"/>
      <c r="P35" s="1053"/>
    </row>
    <row r="36" spans="1:17" s="35" customFormat="1" ht="72" customHeight="1" x14ac:dyDescent="0.25">
      <c r="A36" s="1"/>
      <c r="B36" s="684" t="s">
        <v>758</v>
      </c>
      <c r="C36" s="4" t="s">
        <v>971</v>
      </c>
      <c r="D36" s="4" t="s">
        <v>9</v>
      </c>
      <c r="E36" s="4" t="s">
        <v>1099</v>
      </c>
      <c r="F36" s="9" t="s">
        <v>1036</v>
      </c>
      <c r="G36" s="50">
        <v>5000</v>
      </c>
      <c r="H36" s="50">
        <v>20000</v>
      </c>
      <c r="I36" s="50">
        <v>9000</v>
      </c>
      <c r="J36" s="50"/>
      <c r="K36" s="50"/>
      <c r="L36" s="50"/>
      <c r="M36" s="50"/>
      <c r="N36" s="683" t="s">
        <v>992</v>
      </c>
      <c r="O36" s="15" t="s">
        <v>762</v>
      </c>
      <c r="P36" s="9"/>
    </row>
    <row r="37" spans="1:17" s="35" customFormat="1" ht="72" customHeight="1" x14ac:dyDescent="0.25">
      <c r="A37" s="1"/>
      <c r="B37" s="684" t="s">
        <v>1100</v>
      </c>
      <c r="C37" s="4" t="s">
        <v>971</v>
      </c>
      <c r="D37" s="4" t="s">
        <v>9</v>
      </c>
      <c r="E37" s="4" t="s">
        <v>1099</v>
      </c>
      <c r="F37" s="9" t="s">
        <v>1036</v>
      </c>
      <c r="G37" s="50"/>
      <c r="H37" s="50">
        <v>1500</v>
      </c>
      <c r="I37" s="50">
        <v>6700</v>
      </c>
      <c r="J37" s="50"/>
      <c r="K37" s="50"/>
      <c r="L37" s="50"/>
      <c r="M37" s="50"/>
      <c r="N37" s="683" t="s">
        <v>992</v>
      </c>
      <c r="O37" s="15" t="s">
        <v>763</v>
      </c>
      <c r="P37" s="9"/>
    </row>
    <row r="38" spans="1:17" s="35" customFormat="1" ht="72" customHeight="1" x14ac:dyDescent="0.25">
      <c r="A38" s="1"/>
      <c r="B38" s="684" t="s">
        <v>759</v>
      </c>
      <c r="C38" s="4" t="s">
        <v>971</v>
      </c>
      <c r="D38" s="4" t="s">
        <v>9</v>
      </c>
      <c r="E38" s="4" t="s">
        <v>1099</v>
      </c>
      <c r="F38" s="9" t="s">
        <v>1036</v>
      </c>
      <c r="G38" s="50">
        <v>1.206</v>
      </c>
      <c r="H38" s="50">
        <v>0.54800000000000004</v>
      </c>
      <c r="I38" s="50">
        <v>0.60299999999999998</v>
      </c>
      <c r="J38" s="50">
        <v>0.63900000000000001</v>
      </c>
      <c r="K38" s="50">
        <v>0.67700000000000005</v>
      </c>
      <c r="L38" s="50">
        <v>0.67700000000000005</v>
      </c>
      <c r="M38" s="50">
        <v>0.67700000000000005</v>
      </c>
      <c r="N38" s="683" t="s">
        <v>993</v>
      </c>
      <c r="O38" s="15" t="s">
        <v>764</v>
      </c>
      <c r="P38" s="9"/>
    </row>
    <row r="39" spans="1:17" s="35" customFormat="1" ht="72" customHeight="1" x14ac:dyDescent="0.25">
      <c r="A39" s="1"/>
      <c r="B39" s="684" t="s">
        <v>760</v>
      </c>
      <c r="C39" s="4" t="s">
        <v>971</v>
      </c>
      <c r="D39" s="4" t="s">
        <v>9</v>
      </c>
      <c r="E39" s="4" t="s">
        <v>1099</v>
      </c>
      <c r="F39" s="9" t="s">
        <v>1036</v>
      </c>
      <c r="G39" s="50">
        <v>245.37899999999999</v>
      </c>
      <c r="H39" s="50">
        <v>238.815</v>
      </c>
      <c r="I39" s="50">
        <v>198.66</v>
      </c>
      <c r="J39" s="50">
        <v>210.58</v>
      </c>
      <c r="K39" s="50">
        <v>223.215</v>
      </c>
      <c r="L39" s="50">
        <v>223.215</v>
      </c>
      <c r="M39" s="50">
        <v>223.215</v>
      </c>
      <c r="N39" s="683" t="s">
        <v>993</v>
      </c>
      <c r="O39" s="15" t="s">
        <v>765</v>
      </c>
      <c r="P39" s="9"/>
    </row>
    <row r="40" spans="1:17" s="35" customFormat="1" ht="72" customHeight="1" x14ac:dyDescent="0.25">
      <c r="A40" s="1"/>
      <c r="B40" s="684" t="s">
        <v>761</v>
      </c>
      <c r="C40" s="4" t="s">
        <v>971</v>
      </c>
      <c r="D40" s="4" t="s">
        <v>9</v>
      </c>
      <c r="E40" s="4" t="s">
        <v>1099</v>
      </c>
      <c r="F40" s="9" t="s">
        <v>1036</v>
      </c>
      <c r="G40" s="50">
        <v>32.493000000000002</v>
      </c>
      <c r="H40" s="50">
        <v>38.729999999999997</v>
      </c>
      <c r="I40" s="50">
        <v>8.25</v>
      </c>
      <c r="J40" s="50">
        <v>8.7449999999999992</v>
      </c>
      <c r="K40" s="50">
        <v>9.27</v>
      </c>
      <c r="L40" s="50">
        <v>9.27</v>
      </c>
      <c r="M40" s="50">
        <v>9.27</v>
      </c>
      <c r="N40" s="683" t="s">
        <v>993</v>
      </c>
      <c r="O40" s="15" t="s">
        <v>766</v>
      </c>
      <c r="P40" s="9"/>
    </row>
    <row r="41" spans="1:17" s="35" customFormat="1" ht="55.5" customHeight="1" x14ac:dyDescent="0.25">
      <c r="A41" s="535"/>
      <c r="B41" s="545" t="s">
        <v>973</v>
      </c>
      <c r="C41" s="9" t="s">
        <v>971</v>
      </c>
      <c r="D41" s="9" t="s">
        <v>95</v>
      </c>
      <c r="E41" s="9" t="s">
        <v>1099</v>
      </c>
      <c r="F41" s="9" t="s">
        <v>1036</v>
      </c>
      <c r="G41" s="36">
        <v>27044</v>
      </c>
      <c r="H41" s="36">
        <v>18188</v>
      </c>
      <c r="I41" s="6">
        <v>79077.706000000006</v>
      </c>
      <c r="J41" s="6">
        <v>103783.1</v>
      </c>
      <c r="K41" s="6">
        <v>190400</v>
      </c>
      <c r="L41" s="6">
        <v>76533.100000000006</v>
      </c>
      <c r="M41" s="6">
        <v>76533.100000000006</v>
      </c>
      <c r="N41" s="683" t="s">
        <v>994</v>
      </c>
      <c r="O41" s="15"/>
      <c r="P41" s="685" t="s">
        <v>1768</v>
      </c>
    </row>
    <row r="42" spans="1:17" s="35" customFormat="1" ht="114" customHeight="1" x14ac:dyDescent="0.25">
      <c r="A42" s="535"/>
      <c r="B42" s="684" t="s">
        <v>1097</v>
      </c>
      <c r="C42" s="9" t="s">
        <v>1004</v>
      </c>
      <c r="D42" s="9" t="s">
        <v>1098</v>
      </c>
      <c r="E42" s="9" t="s">
        <v>1099</v>
      </c>
      <c r="F42" s="9" t="s">
        <v>1036</v>
      </c>
      <c r="G42" s="36"/>
      <c r="H42" s="36"/>
      <c r="I42" s="6"/>
      <c r="J42" s="6"/>
      <c r="K42" s="6">
        <v>2000</v>
      </c>
      <c r="L42" s="6"/>
      <c r="M42" s="6"/>
      <c r="N42" s="683" t="s">
        <v>993</v>
      </c>
      <c r="O42" s="15" t="s">
        <v>1003</v>
      </c>
      <c r="P42" s="685"/>
      <c r="Q42" s="1027"/>
    </row>
    <row r="43" spans="1:17" s="35" customFormat="1" ht="74.25" customHeight="1" x14ac:dyDescent="0.25">
      <c r="A43" s="4"/>
      <c r="B43" s="819" t="s">
        <v>974</v>
      </c>
      <c r="C43" s="4" t="s">
        <v>972</v>
      </c>
      <c r="D43" s="4" t="s">
        <v>9</v>
      </c>
      <c r="E43" s="4" t="s">
        <v>1099</v>
      </c>
      <c r="F43" s="9" t="s">
        <v>1036</v>
      </c>
      <c r="G43" s="6">
        <v>114.94199999999999</v>
      </c>
      <c r="H43" s="6">
        <v>102.48090000000001</v>
      </c>
      <c r="I43" s="6">
        <v>129.10400000000001</v>
      </c>
      <c r="J43" s="6">
        <v>136.85</v>
      </c>
      <c r="K43" s="6">
        <v>145.06100000000001</v>
      </c>
      <c r="L43" s="6">
        <v>145.06100000000001</v>
      </c>
      <c r="M43" s="6">
        <v>145.06100000000001</v>
      </c>
      <c r="N43" s="1" t="s">
        <v>993</v>
      </c>
      <c r="O43" s="25" t="s">
        <v>727</v>
      </c>
      <c r="P43" s="25"/>
    </row>
    <row r="44" spans="1:17" s="35" customFormat="1" ht="101.25" customHeight="1" x14ac:dyDescent="0.25">
      <c r="A44" s="19"/>
      <c r="B44" s="675" t="s">
        <v>975</v>
      </c>
      <c r="C44" s="19" t="s">
        <v>972</v>
      </c>
      <c r="D44" s="19" t="s">
        <v>9</v>
      </c>
      <c r="E44" s="19" t="s">
        <v>1099</v>
      </c>
      <c r="F44" s="540" t="s">
        <v>1036</v>
      </c>
      <c r="G44" s="22">
        <v>35.919356999999998</v>
      </c>
      <c r="H44" s="22">
        <v>33.069800000000001</v>
      </c>
      <c r="I44" s="22">
        <v>36.387</v>
      </c>
      <c r="J44" s="22">
        <v>38.57</v>
      </c>
      <c r="K44" s="22">
        <v>40.902000000000001</v>
      </c>
      <c r="L44" s="22">
        <v>40.902000000000001</v>
      </c>
      <c r="M44" s="22">
        <v>40.902000000000001</v>
      </c>
      <c r="N44" s="21" t="s">
        <v>993</v>
      </c>
      <c r="O44" s="39" t="s">
        <v>728</v>
      </c>
      <c r="P44" s="39"/>
    </row>
    <row r="45" spans="1:17" s="35" customFormat="1" ht="96" customHeight="1" x14ac:dyDescent="0.25">
      <c r="A45" s="19"/>
      <c r="B45" s="675" t="s">
        <v>977</v>
      </c>
      <c r="C45" s="19" t="s">
        <v>972</v>
      </c>
      <c r="D45" s="19" t="s">
        <v>9</v>
      </c>
      <c r="E45" s="19" t="s">
        <v>1099</v>
      </c>
      <c r="F45" s="540" t="s">
        <v>1036</v>
      </c>
      <c r="G45" s="22">
        <v>15.082549999999999</v>
      </c>
      <c r="H45" s="22">
        <v>31.202300000000001</v>
      </c>
      <c r="I45" s="22"/>
      <c r="J45" s="22"/>
      <c r="K45" s="22"/>
      <c r="L45" s="22"/>
      <c r="M45" s="22"/>
      <c r="N45" s="21" t="s">
        <v>993</v>
      </c>
      <c r="O45" s="39" t="s">
        <v>729</v>
      </c>
      <c r="P45" s="39"/>
    </row>
    <row r="46" spans="1:17" s="35" customFormat="1" ht="97.5" customHeight="1" x14ac:dyDescent="0.25">
      <c r="A46" s="19"/>
      <c r="B46" s="675" t="s">
        <v>978</v>
      </c>
      <c r="C46" s="19" t="s">
        <v>972</v>
      </c>
      <c r="D46" s="19" t="s">
        <v>9</v>
      </c>
      <c r="E46" s="19" t="s">
        <v>1099</v>
      </c>
      <c r="F46" s="540" t="s">
        <v>1036</v>
      </c>
      <c r="G46" s="22">
        <v>4.8458500000000004</v>
      </c>
      <c r="H46" s="22">
        <v>6.5602999999999998</v>
      </c>
      <c r="I46" s="22">
        <v>5</v>
      </c>
      <c r="J46" s="22"/>
      <c r="K46" s="22"/>
      <c r="L46" s="22"/>
      <c r="M46" s="22"/>
      <c r="N46" s="21" t="s">
        <v>993</v>
      </c>
      <c r="O46" s="39" t="s">
        <v>730</v>
      </c>
      <c r="P46" s="39"/>
    </row>
    <row r="47" spans="1:17" s="35" customFormat="1" ht="105.75" customHeight="1" x14ac:dyDescent="0.25">
      <c r="A47" s="19"/>
      <c r="B47" s="675" t="s">
        <v>979</v>
      </c>
      <c r="C47" s="19" t="s">
        <v>972</v>
      </c>
      <c r="D47" s="19" t="s">
        <v>9</v>
      </c>
      <c r="E47" s="19" t="s">
        <v>1099</v>
      </c>
      <c r="F47" s="540" t="s">
        <v>1036</v>
      </c>
      <c r="G47" s="22">
        <v>195.40100000000001</v>
      </c>
      <c r="H47" s="22">
        <v>234.578</v>
      </c>
      <c r="I47" s="22">
        <v>222.499</v>
      </c>
      <c r="J47" s="22">
        <v>235.84899999999999</v>
      </c>
      <c r="K47" s="22">
        <v>250</v>
      </c>
      <c r="L47" s="22">
        <v>250</v>
      </c>
      <c r="M47" s="22">
        <v>250</v>
      </c>
      <c r="N47" s="21" t="s">
        <v>993</v>
      </c>
      <c r="O47" s="39" t="s">
        <v>731</v>
      </c>
      <c r="P47" s="39"/>
    </row>
    <row r="48" spans="1:17" s="35" customFormat="1" ht="116.25" customHeight="1" x14ac:dyDescent="0.25">
      <c r="A48" s="19"/>
      <c r="B48" s="675" t="s">
        <v>980</v>
      </c>
      <c r="C48" s="19" t="s">
        <v>972</v>
      </c>
      <c r="D48" s="19" t="s">
        <v>9</v>
      </c>
      <c r="E48" s="19" t="s">
        <v>1099</v>
      </c>
      <c r="F48" s="540" t="s">
        <v>1036</v>
      </c>
      <c r="G48" s="22">
        <v>147.46411499999999</v>
      </c>
      <c r="H48" s="22">
        <v>158.09399999999999</v>
      </c>
      <c r="I48" s="22">
        <v>148.399</v>
      </c>
      <c r="J48" s="22">
        <v>136.10300000000001</v>
      </c>
      <c r="K48" s="22">
        <v>144.26900000000001</v>
      </c>
      <c r="L48" s="22">
        <v>144.26900000000001</v>
      </c>
      <c r="M48" s="22">
        <v>144.26900000000001</v>
      </c>
      <c r="N48" s="21" t="s">
        <v>993</v>
      </c>
      <c r="O48" s="39" t="s">
        <v>732</v>
      </c>
      <c r="P48" s="39"/>
    </row>
    <row r="49" spans="1:16" s="35" customFormat="1" ht="55.5" customHeight="1" x14ac:dyDescent="0.25">
      <c r="A49" s="1060"/>
      <c r="B49" s="1076" t="s">
        <v>981</v>
      </c>
      <c r="C49" s="1060" t="s">
        <v>972</v>
      </c>
      <c r="D49" s="1060" t="s">
        <v>9</v>
      </c>
      <c r="E49" s="1060" t="s">
        <v>1099</v>
      </c>
      <c r="F49" s="1060" t="s">
        <v>1036</v>
      </c>
      <c r="G49" s="22">
        <v>2084.0749999999998</v>
      </c>
      <c r="H49" s="22">
        <v>1983.5373</v>
      </c>
      <c r="I49" s="22">
        <v>2256.21</v>
      </c>
      <c r="J49" s="22">
        <v>2347.2429999999999</v>
      </c>
      <c r="K49" s="22">
        <v>2443.7379999999998</v>
      </c>
      <c r="L49" s="22">
        <v>2443.7379999999998</v>
      </c>
      <c r="M49" s="22">
        <v>2443.7379999999998</v>
      </c>
      <c r="N49" s="21" t="s">
        <v>993</v>
      </c>
      <c r="O49" s="39" t="s">
        <v>733</v>
      </c>
      <c r="P49" s="1111"/>
    </row>
    <row r="50" spans="1:16" s="35" customFormat="1" ht="45.75" customHeight="1" x14ac:dyDescent="0.25">
      <c r="A50" s="1061"/>
      <c r="B50" s="1077"/>
      <c r="C50" s="1061"/>
      <c r="D50" s="1061"/>
      <c r="E50" s="1061"/>
      <c r="F50" s="1061"/>
      <c r="G50" s="22">
        <v>580.58444599999996</v>
      </c>
      <c r="H50" s="22">
        <v>505.08100000000002</v>
      </c>
      <c r="I50" s="22"/>
      <c r="J50" s="22"/>
      <c r="K50" s="22"/>
      <c r="L50" s="22"/>
      <c r="M50" s="22"/>
      <c r="N50" s="21" t="s">
        <v>992</v>
      </c>
      <c r="O50" s="39" t="s">
        <v>734</v>
      </c>
      <c r="P50" s="1112"/>
    </row>
    <row r="51" spans="1:16" s="35" customFormat="1" ht="115.5" customHeight="1" x14ac:dyDescent="0.25">
      <c r="A51" s="19"/>
      <c r="B51" s="675" t="s">
        <v>982</v>
      </c>
      <c r="C51" s="19" t="s">
        <v>972</v>
      </c>
      <c r="D51" s="19" t="s">
        <v>9</v>
      </c>
      <c r="E51" s="19" t="s">
        <v>1099</v>
      </c>
      <c r="F51" s="540" t="s">
        <v>1036</v>
      </c>
      <c r="G51" s="22">
        <v>222.8</v>
      </c>
      <c r="H51" s="22">
        <v>450.86059999999998</v>
      </c>
      <c r="I51" s="22">
        <v>3660</v>
      </c>
      <c r="J51" s="22">
        <v>210</v>
      </c>
      <c r="K51" s="22"/>
      <c r="L51" s="22"/>
      <c r="M51" s="22"/>
      <c r="N51" s="21" t="s">
        <v>993</v>
      </c>
      <c r="O51" s="39" t="s">
        <v>735</v>
      </c>
      <c r="P51" s="39"/>
    </row>
    <row r="52" spans="1:16" s="35" customFormat="1" ht="117.75" customHeight="1" x14ac:dyDescent="0.25">
      <c r="A52" s="4"/>
      <c r="B52" s="675" t="s">
        <v>983</v>
      </c>
      <c r="C52" s="19" t="s">
        <v>972</v>
      </c>
      <c r="D52" s="19" t="s">
        <v>9</v>
      </c>
      <c r="E52" s="19" t="s">
        <v>1099</v>
      </c>
      <c r="F52" s="540" t="s">
        <v>1036</v>
      </c>
      <c r="G52" s="22"/>
      <c r="H52" s="22"/>
      <c r="I52" s="22">
        <v>1911</v>
      </c>
      <c r="J52" s="22"/>
      <c r="K52" s="22"/>
      <c r="L52" s="22"/>
      <c r="M52" s="22"/>
      <c r="N52" s="21" t="s">
        <v>993</v>
      </c>
      <c r="O52" s="39" t="s">
        <v>736</v>
      </c>
      <c r="P52" s="39"/>
    </row>
    <row r="53" spans="1:16" s="35" customFormat="1" ht="92.25" customHeight="1" x14ac:dyDescent="0.25">
      <c r="A53" s="19"/>
      <c r="B53" s="675" t="s">
        <v>984</v>
      </c>
      <c r="C53" s="19" t="s">
        <v>972</v>
      </c>
      <c r="D53" s="19" t="s">
        <v>9</v>
      </c>
      <c r="E53" s="19" t="s">
        <v>1099</v>
      </c>
      <c r="F53" s="540" t="s">
        <v>1036</v>
      </c>
      <c r="G53" s="22">
        <v>4.7</v>
      </c>
      <c r="H53" s="22">
        <v>7.7770000000000001</v>
      </c>
      <c r="I53" s="22">
        <v>11.941000000000001</v>
      </c>
      <c r="J53" s="22">
        <v>12.657</v>
      </c>
      <c r="K53" s="22">
        <v>13.416</v>
      </c>
      <c r="L53" s="22">
        <v>13.416</v>
      </c>
      <c r="M53" s="22">
        <v>13.416</v>
      </c>
      <c r="N53" s="21" t="s">
        <v>993</v>
      </c>
      <c r="O53" s="39" t="s">
        <v>737</v>
      </c>
      <c r="P53" s="39"/>
    </row>
    <row r="54" spans="1:16" s="35" customFormat="1" ht="144.75" customHeight="1" x14ac:dyDescent="0.25">
      <c r="A54" s="19"/>
      <c r="B54" s="675" t="s">
        <v>985</v>
      </c>
      <c r="C54" s="19" t="s">
        <v>972</v>
      </c>
      <c r="D54" s="19" t="s">
        <v>9</v>
      </c>
      <c r="E54" s="19" t="s">
        <v>1099</v>
      </c>
      <c r="F54" s="540" t="s">
        <v>1036</v>
      </c>
      <c r="G54" s="22">
        <v>68.219329000000002</v>
      </c>
      <c r="H54" s="22">
        <v>40.024700000000003</v>
      </c>
      <c r="I54" s="22">
        <v>95.531000000000006</v>
      </c>
      <c r="J54" s="22">
        <v>101.26300000000001</v>
      </c>
      <c r="K54" s="22">
        <v>107.339</v>
      </c>
      <c r="L54" s="22">
        <v>107.339</v>
      </c>
      <c r="M54" s="22">
        <v>107.339</v>
      </c>
      <c r="N54" s="21" t="s">
        <v>993</v>
      </c>
      <c r="O54" s="39" t="s">
        <v>738</v>
      </c>
      <c r="P54" s="39"/>
    </row>
    <row r="55" spans="1:16" s="35" customFormat="1" ht="62.25" customHeight="1" x14ac:dyDescent="0.25">
      <c r="A55" s="1060"/>
      <c r="B55" s="1076" t="s">
        <v>986</v>
      </c>
      <c r="C55" s="1060" t="s">
        <v>971</v>
      </c>
      <c r="D55" s="1060" t="s">
        <v>9</v>
      </c>
      <c r="E55" s="1060" t="s">
        <v>1099</v>
      </c>
      <c r="F55" s="1060" t="s">
        <v>1036</v>
      </c>
      <c r="G55" s="22"/>
      <c r="H55" s="22"/>
      <c r="I55" s="22">
        <v>47.356999999999999</v>
      </c>
      <c r="J55" s="22">
        <v>47.405999999999999</v>
      </c>
      <c r="K55" s="22">
        <v>47.55</v>
      </c>
      <c r="L55" s="22">
        <v>47.55</v>
      </c>
      <c r="M55" s="22">
        <v>47.55</v>
      </c>
      <c r="N55" s="21" t="s">
        <v>993</v>
      </c>
      <c r="O55" s="39" t="s">
        <v>739</v>
      </c>
      <c r="P55" s="39"/>
    </row>
    <row r="56" spans="1:16" s="35" customFormat="1" ht="63" customHeight="1" x14ac:dyDescent="0.25">
      <c r="A56" s="1061"/>
      <c r="B56" s="1077"/>
      <c r="C56" s="1061"/>
      <c r="D56" s="1061"/>
      <c r="E56" s="1061"/>
      <c r="F56" s="1061"/>
      <c r="G56" s="22">
        <v>46.891913000000002</v>
      </c>
      <c r="H56" s="22">
        <v>47.914999999999999</v>
      </c>
      <c r="I56" s="22"/>
      <c r="J56" s="22"/>
      <c r="K56" s="22"/>
      <c r="L56" s="22"/>
      <c r="M56" s="22"/>
      <c r="N56" s="21" t="s">
        <v>992</v>
      </c>
      <c r="O56" s="39" t="s">
        <v>740</v>
      </c>
      <c r="P56" s="39"/>
    </row>
    <row r="57" spans="1:16" s="35" customFormat="1" ht="97.5" customHeight="1" x14ac:dyDescent="0.25">
      <c r="A57" s="19"/>
      <c r="B57" s="675" t="s">
        <v>987</v>
      </c>
      <c r="C57" s="19" t="s">
        <v>972</v>
      </c>
      <c r="D57" s="19" t="s">
        <v>9</v>
      </c>
      <c r="E57" s="19" t="s">
        <v>1099</v>
      </c>
      <c r="F57" s="540" t="s">
        <v>1036</v>
      </c>
      <c r="G57" s="22">
        <v>14.458269</v>
      </c>
      <c r="H57" s="22">
        <v>25.7852</v>
      </c>
      <c r="I57" s="22"/>
      <c r="J57" s="22"/>
      <c r="K57" s="22"/>
      <c r="L57" s="22"/>
      <c r="M57" s="22"/>
      <c r="N57" s="21" t="s">
        <v>993</v>
      </c>
      <c r="O57" s="39" t="s">
        <v>741</v>
      </c>
      <c r="P57" s="39"/>
    </row>
    <row r="58" spans="1:16" s="35" customFormat="1" ht="102.75" customHeight="1" x14ac:dyDescent="0.25">
      <c r="A58" s="4"/>
      <c r="B58" s="675" t="s">
        <v>988</v>
      </c>
      <c r="C58" s="19" t="s">
        <v>972</v>
      </c>
      <c r="D58" s="19" t="s">
        <v>9</v>
      </c>
      <c r="E58" s="19" t="s">
        <v>1099</v>
      </c>
      <c r="F58" s="540" t="s">
        <v>1036</v>
      </c>
      <c r="G58" s="22">
        <v>4.2363119999999999</v>
      </c>
      <c r="H58" s="22">
        <v>6.0936000000000003</v>
      </c>
      <c r="I58" s="22"/>
      <c r="J58" s="22"/>
      <c r="K58" s="22"/>
      <c r="L58" s="22"/>
      <c r="M58" s="22"/>
      <c r="N58" s="21" t="s">
        <v>993</v>
      </c>
      <c r="O58" s="39" t="s">
        <v>742</v>
      </c>
      <c r="P58" s="39"/>
    </row>
    <row r="59" spans="1:16" s="35" customFormat="1" ht="105.75" customHeight="1" x14ac:dyDescent="0.25">
      <c r="A59" s="19"/>
      <c r="B59" s="675" t="s">
        <v>989</v>
      </c>
      <c r="C59" s="19" t="s">
        <v>972</v>
      </c>
      <c r="D59" s="19" t="s">
        <v>9</v>
      </c>
      <c r="E59" s="19" t="s">
        <v>1099</v>
      </c>
      <c r="F59" s="540" t="s">
        <v>976</v>
      </c>
      <c r="G59" s="22">
        <v>23.172661000000002</v>
      </c>
      <c r="H59" s="22">
        <v>38.444400000000002</v>
      </c>
      <c r="I59" s="22"/>
      <c r="J59" s="22"/>
      <c r="K59" s="22"/>
      <c r="L59" s="22"/>
      <c r="M59" s="22"/>
      <c r="N59" s="21" t="s">
        <v>993</v>
      </c>
      <c r="O59" s="39" t="s">
        <v>743</v>
      </c>
      <c r="P59" s="39"/>
    </row>
    <row r="60" spans="1:16" s="35" customFormat="1" ht="98.25" customHeight="1" x14ac:dyDescent="0.25">
      <c r="A60" s="19"/>
      <c r="B60" s="675" t="s">
        <v>990</v>
      </c>
      <c r="C60" s="19" t="s">
        <v>972</v>
      </c>
      <c r="D60" s="19" t="s">
        <v>9</v>
      </c>
      <c r="E60" s="19" t="s">
        <v>1099</v>
      </c>
      <c r="F60" s="19" t="s">
        <v>976</v>
      </c>
      <c r="G60" s="22">
        <v>5.0925260000000003</v>
      </c>
      <c r="H60" s="22">
        <v>2.8578000000000001</v>
      </c>
      <c r="I60" s="22"/>
      <c r="J60" s="22"/>
      <c r="K60" s="22"/>
      <c r="L60" s="22"/>
      <c r="M60" s="22"/>
      <c r="N60" s="21" t="s">
        <v>993</v>
      </c>
      <c r="O60" s="39" t="s">
        <v>744</v>
      </c>
      <c r="P60" s="39"/>
    </row>
    <row r="61" spans="1:16" x14ac:dyDescent="0.25">
      <c r="A61" s="1"/>
      <c r="B61" s="12" t="s">
        <v>991</v>
      </c>
      <c r="C61" s="1"/>
      <c r="D61" s="1"/>
      <c r="E61" s="1"/>
      <c r="F61" s="1"/>
      <c r="G61" s="1"/>
      <c r="H61" s="1"/>
      <c r="I61" s="1"/>
      <c r="J61" s="1"/>
      <c r="K61" s="1"/>
      <c r="L61" s="1"/>
      <c r="M61" s="1"/>
      <c r="N61" s="464"/>
      <c r="O61" s="559"/>
      <c r="P61" s="559"/>
    </row>
    <row r="62" spans="1:16" ht="60" customHeight="1" x14ac:dyDescent="0.25">
      <c r="A62" s="97"/>
      <c r="B62" s="106" t="s">
        <v>1129</v>
      </c>
      <c r="C62" s="98" t="s">
        <v>1017</v>
      </c>
      <c r="D62" s="98" t="s">
        <v>6</v>
      </c>
      <c r="E62" s="98" t="s">
        <v>8</v>
      </c>
      <c r="F62" s="98"/>
      <c r="G62" s="98">
        <v>100.5</v>
      </c>
      <c r="H62" s="98">
        <v>104.9</v>
      </c>
      <c r="I62" s="98">
        <v>100.1</v>
      </c>
      <c r="J62" s="99">
        <v>100.2</v>
      </c>
      <c r="K62" s="99">
        <v>100.2</v>
      </c>
      <c r="L62" s="99">
        <v>100.3</v>
      </c>
      <c r="M62" s="99">
        <v>100.3</v>
      </c>
      <c r="N62" s="489"/>
      <c r="O62" s="467"/>
      <c r="P62" s="467"/>
    </row>
    <row r="63" spans="1:16" ht="31.5" x14ac:dyDescent="0.25">
      <c r="A63" s="1"/>
      <c r="B63" s="13" t="s">
        <v>1130</v>
      </c>
      <c r="C63" s="4" t="s">
        <v>1008</v>
      </c>
      <c r="D63" s="4" t="s">
        <v>9</v>
      </c>
      <c r="E63" s="4" t="s">
        <v>56</v>
      </c>
      <c r="F63" s="4" t="s">
        <v>59</v>
      </c>
      <c r="G63" s="4">
        <v>12</v>
      </c>
      <c r="H63" s="19">
        <v>12</v>
      </c>
      <c r="I63" s="4">
        <v>12</v>
      </c>
      <c r="J63" s="4">
        <v>12</v>
      </c>
      <c r="K63" s="4">
        <v>12</v>
      </c>
      <c r="L63" s="4">
        <v>12</v>
      </c>
      <c r="M63" s="4">
        <v>12</v>
      </c>
      <c r="N63" s="464"/>
      <c r="O63" s="559"/>
      <c r="P63" s="559"/>
    </row>
    <row r="64" spans="1:16" ht="75" customHeight="1" x14ac:dyDescent="0.25">
      <c r="A64" s="64">
        <v>3</v>
      </c>
      <c r="B64" s="85" t="s">
        <v>1787</v>
      </c>
      <c r="C64" s="65" t="s">
        <v>1775</v>
      </c>
      <c r="D64" s="65"/>
      <c r="E64" s="65" t="s">
        <v>7</v>
      </c>
      <c r="F64" s="65"/>
      <c r="G64" s="65"/>
      <c r="H64" s="65">
        <v>29.5</v>
      </c>
      <c r="I64" s="65">
        <v>30.8</v>
      </c>
      <c r="J64" s="75">
        <v>32.299999999999997</v>
      </c>
      <c r="K64" s="75">
        <v>35.1</v>
      </c>
      <c r="L64" s="75">
        <v>37.9</v>
      </c>
      <c r="M64" s="76">
        <v>40.5</v>
      </c>
      <c r="N64" s="487"/>
      <c r="O64" s="465"/>
      <c r="P64" s="465"/>
    </row>
    <row r="65" spans="1:16" ht="63" x14ac:dyDescent="0.25">
      <c r="A65" s="70"/>
      <c r="B65" s="30" t="s">
        <v>27</v>
      </c>
      <c r="C65" s="28" t="s">
        <v>1011</v>
      </c>
      <c r="D65" s="28" t="s">
        <v>6</v>
      </c>
      <c r="E65" s="28" t="s">
        <v>1769</v>
      </c>
      <c r="F65" s="28"/>
      <c r="G65" s="28">
        <v>654.6</v>
      </c>
      <c r="H65" s="28">
        <v>938.3</v>
      </c>
      <c r="I65" s="28">
        <v>996.2</v>
      </c>
      <c r="J65" s="89">
        <v>1061.4000000000001</v>
      </c>
      <c r="K65" s="89">
        <v>1170.7</v>
      </c>
      <c r="L65" s="89">
        <v>1281.9000000000001</v>
      </c>
      <c r="M65" s="90">
        <v>1369.9</v>
      </c>
      <c r="N65" s="488"/>
      <c r="O65" s="466"/>
      <c r="P65" s="466"/>
    </row>
    <row r="66" spans="1:16" x14ac:dyDescent="0.25">
      <c r="A66" s="1"/>
      <c r="B66" s="12" t="s">
        <v>1131</v>
      </c>
      <c r="C66" s="4"/>
      <c r="D66" s="4"/>
      <c r="E66" s="4"/>
      <c r="F66" s="4"/>
      <c r="G66" s="4"/>
      <c r="H66" s="19"/>
      <c r="I66" s="4"/>
      <c r="J66" s="33"/>
      <c r="K66" s="33"/>
      <c r="L66" s="33"/>
      <c r="M66" s="46"/>
      <c r="N66" s="464"/>
      <c r="O66" s="559"/>
      <c r="P66" s="559"/>
    </row>
    <row r="67" spans="1:16" ht="75" customHeight="1" x14ac:dyDescent="0.25">
      <c r="A67" s="1"/>
      <c r="B67" s="12" t="s">
        <v>1132</v>
      </c>
      <c r="C67" s="4" t="s">
        <v>1009</v>
      </c>
      <c r="D67" s="4" t="s">
        <v>9</v>
      </c>
      <c r="E67" s="4" t="s">
        <v>96</v>
      </c>
      <c r="F67" s="4" t="s">
        <v>59</v>
      </c>
      <c r="G67" s="4">
        <v>15</v>
      </c>
      <c r="H67" s="19">
        <v>10</v>
      </c>
      <c r="I67" s="4">
        <v>11</v>
      </c>
      <c r="J67" s="782">
        <v>12</v>
      </c>
      <c r="K67" s="782">
        <v>13</v>
      </c>
      <c r="L67" s="782">
        <v>14</v>
      </c>
      <c r="M67" s="784">
        <v>15</v>
      </c>
      <c r="N67" s="464" t="s">
        <v>12</v>
      </c>
      <c r="O67" s="559"/>
      <c r="P67" s="1177" t="s">
        <v>97</v>
      </c>
    </row>
    <row r="68" spans="1:16" ht="78" customHeight="1" x14ac:dyDescent="0.25">
      <c r="A68" s="1"/>
      <c r="B68" s="12" t="s">
        <v>1133</v>
      </c>
      <c r="C68" s="4" t="s">
        <v>1009</v>
      </c>
      <c r="D68" s="4" t="s">
        <v>9</v>
      </c>
      <c r="E68" s="4" t="s">
        <v>96</v>
      </c>
      <c r="F68" s="4" t="s">
        <v>59</v>
      </c>
      <c r="G68" s="4">
        <v>8</v>
      </c>
      <c r="H68" s="19">
        <v>6</v>
      </c>
      <c r="I68" s="4">
        <v>7</v>
      </c>
      <c r="J68" s="782">
        <v>8</v>
      </c>
      <c r="K68" s="782">
        <v>9</v>
      </c>
      <c r="L68" s="782">
        <v>10</v>
      </c>
      <c r="M68" s="784">
        <v>11</v>
      </c>
      <c r="N68" s="464" t="s">
        <v>12</v>
      </c>
      <c r="O68" s="559"/>
      <c r="P68" s="1178"/>
    </row>
    <row r="69" spans="1:16" ht="79.5" customHeight="1" x14ac:dyDescent="0.25">
      <c r="A69" s="64">
        <v>4</v>
      </c>
      <c r="B69" s="85" t="s">
        <v>1788</v>
      </c>
      <c r="C69" s="77" t="s">
        <v>1012</v>
      </c>
      <c r="D69" s="65" t="s">
        <v>32</v>
      </c>
      <c r="E69" s="65" t="s">
        <v>8</v>
      </c>
      <c r="F69" s="65"/>
      <c r="G69" s="71"/>
      <c r="H69" s="71">
        <v>50</v>
      </c>
      <c r="I69" s="71">
        <v>70</v>
      </c>
      <c r="J69" s="78" t="s">
        <v>49</v>
      </c>
      <c r="K69" s="78" t="s">
        <v>49</v>
      </c>
      <c r="L69" s="78" t="s">
        <v>49</v>
      </c>
      <c r="M69" s="78"/>
      <c r="N69" s="487"/>
      <c r="O69" s="465"/>
      <c r="P69" s="465"/>
    </row>
    <row r="70" spans="1:16" ht="21.75" customHeight="1" x14ac:dyDescent="0.25">
      <c r="A70" s="1"/>
      <c r="B70" s="454" t="s">
        <v>1134</v>
      </c>
      <c r="C70" s="47"/>
      <c r="D70" s="4"/>
      <c r="E70" s="4"/>
      <c r="F70" s="4"/>
      <c r="G70" s="4"/>
      <c r="H70" s="4"/>
      <c r="I70" s="4"/>
      <c r="J70" s="6"/>
      <c r="K70" s="6"/>
      <c r="L70" s="6"/>
      <c r="M70" s="7"/>
      <c r="N70" s="464"/>
      <c r="O70" s="559"/>
      <c r="P70" s="559"/>
    </row>
    <row r="71" spans="1:16" ht="63" x14ac:dyDescent="0.25">
      <c r="A71" s="97"/>
      <c r="B71" s="106" t="s">
        <v>1135</v>
      </c>
      <c r="C71" s="98" t="s">
        <v>968</v>
      </c>
      <c r="D71" s="98" t="s">
        <v>1013</v>
      </c>
      <c r="E71" s="98" t="s">
        <v>8</v>
      </c>
      <c r="F71" s="577"/>
      <c r="G71" s="101">
        <v>91</v>
      </c>
      <c r="H71" s="101">
        <v>111</v>
      </c>
      <c r="I71" s="102">
        <v>156</v>
      </c>
      <c r="J71" s="99">
        <v>156</v>
      </c>
      <c r="K71" s="99">
        <v>156</v>
      </c>
      <c r="L71" s="99">
        <v>156</v>
      </c>
      <c r="M71" s="100">
        <v>156</v>
      </c>
      <c r="N71" s="576"/>
      <c r="O71" s="577"/>
      <c r="P71" s="577"/>
    </row>
    <row r="72" spans="1:16" ht="47.25" x14ac:dyDescent="0.25">
      <c r="A72" s="1"/>
      <c r="B72" s="13" t="s">
        <v>1136</v>
      </c>
      <c r="C72" s="4" t="s">
        <v>1028</v>
      </c>
      <c r="D72" s="4" t="s">
        <v>9</v>
      </c>
      <c r="E72" s="4" t="s">
        <v>1099</v>
      </c>
      <c r="F72" s="550" t="s">
        <v>59</v>
      </c>
      <c r="G72" s="33">
        <v>5782.3</v>
      </c>
      <c r="H72" s="33">
        <v>5700</v>
      </c>
      <c r="I72" s="33">
        <v>10775.156999999999</v>
      </c>
      <c r="J72" s="33">
        <v>13396.778</v>
      </c>
      <c r="K72" s="33">
        <v>13518.477999999999</v>
      </c>
      <c r="L72" s="33">
        <v>13518.477999999999</v>
      </c>
      <c r="M72" s="46">
        <v>13518.477999999999</v>
      </c>
      <c r="N72" s="537" t="s">
        <v>993</v>
      </c>
      <c r="O72" s="550" t="s">
        <v>767</v>
      </c>
      <c r="P72" s="550"/>
    </row>
    <row r="73" spans="1:16" ht="63" x14ac:dyDescent="0.25">
      <c r="A73" s="97"/>
      <c r="B73" s="106" t="s">
        <v>1137</v>
      </c>
      <c r="C73" s="98" t="s">
        <v>968</v>
      </c>
      <c r="D73" s="98" t="s">
        <v>1013</v>
      </c>
      <c r="E73" s="98" t="s">
        <v>8</v>
      </c>
      <c r="F73" s="98"/>
      <c r="G73" s="103">
        <v>103</v>
      </c>
      <c r="H73" s="98">
        <v>117.6</v>
      </c>
      <c r="I73" s="98">
        <v>127</v>
      </c>
      <c r="J73" s="102">
        <v>127</v>
      </c>
      <c r="K73" s="102">
        <v>127</v>
      </c>
      <c r="L73" s="102">
        <v>127</v>
      </c>
      <c r="M73" s="104">
        <v>127</v>
      </c>
      <c r="N73" s="576"/>
      <c r="O73" s="577"/>
      <c r="P73" s="577"/>
    </row>
    <row r="74" spans="1:16" ht="47.25" x14ac:dyDescent="0.25">
      <c r="A74" s="1"/>
      <c r="B74" s="13" t="s">
        <v>138</v>
      </c>
      <c r="C74" s="4" t="s">
        <v>1028</v>
      </c>
      <c r="D74" s="4" t="s">
        <v>9</v>
      </c>
      <c r="E74" s="4" t="s">
        <v>1099</v>
      </c>
      <c r="F74" s="4" t="s">
        <v>59</v>
      </c>
      <c r="G74" s="5">
        <v>743</v>
      </c>
      <c r="H74" s="227">
        <v>700</v>
      </c>
      <c r="I74" s="5">
        <v>700</v>
      </c>
      <c r="J74" s="33">
        <v>735</v>
      </c>
      <c r="K74" s="33">
        <v>765.36</v>
      </c>
      <c r="L74" s="33">
        <v>765.36</v>
      </c>
      <c r="M74" s="46">
        <v>765.36</v>
      </c>
      <c r="N74" s="537" t="s">
        <v>993</v>
      </c>
      <c r="O74" s="550" t="s">
        <v>768</v>
      </c>
      <c r="P74" s="550"/>
    </row>
    <row r="75" spans="1:16" ht="63" x14ac:dyDescent="0.25">
      <c r="A75" s="97"/>
      <c r="B75" s="106" t="s">
        <v>1138</v>
      </c>
      <c r="C75" s="98" t="s">
        <v>968</v>
      </c>
      <c r="D75" s="98" t="s">
        <v>1013</v>
      </c>
      <c r="E75" s="98" t="s">
        <v>8</v>
      </c>
      <c r="F75" s="98"/>
      <c r="G75" s="98">
        <v>43.8</v>
      </c>
      <c r="H75" s="98">
        <v>49</v>
      </c>
      <c r="I75" s="98">
        <v>50</v>
      </c>
      <c r="J75" s="99">
        <v>46</v>
      </c>
      <c r="K75" s="99">
        <v>40</v>
      </c>
      <c r="L75" s="99">
        <v>39</v>
      </c>
      <c r="M75" s="100">
        <v>43.8</v>
      </c>
      <c r="N75" s="576"/>
      <c r="O75" s="577"/>
      <c r="P75" s="577"/>
    </row>
    <row r="76" spans="1:16" ht="31.5" x14ac:dyDescent="0.25">
      <c r="A76" s="1"/>
      <c r="B76" s="13" t="s">
        <v>1139</v>
      </c>
      <c r="C76" s="4" t="s">
        <v>1028</v>
      </c>
      <c r="D76" s="4" t="s">
        <v>9</v>
      </c>
      <c r="E76" s="4" t="s">
        <v>1099</v>
      </c>
      <c r="F76" s="4" t="s">
        <v>59</v>
      </c>
      <c r="G76" s="6">
        <v>8137.4</v>
      </c>
      <c r="H76" s="22">
        <v>3085</v>
      </c>
      <c r="I76" s="6">
        <v>11100</v>
      </c>
      <c r="J76" s="6">
        <v>16900</v>
      </c>
      <c r="K76" s="6">
        <v>17136</v>
      </c>
      <c r="L76" s="6">
        <v>17136</v>
      </c>
      <c r="M76" s="7">
        <v>17136</v>
      </c>
      <c r="N76" s="537" t="s">
        <v>993</v>
      </c>
      <c r="O76" s="550" t="s">
        <v>922</v>
      </c>
      <c r="P76" s="550"/>
    </row>
    <row r="77" spans="1:16" ht="63" x14ac:dyDescent="0.25">
      <c r="A77" s="97"/>
      <c r="B77" s="106" t="s">
        <v>1140</v>
      </c>
      <c r="C77" s="98" t="s">
        <v>968</v>
      </c>
      <c r="D77" s="98" t="s">
        <v>1013</v>
      </c>
      <c r="E77" s="98" t="s">
        <v>8</v>
      </c>
      <c r="F77" s="98"/>
      <c r="G77" s="98">
        <v>107.5</v>
      </c>
      <c r="H77" s="98">
        <v>37</v>
      </c>
      <c r="I77" s="98">
        <v>40</v>
      </c>
      <c r="J77" s="99">
        <v>40</v>
      </c>
      <c r="K77" s="99">
        <v>41</v>
      </c>
      <c r="L77" s="99">
        <v>41</v>
      </c>
      <c r="M77" s="100">
        <v>41</v>
      </c>
      <c r="N77" s="489"/>
      <c r="O77" s="467"/>
      <c r="P77" s="467"/>
    </row>
    <row r="78" spans="1:16" ht="31.5" x14ac:dyDescent="0.25">
      <c r="A78" s="1"/>
      <c r="B78" s="13" t="s">
        <v>1141</v>
      </c>
      <c r="C78" s="4" t="s">
        <v>1028</v>
      </c>
      <c r="D78" s="4" t="s">
        <v>9</v>
      </c>
      <c r="E78" s="4" t="s">
        <v>1099</v>
      </c>
      <c r="F78" s="4" t="s">
        <v>59</v>
      </c>
      <c r="G78" s="6">
        <v>1189.3</v>
      </c>
      <c r="H78" s="6">
        <v>1189.3</v>
      </c>
      <c r="I78" s="6">
        <v>1700</v>
      </c>
      <c r="J78" s="6">
        <v>2322.846</v>
      </c>
      <c r="K78" s="6">
        <v>2326.8409999999999</v>
      </c>
      <c r="L78" s="6">
        <v>2326.8409999999999</v>
      </c>
      <c r="M78" s="6">
        <v>2326.8409999999999</v>
      </c>
      <c r="N78" s="491" t="s">
        <v>993</v>
      </c>
      <c r="O78" s="46" t="s">
        <v>769</v>
      </c>
      <c r="P78" s="550"/>
    </row>
    <row r="79" spans="1:16" ht="84.75" customHeight="1" x14ac:dyDescent="0.25">
      <c r="A79" s="79">
        <v>5</v>
      </c>
      <c r="B79" s="85" t="s">
        <v>1789</v>
      </c>
      <c r="C79" s="77" t="s">
        <v>1014</v>
      </c>
      <c r="D79" s="65" t="s">
        <v>9</v>
      </c>
      <c r="E79" s="65" t="s">
        <v>1770</v>
      </c>
      <c r="F79" s="65"/>
      <c r="G79" s="71"/>
      <c r="H79" s="71"/>
      <c r="I79" s="71"/>
      <c r="J79" s="78"/>
      <c r="K79" s="78"/>
      <c r="L79" s="78"/>
      <c r="M79" s="80"/>
      <c r="N79" s="487"/>
      <c r="O79" s="465"/>
      <c r="P79" s="465"/>
    </row>
    <row r="80" spans="1:16" ht="19.5" customHeight="1" x14ac:dyDescent="0.25">
      <c r="A80" s="43"/>
      <c r="B80" s="455" t="s">
        <v>1142</v>
      </c>
      <c r="C80" s="44"/>
      <c r="D80" s="540"/>
      <c r="E80" s="19"/>
      <c r="F80" s="540"/>
      <c r="G80" s="558"/>
      <c r="H80" s="558"/>
      <c r="I80" s="558"/>
      <c r="J80" s="24"/>
      <c r="K80" s="24"/>
      <c r="L80" s="24"/>
      <c r="M80" s="42"/>
      <c r="N80" s="492"/>
      <c r="O80" s="557"/>
      <c r="P80" s="557"/>
    </row>
    <row r="81" spans="1:16" ht="47.25" customHeight="1" x14ac:dyDescent="0.25">
      <c r="A81" s="1054"/>
      <c r="B81" s="1063" t="s">
        <v>1127</v>
      </c>
      <c r="C81" s="1060" t="s">
        <v>1028</v>
      </c>
      <c r="D81" s="1060" t="s">
        <v>9</v>
      </c>
      <c r="E81" s="19" t="s">
        <v>65</v>
      </c>
      <c r="F81" s="1060" t="s">
        <v>1036</v>
      </c>
      <c r="G81" s="19">
        <v>8.4</v>
      </c>
      <c r="H81" s="22">
        <v>18</v>
      </c>
      <c r="I81" s="22">
        <v>22</v>
      </c>
      <c r="J81" s="22">
        <v>26</v>
      </c>
      <c r="K81" s="22">
        <v>29</v>
      </c>
      <c r="L81" s="22">
        <v>30</v>
      </c>
      <c r="M81" s="34">
        <v>30</v>
      </c>
      <c r="N81" s="492"/>
      <c r="O81" s="557"/>
      <c r="P81" s="557"/>
    </row>
    <row r="82" spans="1:16" ht="28.5" customHeight="1" x14ac:dyDescent="0.25">
      <c r="A82" s="1070"/>
      <c r="B82" s="1085"/>
      <c r="C82" s="1071"/>
      <c r="D82" s="1071"/>
      <c r="E82" s="1060" t="s">
        <v>1099</v>
      </c>
      <c r="F82" s="1071"/>
      <c r="G82" s="22"/>
      <c r="H82" s="22"/>
      <c r="I82" s="22">
        <v>3200</v>
      </c>
      <c r="J82" s="22">
        <v>3200</v>
      </c>
      <c r="K82" s="22">
        <v>2400</v>
      </c>
      <c r="L82" s="22">
        <v>800</v>
      </c>
      <c r="M82" s="34">
        <v>800</v>
      </c>
      <c r="N82" s="247" t="s">
        <v>992</v>
      </c>
      <c r="O82" s="7"/>
      <c r="P82" s="557"/>
    </row>
    <row r="83" spans="1:16" ht="27.75" customHeight="1" x14ac:dyDescent="0.25">
      <c r="A83" s="1055"/>
      <c r="B83" s="1064"/>
      <c r="C83" s="1061"/>
      <c r="D83" s="1061"/>
      <c r="E83" s="1061"/>
      <c r="F83" s="1061"/>
      <c r="G83" s="22"/>
      <c r="H83" s="22">
        <v>929</v>
      </c>
      <c r="I83" s="192">
        <v>1920</v>
      </c>
      <c r="J83" s="22">
        <v>1920</v>
      </c>
      <c r="K83" s="22">
        <v>1440</v>
      </c>
      <c r="L83" s="22">
        <v>480</v>
      </c>
      <c r="M83" s="34">
        <v>480</v>
      </c>
      <c r="N83" s="247" t="s">
        <v>993</v>
      </c>
      <c r="O83" s="7"/>
      <c r="P83" s="557"/>
    </row>
    <row r="84" spans="1:16" ht="47.25" x14ac:dyDescent="0.25">
      <c r="A84" s="64">
        <v>6</v>
      </c>
      <c r="B84" s="85" t="s">
        <v>1790</v>
      </c>
      <c r="C84" s="65" t="s">
        <v>1776</v>
      </c>
      <c r="D84" s="65" t="s">
        <v>6</v>
      </c>
      <c r="E84" s="65" t="s">
        <v>8</v>
      </c>
      <c r="F84" s="65"/>
      <c r="G84" s="65"/>
      <c r="H84" s="72">
        <v>17</v>
      </c>
      <c r="I84" s="72">
        <v>18</v>
      </c>
      <c r="J84" s="66">
        <v>19</v>
      </c>
      <c r="K84" s="66">
        <v>21</v>
      </c>
      <c r="L84" s="66">
        <v>23</v>
      </c>
      <c r="M84" s="67"/>
      <c r="N84" s="487"/>
      <c r="O84" s="465"/>
      <c r="P84" s="465"/>
    </row>
    <row r="85" spans="1:16" ht="47.25" customHeight="1" x14ac:dyDescent="0.25">
      <c r="A85" s="1179"/>
      <c r="B85" s="1175" t="s">
        <v>27</v>
      </c>
      <c r="C85" s="1173" t="s">
        <v>1015</v>
      </c>
      <c r="D85" s="1095" t="s">
        <v>6</v>
      </c>
      <c r="E85" s="164" t="s">
        <v>787</v>
      </c>
      <c r="F85" s="164"/>
      <c r="G85" s="31">
        <v>640.20000000000005</v>
      </c>
      <c r="H85" s="31">
        <v>781</v>
      </c>
      <c r="I85" s="31">
        <v>1003.8</v>
      </c>
      <c r="J85" s="31">
        <v>1232.0999999999999</v>
      </c>
      <c r="K85" s="31">
        <v>1519.3</v>
      </c>
      <c r="L85" s="182">
        <v>1864.1</v>
      </c>
      <c r="M85" s="92">
        <v>2165.6</v>
      </c>
      <c r="N85" s="493"/>
      <c r="O85" s="468"/>
      <c r="P85" s="468"/>
    </row>
    <row r="86" spans="1:16" ht="110.25" x14ac:dyDescent="0.25">
      <c r="A86" s="1180"/>
      <c r="B86" s="1176"/>
      <c r="C86" s="1174"/>
      <c r="D86" s="1097"/>
      <c r="E86" s="164" t="s">
        <v>292</v>
      </c>
      <c r="F86" s="164"/>
      <c r="G86" s="164"/>
      <c r="H86" s="28"/>
      <c r="I86" s="164">
        <v>62</v>
      </c>
      <c r="J86" s="484">
        <v>79</v>
      </c>
      <c r="K86" s="484">
        <v>96</v>
      </c>
      <c r="L86" s="484">
        <v>119</v>
      </c>
      <c r="M86" s="485">
        <v>119</v>
      </c>
      <c r="N86" s="493"/>
      <c r="O86" s="468"/>
      <c r="P86" s="468"/>
    </row>
    <row r="87" spans="1:16" ht="189" customHeight="1" x14ac:dyDescent="0.25">
      <c r="A87" s="81">
        <v>7</v>
      </c>
      <c r="B87" s="85" t="s">
        <v>1791</v>
      </c>
      <c r="C87" s="65" t="s">
        <v>1777</v>
      </c>
      <c r="D87" s="65" t="s">
        <v>6</v>
      </c>
      <c r="E87" s="65" t="s">
        <v>8</v>
      </c>
      <c r="F87" s="65"/>
      <c r="G87" s="65"/>
      <c r="H87" s="72">
        <v>22</v>
      </c>
      <c r="I87" s="72">
        <v>23</v>
      </c>
      <c r="J87" s="66">
        <v>25</v>
      </c>
      <c r="K87" s="66">
        <v>27</v>
      </c>
      <c r="L87" s="66">
        <v>30</v>
      </c>
      <c r="M87" s="67"/>
      <c r="N87" s="487"/>
      <c r="O87" s="465"/>
      <c r="P87" s="465"/>
    </row>
    <row r="88" spans="1:16" ht="33" customHeight="1" x14ac:dyDescent="0.25">
      <c r="A88" s="552"/>
      <c r="B88" s="456" t="s">
        <v>1143</v>
      </c>
      <c r="C88" s="19"/>
      <c r="D88" s="19"/>
      <c r="E88" s="19"/>
      <c r="F88" s="19"/>
      <c r="G88" s="19"/>
      <c r="H88" s="19"/>
      <c r="I88" s="19"/>
      <c r="J88" s="22"/>
      <c r="K88" s="22"/>
      <c r="L88" s="22"/>
      <c r="M88" s="34"/>
      <c r="N88" s="492"/>
      <c r="O88" s="557"/>
      <c r="P88" s="557"/>
    </row>
    <row r="89" spans="1:16" ht="126" customHeight="1" x14ac:dyDescent="0.25">
      <c r="A89" s="533"/>
      <c r="B89" s="106" t="s">
        <v>1792</v>
      </c>
      <c r="C89" s="98" t="s">
        <v>1777</v>
      </c>
      <c r="D89" s="98" t="s">
        <v>6</v>
      </c>
      <c r="E89" s="98" t="s">
        <v>11</v>
      </c>
      <c r="F89" s="98"/>
      <c r="G89" s="98"/>
      <c r="H89" s="99">
        <v>5763.6</v>
      </c>
      <c r="I89" s="99">
        <v>7233.3</v>
      </c>
      <c r="J89" s="99">
        <v>9650.2999999999993</v>
      </c>
      <c r="K89" s="99">
        <v>12851.5</v>
      </c>
      <c r="L89" s="99">
        <v>17520.400000000001</v>
      </c>
      <c r="M89" s="100"/>
      <c r="N89" s="489"/>
      <c r="O89" s="467"/>
      <c r="P89" s="467"/>
    </row>
    <row r="90" spans="1:16" ht="63" x14ac:dyDescent="0.25">
      <c r="A90" s="160"/>
      <c r="B90" s="95" t="s">
        <v>27</v>
      </c>
      <c r="C90" s="28" t="s">
        <v>1011</v>
      </c>
      <c r="D90" s="28" t="s">
        <v>6</v>
      </c>
      <c r="E90" s="28" t="s">
        <v>11</v>
      </c>
      <c r="F90" s="28"/>
      <c r="G90" s="28">
        <v>68.400000000000006</v>
      </c>
      <c r="H90" s="28">
        <v>171.8</v>
      </c>
      <c r="I90" s="28">
        <v>230.9</v>
      </c>
      <c r="J90" s="31">
        <v>308</v>
      </c>
      <c r="K90" s="31">
        <v>410.2</v>
      </c>
      <c r="L90" s="31">
        <v>559.20000000000005</v>
      </c>
      <c r="M90" s="92">
        <v>649.6</v>
      </c>
      <c r="N90" s="488"/>
      <c r="O90" s="466"/>
      <c r="P90" s="466"/>
    </row>
    <row r="91" spans="1:16" ht="72.75" customHeight="1" x14ac:dyDescent="0.25">
      <c r="A91" s="552"/>
      <c r="B91" s="26" t="s">
        <v>1144</v>
      </c>
      <c r="C91" s="19" t="s">
        <v>1010</v>
      </c>
      <c r="D91" s="540" t="s">
        <v>9</v>
      </c>
      <c r="E91" s="540" t="s">
        <v>1099</v>
      </c>
      <c r="F91" s="540" t="s">
        <v>98</v>
      </c>
      <c r="G91" s="540"/>
      <c r="H91" s="540"/>
      <c r="I91" s="762">
        <v>50000</v>
      </c>
      <c r="J91" s="762">
        <v>50000</v>
      </c>
      <c r="K91" s="762">
        <v>50000</v>
      </c>
      <c r="L91" s="762">
        <v>50000</v>
      </c>
      <c r="M91" s="762">
        <v>50000</v>
      </c>
      <c r="N91" s="43" t="s">
        <v>994</v>
      </c>
      <c r="O91" s="264"/>
      <c r="P91" s="540" t="s">
        <v>110</v>
      </c>
    </row>
    <row r="92" spans="1:16" ht="76.5" customHeight="1" x14ac:dyDescent="0.25">
      <c r="A92" s="552"/>
      <c r="B92" s="26" t="s">
        <v>1145</v>
      </c>
      <c r="C92" s="19" t="s">
        <v>1018</v>
      </c>
      <c r="D92" s="540" t="s">
        <v>9</v>
      </c>
      <c r="E92" s="540" t="s">
        <v>1771</v>
      </c>
      <c r="F92" s="540" t="s">
        <v>1035</v>
      </c>
      <c r="G92" s="540"/>
      <c r="H92" s="540"/>
      <c r="I92" s="762">
        <v>23.03</v>
      </c>
      <c r="J92" s="762"/>
      <c r="K92" s="762"/>
      <c r="L92" s="762"/>
      <c r="M92" s="762"/>
      <c r="N92" s="43" t="s">
        <v>993</v>
      </c>
      <c r="O92" s="19" t="s">
        <v>657</v>
      </c>
      <c r="P92" s="1060" t="s">
        <v>639</v>
      </c>
    </row>
    <row r="93" spans="1:16" ht="41.25" customHeight="1" x14ac:dyDescent="0.25">
      <c r="A93" s="1054"/>
      <c r="B93" s="1063" t="s">
        <v>1146</v>
      </c>
      <c r="C93" s="1060" t="s">
        <v>1018</v>
      </c>
      <c r="D93" s="1060" t="s">
        <v>9</v>
      </c>
      <c r="E93" s="1060" t="s">
        <v>1771</v>
      </c>
      <c r="F93" s="1060" t="s">
        <v>1035</v>
      </c>
      <c r="G93" s="540"/>
      <c r="H93" s="540"/>
      <c r="I93" s="762"/>
      <c r="J93" s="762"/>
      <c r="K93" s="762">
        <v>10</v>
      </c>
      <c r="L93" s="762"/>
      <c r="M93" s="762"/>
      <c r="N93" s="43" t="s">
        <v>993</v>
      </c>
      <c r="O93" s="19" t="s">
        <v>644</v>
      </c>
      <c r="P93" s="1071"/>
    </row>
    <row r="94" spans="1:16" ht="39.75" customHeight="1" x14ac:dyDescent="0.25">
      <c r="A94" s="1055"/>
      <c r="B94" s="1064"/>
      <c r="C94" s="1061"/>
      <c r="D94" s="1061"/>
      <c r="E94" s="1061"/>
      <c r="F94" s="1061"/>
      <c r="G94" s="557"/>
      <c r="H94" s="557"/>
      <c r="I94" s="22"/>
      <c r="J94" s="528"/>
      <c r="K94" s="763"/>
      <c r="L94" s="762">
        <v>444.7</v>
      </c>
      <c r="M94" s="763"/>
      <c r="N94" s="43" t="s">
        <v>995</v>
      </c>
      <c r="O94" s="19" t="s">
        <v>644</v>
      </c>
      <c r="P94" s="1134"/>
    </row>
    <row r="95" spans="1:16" ht="76.5" customHeight="1" x14ac:dyDescent="0.25">
      <c r="A95" s="1054"/>
      <c r="B95" s="1063" t="s">
        <v>1147</v>
      </c>
      <c r="C95" s="1060" t="s">
        <v>1018</v>
      </c>
      <c r="D95" s="1060" t="s">
        <v>9</v>
      </c>
      <c r="E95" s="1060" t="s">
        <v>1771</v>
      </c>
      <c r="F95" s="1060" t="s">
        <v>1035</v>
      </c>
      <c r="G95" s="19"/>
      <c r="H95" s="19"/>
      <c r="I95" s="22"/>
      <c r="J95" s="764"/>
      <c r="K95" s="22">
        <v>20</v>
      </c>
      <c r="L95" s="22"/>
      <c r="M95" s="22"/>
      <c r="N95" s="43" t="s">
        <v>993</v>
      </c>
      <c r="O95" s="19" t="s">
        <v>644</v>
      </c>
      <c r="P95" s="540" t="s">
        <v>640</v>
      </c>
    </row>
    <row r="96" spans="1:16" ht="76.5" customHeight="1" x14ac:dyDescent="0.25">
      <c r="A96" s="1055"/>
      <c r="B96" s="1064"/>
      <c r="C96" s="1061"/>
      <c r="D96" s="1061"/>
      <c r="E96" s="1061"/>
      <c r="F96" s="1061"/>
      <c r="G96" s="19"/>
      <c r="H96" s="19"/>
      <c r="I96" s="22"/>
      <c r="J96" s="764"/>
      <c r="K96" s="22"/>
      <c r="L96" s="22">
        <v>15370</v>
      </c>
      <c r="M96" s="34"/>
      <c r="N96" s="579" t="s">
        <v>995</v>
      </c>
      <c r="O96" s="19" t="s">
        <v>644</v>
      </c>
      <c r="P96" s="540"/>
    </row>
    <row r="97" spans="1:16" ht="76.5" customHeight="1" x14ac:dyDescent="0.25">
      <c r="A97" s="534"/>
      <c r="B97" s="547" t="s">
        <v>1779</v>
      </c>
      <c r="C97" s="19" t="s">
        <v>1019</v>
      </c>
      <c r="D97" s="540" t="s">
        <v>9</v>
      </c>
      <c r="E97" s="540" t="s">
        <v>1771</v>
      </c>
      <c r="F97" s="540"/>
      <c r="G97" s="19"/>
      <c r="H97" s="19"/>
      <c r="I97" s="22"/>
      <c r="J97" s="764"/>
      <c r="K97" s="22">
        <v>975</v>
      </c>
      <c r="L97" s="22"/>
      <c r="M97" s="34"/>
      <c r="N97" s="43" t="s">
        <v>993</v>
      </c>
      <c r="O97" s="19" t="s">
        <v>900</v>
      </c>
      <c r="P97" s="540" t="s">
        <v>901</v>
      </c>
    </row>
    <row r="98" spans="1:16" ht="76.5" customHeight="1" x14ac:dyDescent="0.25">
      <c r="A98" s="534"/>
      <c r="B98" s="547" t="s">
        <v>1778</v>
      </c>
      <c r="C98" s="19" t="s">
        <v>1010</v>
      </c>
      <c r="D98" s="540" t="s">
        <v>9</v>
      </c>
      <c r="E98" s="540" t="s">
        <v>1771</v>
      </c>
      <c r="F98" s="540"/>
      <c r="G98" s="19"/>
      <c r="H98" s="19"/>
      <c r="I98" s="22"/>
      <c r="J98" s="764"/>
      <c r="K98" s="22">
        <v>2000</v>
      </c>
      <c r="L98" s="22"/>
      <c r="M98" s="34"/>
      <c r="N98" s="43" t="s">
        <v>993</v>
      </c>
      <c r="O98" s="19" t="s">
        <v>900</v>
      </c>
      <c r="P98" s="540"/>
    </row>
    <row r="99" spans="1:16" ht="126" x14ac:dyDescent="0.25">
      <c r="A99" s="64">
        <v>8</v>
      </c>
      <c r="B99" s="85" t="s">
        <v>1793</v>
      </c>
      <c r="C99" s="65" t="s">
        <v>1780</v>
      </c>
      <c r="D99" s="65" t="s">
        <v>6</v>
      </c>
      <c r="E99" s="65" t="s">
        <v>7</v>
      </c>
      <c r="F99" s="65"/>
      <c r="G99" s="65"/>
      <c r="H99" s="65">
        <v>25.1</v>
      </c>
      <c r="I99" s="72">
        <v>25.5</v>
      </c>
      <c r="J99" s="72">
        <v>25.6</v>
      </c>
      <c r="K99" s="72">
        <v>25.7</v>
      </c>
      <c r="L99" s="72">
        <v>25.8</v>
      </c>
      <c r="M99" s="82"/>
      <c r="N99" s="487"/>
      <c r="O99" s="465"/>
      <c r="P99" s="465"/>
    </row>
    <row r="100" spans="1:16" ht="63" x14ac:dyDescent="0.25">
      <c r="A100" s="70"/>
      <c r="B100" s="95" t="s">
        <v>27</v>
      </c>
      <c r="C100" s="28" t="s">
        <v>1011</v>
      </c>
      <c r="D100" s="28" t="s">
        <v>6</v>
      </c>
      <c r="E100" s="28" t="s">
        <v>1772</v>
      </c>
      <c r="F100" s="28"/>
      <c r="G100" s="29">
        <v>499</v>
      </c>
      <c r="H100" s="29">
        <v>763</v>
      </c>
      <c r="I100" s="29">
        <v>765</v>
      </c>
      <c r="J100" s="29">
        <v>768</v>
      </c>
      <c r="K100" s="29">
        <v>771</v>
      </c>
      <c r="L100" s="29">
        <v>779</v>
      </c>
      <c r="M100" s="91">
        <v>782</v>
      </c>
      <c r="N100" s="488"/>
      <c r="O100" s="466"/>
      <c r="P100" s="466"/>
    </row>
    <row r="101" spans="1:16" ht="31.5" x14ac:dyDescent="0.25">
      <c r="A101" s="1"/>
      <c r="B101" s="13" t="s">
        <v>1148</v>
      </c>
      <c r="C101" s="4" t="s">
        <v>1010</v>
      </c>
      <c r="D101" s="4" t="s">
        <v>9</v>
      </c>
      <c r="E101" s="4" t="s">
        <v>56</v>
      </c>
      <c r="F101" s="4"/>
      <c r="G101" s="4"/>
      <c r="H101" s="19"/>
      <c r="I101" s="4">
        <v>1</v>
      </c>
      <c r="J101" s="4">
        <v>1</v>
      </c>
      <c r="K101" s="4">
        <v>1</v>
      </c>
      <c r="L101" s="4">
        <v>1</v>
      </c>
      <c r="M101" s="4">
        <v>1</v>
      </c>
      <c r="N101" s="1"/>
      <c r="O101" s="4"/>
      <c r="P101" s="4"/>
    </row>
    <row r="102" spans="1:16" ht="47.25" x14ac:dyDescent="0.25">
      <c r="A102" s="64">
        <v>9</v>
      </c>
      <c r="B102" s="85" t="s">
        <v>1149</v>
      </c>
      <c r="C102" s="65" t="s">
        <v>1781</v>
      </c>
      <c r="D102" s="65" t="s">
        <v>6</v>
      </c>
      <c r="E102" s="65" t="s">
        <v>8</v>
      </c>
      <c r="F102" s="65"/>
      <c r="G102" s="65"/>
      <c r="H102" s="65">
        <v>15.9</v>
      </c>
      <c r="I102" s="65">
        <v>17.399999999999999</v>
      </c>
      <c r="J102" s="66">
        <v>18.899999999999999</v>
      </c>
      <c r="K102" s="66">
        <v>20.399999999999999</v>
      </c>
      <c r="L102" s="66">
        <v>21.9</v>
      </c>
      <c r="M102" s="67"/>
      <c r="N102" s="487"/>
      <c r="O102" s="465"/>
      <c r="P102" s="465"/>
    </row>
    <row r="103" spans="1:16" ht="63" x14ac:dyDescent="0.25">
      <c r="A103" s="70"/>
      <c r="B103" s="30" t="s">
        <v>27</v>
      </c>
      <c r="C103" s="28" t="s">
        <v>1011</v>
      </c>
      <c r="D103" s="28" t="s">
        <v>6</v>
      </c>
      <c r="E103" s="28" t="s">
        <v>8</v>
      </c>
      <c r="F103" s="28"/>
      <c r="G103" s="28">
        <v>10.7</v>
      </c>
      <c r="H103" s="28">
        <v>14.2</v>
      </c>
      <c r="I103" s="28">
        <v>16.2</v>
      </c>
      <c r="J103" s="31">
        <v>17.8</v>
      </c>
      <c r="K103" s="31">
        <v>18.899999999999999</v>
      </c>
      <c r="L103" s="31">
        <v>19.100000000000001</v>
      </c>
      <c r="M103" s="92">
        <v>19.5</v>
      </c>
      <c r="N103" s="488"/>
      <c r="O103" s="466"/>
      <c r="P103" s="466"/>
    </row>
    <row r="104" spans="1:16" ht="31.5" x14ac:dyDescent="0.25">
      <c r="A104" s="1"/>
      <c r="B104" s="12" t="s">
        <v>174</v>
      </c>
      <c r="C104" s="4"/>
      <c r="D104" s="4"/>
      <c r="E104" s="4"/>
      <c r="F104" s="4"/>
      <c r="G104" s="4"/>
      <c r="H104" s="19"/>
      <c r="I104" s="4"/>
      <c r="J104" s="6"/>
      <c r="K104" s="6"/>
      <c r="L104" s="6"/>
      <c r="M104" s="7"/>
      <c r="N104" s="464"/>
      <c r="O104" s="559"/>
      <c r="P104" s="559"/>
    </row>
    <row r="105" spans="1:16" ht="63" x14ac:dyDescent="0.25">
      <c r="A105" s="537"/>
      <c r="B105" s="457" t="s">
        <v>1150</v>
      </c>
      <c r="C105" s="550" t="s">
        <v>1010</v>
      </c>
      <c r="D105" s="550" t="s">
        <v>9</v>
      </c>
      <c r="E105" s="550" t="s">
        <v>56</v>
      </c>
      <c r="F105" s="550" t="s">
        <v>98</v>
      </c>
      <c r="G105" s="550"/>
      <c r="H105" s="541"/>
      <c r="I105" s="48">
        <v>1</v>
      </c>
      <c r="J105" s="48">
        <v>1</v>
      </c>
      <c r="K105" s="48">
        <v>1</v>
      </c>
      <c r="L105" s="48">
        <v>1</v>
      </c>
      <c r="M105" s="49">
        <v>1</v>
      </c>
      <c r="N105" s="464"/>
      <c r="O105" s="559"/>
      <c r="P105" s="559"/>
    </row>
    <row r="106" spans="1:16" ht="63" x14ac:dyDescent="0.25">
      <c r="A106" s="536"/>
      <c r="B106" s="458" t="s">
        <v>171</v>
      </c>
      <c r="C106" s="4"/>
      <c r="D106" s="4"/>
      <c r="E106" s="4"/>
      <c r="F106" s="4"/>
      <c r="G106" s="550"/>
      <c r="H106" s="541"/>
      <c r="I106" s="5"/>
      <c r="J106" s="5"/>
      <c r="K106" s="5"/>
      <c r="L106" s="5"/>
      <c r="M106" s="10"/>
      <c r="N106" s="494"/>
      <c r="O106" s="470"/>
      <c r="P106" s="471"/>
    </row>
    <row r="107" spans="1:16" ht="88.5" customHeight="1" x14ac:dyDescent="0.25">
      <c r="A107" s="183"/>
      <c r="B107" s="459" t="s">
        <v>1151</v>
      </c>
      <c r="C107" s="157" t="s">
        <v>1011</v>
      </c>
      <c r="D107" s="157" t="s">
        <v>9</v>
      </c>
      <c r="E107" s="157" t="s">
        <v>8</v>
      </c>
      <c r="F107" s="157"/>
      <c r="G107" s="766">
        <v>0.05</v>
      </c>
      <c r="H107" s="766">
        <v>0.05</v>
      </c>
      <c r="I107" s="767">
        <v>5.6000000000000001E-2</v>
      </c>
      <c r="J107" s="767">
        <v>6.3E-2</v>
      </c>
      <c r="K107" s="767">
        <v>7.0000000000000007E-2</v>
      </c>
      <c r="L107" s="767">
        <v>7.8E-2</v>
      </c>
      <c r="M107" s="768">
        <v>8.5999999999999993E-2</v>
      </c>
      <c r="N107" s="495"/>
      <c r="O107" s="472"/>
      <c r="P107" s="473"/>
    </row>
    <row r="108" spans="1:16" ht="78.75" x14ac:dyDescent="0.25">
      <c r="A108" s="1"/>
      <c r="B108" s="458" t="s">
        <v>1152</v>
      </c>
      <c r="C108" s="4" t="s">
        <v>1010</v>
      </c>
      <c r="D108" s="4" t="s">
        <v>9</v>
      </c>
      <c r="E108" s="4" t="s">
        <v>56</v>
      </c>
      <c r="F108" s="1034" t="s">
        <v>99</v>
      </c>
      <c r="G108" s="48"/>
      <c r="H108" s="237"/>
      <c r="I108" s="48">
        <v>1</v>
      </c>
      <c r="J108" s="48">
        <v>1</v>
      </c>
      <c r="K108" s="48">
        <v>1</v>
      </c>
      <c r="L108" s="48">
        <v>1</v>
      </c>
      <c r="M108" s="48">
        <v>1</v>
      </c>
      <c r="N108" s="254"/>
      <c r="O108" s="48"/>
      <c r="P108" s="1035"/>
    </row>
    <row r="109" spans="1:16" ht="80.25" customHeight="1" x14ac:dyDescent="0.25">
      <c r="A109" s="1"/>
      <c r="B109" s="458" t="s">
        <v>1153</v>
      </c>
      <c r="C109" s="4" t="s">
        <v>1010</v>
      </c>
      <c r="D109" s="4" t="s">
        <v>9</v>
      </c>
      <c r="E109" s="4" t="s">
        <v>56</v>
      </c>
      <c r="F109" s="4" t="s">
        <v>100</v>
      </c>
      <c r="G109" s="4"/>
      <c r="H109" s="19">
        <v>1</v>
      </c>
      <c r="I109" s="48">
        <v>2</v>
      </c>
      <c r="J109" s="48">
        <v>2</v>
      </c>
      <c r="K109" s="48">
        <v>2</v>
      </c>
      <c r="L109" s="48">
        <v>2</v>
      </c>
      <c r="M109" s="48">
        <v>2</v>
      </c>
      <c r="N109" s="464"/>
      <c r="O109" s="559"/>
      <c r="P109" s="559"/>
    </row>
    <row r="110" spans="1:16" ht="40.5" customHeight="1" x14ac:dyDescent="0.25">
      <c r="A110" s="534"/>
      <c r="B110" s="547" t="s">
        <v>1591</v>
      </c>
      <c r="C110" s="21"/>
      <c r="D110" s="21"/>
      <c r="E110" s="541"/>
      <c r="F110" s="534"/>
      <c r="G110" s="534"/>
      <c r="H110" s="534"/>
      <c r="I110" s="21"/>
      <c r="J110" s="21"/>
      <c r="K110" s="21"/>
      <c r="L110" s="21"/>
      <c r="M110" s="552"/>
      <c r="N110" s="492"/>
      <c r="O110" s="557"/>
      <c r="P110" s="557"/>
    </row>
    <row r="111" spans="1:16" ht="57.75" customHeight="1" x14ac:dyDescent="0.25">
      <c r="A111" s="83">
        <v>10</v>
      </c>
      <c r="B111" s="84" t="s">
        <v>1794</v>
      </c>
      <c r="C111" s="65" t="s">
        <v>52</v>
      </c>
      <c r="D111" s="65" t="s">
        <v>6</v>
      </c>
      <c r="E111" s="573" t="s">
        <v>1773</v>
      </c>
      <c r="F111" s="573"/>
      <c r="G111" s="573"/>
      <c r="H111" s="573">
        <v>9.5</v>
      </c>
      <c r="I111" s="66">
        <v>10</v>
      </c>
      <c r="J111" s="66">
        <v>10.4</v>
      </c>
      <c r="K111" s="66">
        <v>10.8</v>
      </c>
      <c r="L111" s="66">
        <v>11</v>
      </c>
      <c r="M111" s="67"/>
      <c r="N111" s="487"/>
      <c r="O111" s="465"/>
      <c r="P111" s="465"/>
    </row>
    <row r="112" spans="1:16" ht="57.75" customHeight="1" x14ac:dyDescent="0.25">
      <c r="A112" s="575"/>
      <c r="B112" s="163" t="s">
        <v>27</v>
      </c>
      <c r="C112" s="164" t="s">
        <v>1017</v>
      </c>
      <c r="D112" s="164" t="s">
        <v>6</v>
      </c>
      <c r="E112" s="566" t="s">
        <v>1773</v>
      </c>
      <c r="F112" s="566"/>
      <c r="G112" s="566">
        <v>0.2</v>
      </c>
      <c r="H112" s="561">
        <v>0.33</v>
      </c>
      <c r="I112" s="165">
        <v>0.35</v>
      </c>
      <c r="J112" s="165">
        <v>0.37</v>
      </c>
      <c r="K112" s="165">
        <v>0.38</v>
      </c>
      <c r="L112" s="165">
        <v>0.4</v>
      </c>
      <c r="M112" s="166">
        <v>0.4</v>
      </c>
      <c r="N112" s="493"/>
      <c r="O112" s="468"/>
      <c r="P112" s="468"/>
    </row>
    <row r="113" spans="1:16" ht="57.75" customHeight="1" x14ac:dyDescent="0.25">
      <c r="A113" s="83">
        <v>11</v>
      </c>
      <c r="B113" s="84" t="s">
        <v>1795</v>
      </c>
      <c r="C113" s="573" t="s">
        <v>52</v>
      </c>
      <c r="D113" s="65" t="s">
        <v>6</v>
      </c>
      <c r="E113" s="573" t="s">
        <v>1773</v>
      </c>
      <c r="F113" s="573"/>
      <c r="G113" s="573"/>
      <c r="H113" s="619">
        <v>2.5</v>
      </c>
      <c r="I113" s="72">
        <v>2.8</v>
      </c>
      <c r="J113" s="72">
        <v>3</v>
      </c>
      <c r="K113" s="72">
        <v>3.5</v>
      </c>
      <c r="L113" s="72">
        <v>4</v>
      </c>
      <c r="M113" s="82"/>
      <c r="N113" s="487"/>
      <c r="O113" s="465"/>
      <c r="P113" s="465"/>
    </row>
    <row r="114" spans="1:16" ht="57.75" customHeight="1" x14ac:dyDescent="0.25">
      <c r="A114" s="575"/>
      <c r="B114" s="163" t="s">
        <v>27</v>
      </c>
      <c r="C114" s="164" t="s">
        <v>1017</v>
      </c>
      <c r="D114" s="164" t="s">
        <v>6</v>
      </c>
      <c r="E114" s="566" t="s">
        <v>1773</v>
      </c>
      <c r="F114" s="566"/>
      <c r="G114" s="566">
        <v>0.01</v>
      </c>
      <c r="H114" s="765">
        <v>4.5999999999999999E-2</v>
      </c>
      <c r="I114" s="167">
        <v>5.0999999999999997E-2</v>
      </c>
      <c r="J114" s="167">
        <v>5.5E-2</v>
      </c>
      <c r="K114" s="167">
        <v>6.4000000000000001E-2</v>
      </c>
      <c r="L114" s="167">
        <v>7.2999999999999995E-2</v>
      </c>
      <c r="M114" s="168">
        <v>7.0000000000000007E-2</v>
      </c>
      <c r="N114" s="493"/>
      <c r="O114" s="468"/>
      <c r="P114" s="468"/>
    </row>
    <row r="115" spans="1:16" ht="78.75" customHeight="1" x14ac:dyDescent="0.25">
      <c r="A115" s="534"/>
      <c r="B115" s="680" t="s">
        <v>1154</v>
      </c>
      <c r="C115" s="541" t="s">
        <v>1010</v>
      </c>
      <c r="D115" s="541" t="s">
        <v>9</v>
      </c>
      <c r="E115" s="541" t="s">
        <v>1099</v>
      </c>
      <c r="F115" s="541" t="s">
        <v>59</v>
      </c>
      <c r="G115" s="541">
        <v>3.4</v>
      </c>
      <c r="H115" s="541">
        <v>0.09</v>
      </c>
      <c r="I115" s="19">
        <v>3.2</v>
      </c>
      <c r="J115" s="22">
        <v>3.3</v>
      </c>
      <c r="K115" s="22">
        <v>3.5</v>
      </c>
      <c r="L115" s="22">
        <v>3.6</v>
      </c>
      <c r="M115" s="34">
        <v>3.8</v>
      </c>
      <c r="N115" s="247" t="s">
        <v>993</v>
      </c>
      <c r="O115" s="525" t="s">
        <v>902</v>
      </c>
      <c r="P115" s="1114" t="s">
        <v>139</v>
      </c>
    </row>
    <row r="116" spans="1:16" ht="66.75" customHeight="1" x14ac:dyDescent="0.25">
      <c r="A116" s="534"/>
      <c r="B116" s="680" t="s">
        <v>1155</v>
      </c>
      <c r="C116" s="541" t="s">
        <v>1010</v>
      </c>
      <c r="D116" s="541" t="s">
        <v>9</v>
      </c>
      <c r="E116" s="541" t="s">
        <v>1099</v>
      </c>
      <c r="F116" s="541" t="s">
        <v>102</v>
      </c>
      <c r="G116" s="541"/>
      <c r="H116" s="541"/>
      <c r="I116" s="19">
        <v>33.9</v>
      </c>
      <c r="J116" s="22">
        <v>0.8</v>
      </c>
      <c r="K116" s="22">
        <v>0.8</v>
      </c>
      <c r="L116" s="22">
        <v>0.8</v>
      </c>
      <c r="M116" s="34">
        <v>0.9</v>
      </c>
      <c r="N116" s="247" t="s">
        <v>993</v>
      </c>
      <c r="O116" s="525" t="s">
        <v>902</v>
      </c>
      <c r="P116" s="1114"/>
    </row>
    <row r="117" spans="1:16" ht="71.25" customHeight="1" x14ac:dyDescent="0.25">
      <c r="A117" s="534"/>
      <c r="B117" s="680" t="s">
        <v>1156</v>
      </c>
      <c r="C117" s="541" t="s">
        <v>1010</v>
      </c>
      <c r="D117" s="541" t="s">
        <v>9</v>
      </c>
      <c r="E117" s="541" t="s">
        <v>1099</v>
      </c>
      <c r="F117" s="541" t="s">
        <v>103</v>
      </c>
      <c r="G117" s="541">
        <v>1.3</v>
      </c>
      <c r="H117" s="541">
        <v>1.5</v>
      </c>
      <c r="I117" s="19">
        <v>3.6</v>
      </c>
      <c r="J117" s="22">
        <v>3.8</v>
      </c>
      <c r="K117" s="22">
        <v>4</v>
      </c>
      <c r="L117" s="22">
        <v>4.2</v>
      </c>
      <c r="M117" s="34">
        <v>4.4000000000000004</v>
      </c>
      <c r="N117" s="247" t="s">
        <v>993</v>
      </c>
      <c r="O117" s="525" t="s">
        <v>902</v>
      </c>
      <c r="P117" s="22" t="s">
        <v>104</v>
      </c>
    </row>
    <row r="118" spans="1:16" ht="118.5" customHeight="1" x14ac:dyDescent="0.25">
      <c r="A118" s="534"/>
      <c r="B118" s="194" t="s">
        <v>1157</v>
      </c>
      <c r="C118" s="19" t="s">
        <v>1008</v>
      </c>
      <c r="D118" s="19" t="s">
        <v>9</v>
      </c>
      <c r="E118" s="19" t="s">
        <v>1099</v>
      </c>
      <c r="F118" s="19" t="s">
        <v>641</v>
      </c>
      <c r="G118" s="227">
        <v>199.7</v>
      </c>
      <c r="H118" s="549">
        <v>7.2</v>
      </c>
      <c r="I118" s="40">
        <v>98.826999999999998</v>
      </c>
      <c r="J118" s="40">
        <v>10.996</v>
      </c>
      <c r="K118" s="40">
        <v>10.996</v>
      </c>
      <c r="L118" s="40"/>
      <c r="M118" s="761"/>
      <c r="N118" s="21" t="s">
        <v>993</v>
      </c>
      <c r="O118" s="770" t="s">
        <v>903</v>
      </c>
      <c r="P118" s="19" t="s">
        <v>642</v>
      </c>
    </row>
    <row r="119" spans="1:16" ht="51.75" customHeight="1" x14ac:dyDescent="0.25">
      <c r="A119" s="534"/>
      <c r="B119" s="194" t="s">
        <v>1592</v>
      </c>
      <c r="C119" s="541"/>
      <c r="D119" s="540"/>
      <c r="E119" s="541"/>
      <c r="F119" s="541"/>
      <c r="G119" s="541"/>
      <c r="H119" s="783"/>
      <c r="I119" s="540"/>
      <c r="J119" s="540"/>
      <c r="K119" s="769"/>
      <c r="L119" s="40"/>
      <c r="M119" s="780"/>
      <c r="N119" s="21"/>
      <c r="O119" s="770"/>
      <c r="P119" s="19"/>
    </row>
    <row r="120" spans="1:16" ht="47.25" customHeight="1" x14ac:dyDescent="0.25">
      <c r="A120" s="83">
        <v>12</v>
      </c>
      <c r="B120" s="85" t="s">
        <v>1796</v>
      </c>
      <c r="C120" s="573" t="s">
        <v>48</v>
      </c>
      <c r="D120" s="572" t="s">
        <v>6</v>
      </c>
      <c r="E120" s="573" t="s">
        <v>8</v>
      </c>
      <c r="F120" s="573"/>
      <c r="G120" s="573"/>
      <c r="H120" s="573">
        <v>37.5</v>
      </c>
      <c r="I120" s="72">
        <v>38</v>
      </c>
      <c r="J120" s="72">
        <v>38.5</v>
      </c>
      <c r="K120" s="72">
        <v>39</v>
      </c>
      <c r="L120" s="72">
        <v>39.5</v>
      </c>
      <c r="M120" s="82"/>
      <c r="N120" s="487"/>
      <c r="O120" s="465"/>
      <c r="P120" s="465"/>
    </row>
    <row r="121" spans="1:16" ht="63" x14ac:dyDescent="0.25">
      <c r="A121" s="93"/>
      <c r="B121" s="95" t="s">
        <v>27</v>
      </c>
      <c r="C121" s="561" t="s">
        <v>1017</v>
      </c>
      <c r="D121" s="561" t="s">
        <v>6</v>
      </c>
      <c r="E121" s="561" t="s">
        <v>8</v>
      </c>
      <c r="F121" s="561"/>
      <c r="G121" s="561">
        <v>29.2</v>
      </c>
      <c r="H121" s="561">
        <v>30.2</v>
      </c>
      <c r="I121" s="29">
        <v>31.2</v>
      </c>
      <c r="J121" s="29">
        <v>32</v>
      </c>
      <c r="K121" s="29">
        <v>32.9</v>
      </c>
      <c r="L121" s="29">
        <v>33.6</v>
      </c>
      <c r="M121" s="91">
        <v>33.700000000000003</v>
      </c>
      <c r="N121" s="488"/>
      <c r="O121" s="466"/>
      <c r="P121" s="466"/>
    </row>
    <row r="122" spans="1:16" ht="61.5" customHeight="1" x14ac:dyDescent="0.25">
      <c r="A122" s="537"/>
      <c r="B122" s="13" t="s">
        <v>1158</v>
      </c>
      <c r="C122" s="550"/>
      <c r="D122" s="550"/>
      <c r="E122" s="550"/>
      <c r="F122" s="550"/>
      <c r="G122" s="550"/>
      <c r="H122" s="541"/>
      <c r="I122" s="5"/>
      <c r="J122" s="5"/>
      <c r="K122" s="5"/>
      <c r="L122" s="5"/>
      <c r="M122" s="10"/>
      <c r="N122" s="464"/>
      <c r="O122" s="559"/>
      <c r="P122" s="559"/>
    </row>
    <row r="123" spans="1:16" ht="30.75" customHeight="1" x14ac:dyDescent="0.25">
      <c r="A123" s="1054"/>
      <c r="B123" s="1126" t="s">
        <v>1594</v>
      </c>
      <c r="C123" s="1069" t="s">
        <v>1016</v>
      </c>
      <c r="D123" s="1069" t="s">
        <v>291</v>
      </c>
      <c r="E123" s="19" t="s">
        <v>56</v>
      </c>
      <c r="F123" s="1069" t="s">
        <v>59</v>
      </c>
      <c r="G123" s="39">
        <v>2184</v>
      </c>
      <c r="H123" s="39">
        <v>787</v>
      </c>
      <c r="I123" s="39">
        <v>802</v>
      </c>
      <c r="J123" s="39">
        <v>818</v>
      </c>
      <c r="K123" s="39">
        <v>834</v>
      </c>
      <c r="L123" s="39">
        <v>850</v>
      </c>
      <c r="M123" s="39">
        <v>870</v>
      </c>
      <c r="N123" s="21"/>
      <c r="O123" s="19"/>
      <c r="P123" s="1060" t="s">
        <v>107</v>
      </c>
    </row>
    <row r="124" spans="1:16" ht="72.75" customHeight="1" x14ac:dyDescent="0.25">
      <c r="A124" s="1055"/>
      <c r="B124" s="1126"/>
      <c r="C124" s="1069"/>
      <c r="D124" s="1069"/>
      <c r="E124" s="19" t="s">
        <v>1099</v>
      </c>
      <c r="F124" s="1069"/>
      <c r="G124" s="22">
        <v>4337.3</v>
      </c>
      <c r="H124" s="22">
        <f>3354.8+99.7+30+53</f>
        <v>3537.5</v>
      </c>
      <c r="I124" s="22">
        <v>3889.1</v>
      </c>
      <c r="J124" s="22">
        <v>4121.6000000000004</v>
      </c>
      <c r="K124" s="22">
        <v>4367.3999999999996</v>
      </c>
      <c r="L124" s="22">
        <v>4716</v>
      </c>
      <c r="M124" s="22">
        <v>5094</v>
      </c>
      <c r="N124" s="21" t="s">
        <v>993</v>
      </c>
      <c r="O124" s="19" t="s">
        <v>904</v>
      </c>
      <c r="P124" s="1061"/>
    </row>
    <row r="125" spans="1:16" ht="49.5" customHeight="1" x14ac:dyDescent="0.25">
      <c r="A125" s="534"/>
      <c r="B125" s="1063" t="s">
        <v>1159</v>
      </c>
      <c r="C125" s="1060" t="s">
        <v>1020</v>
      </c>
      <c r="D125" s="1069" t="s">
        <v>291</v>
      </c>
      <c r="E125" s="19" t="s">
        <v>56</v>
      </c>
      <c r="F125" s="1069" t="s">
        <v>59</v>
      </c>
      <c r="G125" s="22"/>
      <c r="H125" s="22"/>
      <c r="I125" s="757">
        <v>7</v>
      </c>
      <c r="J125" s="762"/>
      <c r="K125" s="762"/>
      <c r="L125" s="762"/>
      <c r="M125" s="22"/>
      <c r="N125" s="246"/>
      <c r="O125" s="19" t="s">
        <v>106</v>
      </c>
      <c r="P125" s="1060" t="s">
        <v>643</v>
      </c>
    </row>
    <row r="126" spans="1:16" ht="49.5" customHeight="1" x14ac:dyDescent="0.25">
      <c r="A126" s="534"/>
      <c r="B126" s="1064"/>
      <c r="C126" s="1061"/>
      <c r="D126" s="1069"/>
      <c r="E126" s="19" t="s">
        <v>1099</v>
      </c>
      <c r="F126" s="1069"/>
      <c r="G126" s="22"/>
      <c r="H126" s="22"/>
      <c r="I126" s="762">
        <v>300</v>
      </c>
      <c r="J126" s="762"/>
      <c r="K126" s="762"/>
      <c r="L126" s="762"/>
      <c r="M126" s="22"/>
      <c r="N126" s="246" t="s">
        <v>993</v>
      </c>
      <c r="O126" s="770" t="s">
        <v>905</v>
      </c>
      <c r="P126" s="1061"/>
    </row>
    <row r="127" spans="1:16" ht="38.25" customHeight="1" x14ac:dyDescent="0.25">
      <c r="A127" s="534" t="s">
        <v>906</v>
      </c>
      <c r="B127" s="194" t="s">
        <v>1593</v>
      </c>
      <c r="C127" s="541"/>
      <c r="D127" s="19"/>
      <c r="E127" s="19"/>
      <c r="F127" s="19"/>
      <c r="G127" s="22"/>
      <c r="H127" s="34"/>
      <c r="I127" s="762"/>
      <c r="J127" s="762"/>
      <c r="K127" s="762"/>
      <c r="L127" s="762"/>
      <c r="M127" s="771"/>
      <c r="N127" s="246"/>
      <c r="O127" s="770"/>
      <c r="P127" s="679"/>
    </row>
    <row r="128" spans="1:16" ht="57" customHeight="1" x14ac:dyDescent="0.25">
      <c r="A128" s="534"/>
      <c r="B128" s="194" t="s">
        <v>1160</v>
      </c>
      <c r="C128" s="19" t="s">
        <v>1021</v>
      </c>
      <c r="D128" s="540" t="s">
        <v>291</v>
      </c>
      <c r="E128" s="19" t="s">
        <v>1099</v>
      </c>
      <c r="F128" s="19" t="s">
        <v>59</v>
      </c>
      <c r="G128" s="22"/>
      <c r="H128" s="22"/>
      <c r="I128" s="762"/>
      <c r="J128" s="762"/>
      <c r="K128" s="762"/>
      <c r="L128" s="762">
        <v>17.8</v>
      </c>
      <c r="M128" s="34"/>
      <c r="N128" s="246" t="s">
        <v>993</v>
      </c>
      <c r="O128" s="19" t="s">
        <v>907</v>
      </c>
      <c r="P128" s="1071" t="s">
        <v>908</v>
      </c>
    </row>
    <row r="129" spans="1:16" ht="105.75" customHeight="1" x14ac:dyDescent="0.25">
      <c r="A129" s="534"/>
      <c r="B129" s="547" t="s">
        <v>1161</v>
      </c>
      <c r="C129" s="19" t="s">
        <v>1021</v>
      </c>
      <c r="D129" s="540" t="s">
        <v>291</v>
      </c>
      <c r="E129" s="19" t="s">
        <v>1099</v>
      </c>
      <c r="F129" s="19" t="s">
        <v>59</v>
      </c>
      <c r="G129" s="22"/>
      <c r="H129" s="22"/>
      <c r="I129" s="762"/>
      <c r="J129" s="762"/>
      <c r="K129" s="762">
        <v>10</v>
      </c>
      <c r="L129" s="762">
        <v>20.8</v>
      </c>
      <c r="M129" s="34"/>
      <c r="N129" s="246" t="s">
        <v>993</v>
      </c>
      <c r="O129" s="19" t="s">
        <v>907</v>
      </c>
      <c r="P129" s="1071"/>
    </row>
    <row r="130" spans="1:16" ht="88.5" customHeight="1" x14ac:dyDescent="0.25">
      <c r="A130" s="534"/>
      <c r="B130" s="194" t="s">
        <v>1162</v>
      </c>
      <c r="C130" s="19" t="s">
        <v>1021</v>
      </c>
      <c r="D130" s="540" t="s">
        <v>291</v>
      </c>
      <c r="E130" s="19" t="s">
        <v>1099</v>
      </c>
      <c r="F130" s="19" t="s">
        <v>59</v>
      </c>
      <c r="G130" s="22"/>
      <c r="H130" s="22"/>
      <c r="I130" s="762"/>
      <c r="J130" s="762"/>
      <c r="K130" s="762">
        <v>10</v>
      </c>
      <c r="L130" s="762">
        <v>100</v>
      </c>
      <c r="M130" s="34">
        <v>213.5</v>
      </c>
      <c r="N130" s="246" t="s">
        <v>993</v>
      </c>
      <c r="O130" s="19" t="s">
        <v>907</v>
      </c>
      <c r="P130" s="1071"/>
    </row>
    <row r="131" spans="1:16" ht="93" customHeight="1" x14ac:dyDescent="0.25">
      <c r="A131" s="534"/>
      <c r="B131" s="194" t="s">
        <v>1163</v>
      </c>
      <c r="C131" s="19" t="s">
        <v>1021</v>
      </c>
      <c r="D131" s="540" t="s">
        <v>291</v>
      </c>
      <c r="E131" s="19" t="s">
        <v>1099</v>
      </c>
      <c r="F131" s="19" t="s">
        <v>59</v>
      </c>
      <c r="G131" s="22"/>
      <c r="H131" s="22"/>
      <c r="I131" s="762"/>
      <c r="J131" s="762"/>
      <c r="K131" s="762">
        <v>10</v>
      </c>
      <c r="L131" s="762">
        <v>300</v>
      </c>
      <c r="M131" s="34">
        <v>327.8</v>
      </c>
      <c r="N131" s="246" t="s">
        <v>993</v>
      </c>
      <c r="O131" s="19" t="s">
        <v>907</v>
      </c>
      <c r="P131" s="1071"/>
    </row>
    <row r="132" spans="1:16" ht="60.75" customHeight="1" x14ac:dyDescent="0.25">
      <c r="A132" s="534"/>
      <c r="B132" s="547" t="s">
        <v>1164</v>
      </c>
      <c r="C132" s="19" t="s">
        <v>1021</v>
      </c>
      <c r="D132" s="540" t="s">
        <v>291</v>
      </c>
      <c r="E132" s="19" t="s">
        <v>1099</v>
      </c>
      <c r="F132" s="19" t="s">
        <v>59</v>
      </c>
      <c r="G132" s="22"/>
      <c r="H132" s="22"/>
      <c r="I132" s="762"/>
      <c r="J132" s="762">
        <v>5.3</v>
      </c>
      <c r="K132" s="762">
        <v>47.540999999999997</v>
      </c>
      <c r="L132" s="762"/>
      <c r="M132" s="34"/>
      <c r="N132" s="246" t="s">
        <v>993</v>
      </c>
      <c r="O132" s="19" t="s">
        <v>907</v>
      </c>
      <c r="P132" s="1071"/>
    </row>
    <row r="133" spans="1:16" ht="78" customHeight="1" x14ac:dyDescent="0.25">
      <c r="A133" s="534"/>
      <c r="B133" s="194" t="s">
        <v>1165</v>
      </c>
      <c r="C133" s="19" t="s">
        <v>1021</v>
      </c>
      <c r="D133" s="540" t="s">
        <v>291</v>
      </c>
      <c r="E133" s="19" t="s">
        <v>1099</v>
      </c>
      <c r="F133" s="19" t="s">
        <v>59</v>
      </c>
      <c r="G133" s="22"/>
      <c r="H133" s="22"/>
      <c r="I133" s="762"/>
      <c r="J133" s="762"/>
      <c r="K133" s="762"/>
      <c r="L133" s="762">
        <v>42.1</v>
      </c>
      <c r="M133" s="34"/>
      <c r="N133" s="246" t="s">
        <v>993</v>
      </c>
      <c r="O133" s="19" t="s">
        <v>907</v>
      </c>
      <c r="P133" s="1071"/>
    </row>
    <row r="134" spans="1:16" ht="73.5" customHeight="1" x14ac:dyDescent="0.25">
      <c r="A134" s="534"/>
      <c r="B134" s="547" t="s">
        <v>1166</v>
      </c>
      <c r="C134" s="19" t="s">
        <v>1021</v>
      </c>
      <c r="D134" s="540" t="s">
        <v>291</v>
      </c>
      <c r="E134" s="19" t="s">
        <v>1099</v>
      </c>
      <c r="F134" s="19" t="s">
        <v>59</v>
      </c>
      <c r="G134" s="22"/>
      <c r="H134" s="22"/>
      <c r="I134" s="762"/>
      <c r="J134" s="762"/>
      <c r="K134" s="762"/>
      <c r="L134" s="762">
        <v>11</v>
      </c>
      <c r="M134" s="34"/>
      <c r="N134" s="246" t="s">
        <v>993</v>
      </c>
      <c r="O134" s="19" t="s">
        <v>907</v>
      </c>
      <c r="P134" s="1071"/>
    </row>
    <row r="135" spans="1:16" ht="65.25" customHeight="1" x14ac:dyDescent="0.25">
      <c r="A135" s="534"/>
      <c r="B135" s="194" t="s">
        <v>1167</v>
      </c>
      <c r="C135" s="19" t="s">
        <v>1021</v>
      </c>
      <c r="D135" s="540" t="s">
        <v>291</v>
      </c>
      <c r="E135" s="19" t="s">
        <v>1099</v>
      </c>
      <c r="F135" s="19" t="s">
        <v>59</v>
      </c>
      <c r="G135" s="22"/>
      <c r="H135" s="22"/>
      <c r="I135" s="762"/>
      <c r="J135" s="762"/>
      <c r="K135" s="762"/>
      <c r="L135" s="762">
        <v>17.2</v>
      </c>
      <c r="M135" s="34"/>
      <c r="N135" s="246" t="s">
        <v>993</v>
      </c>
      <c r="O135" s="19" t="s">
        <v>907</v>
      </c>
      <c r="P135" s="1071"/>
    </row>
    <row r="136" spans="1:16" ht="68.25" customHeight="1" x14ac:dyDescent="0.25">
      <c r="A136" s="534"/>
      <c r="B136" s="194" t="s">
        <v>1689</v>
      </c>
      <c r="C136" s="19" t="s">
        <v>1021</v>
      </c>
      <c r="D136" s="540" t="s">
        <v>291</v>
      </c>
      <c r="E136" s="19" t="s">
        <v>1099</v>
      </c>
      <c r="F136" s="19" t="s">
        <v>59</v>
      </c>
      <c r="G136" s="22"/>
      <c r="H136" s="22"/>
      <c r="I136" s="762"/>
      <c r="J136" s="762"/>
      <c r="K136" s="762">
        <v>10</v>
      </c>
      <c r="L136" s="762">
        <v>300</v>
      </c>
      <c r="M136" s="34">
        <v>388.9</v>
      </c>
      <c r="N136" s="246" t="s">
        <v>993</v>
      </c>
      <c r="O136" s="19" t="s">
        <v>907</v>
      </c>
      <c r="P136" s="1071"/>
    </row>
    <row r="137" spans="1:16" ht="92.25" customHeight="1" x14ac:dyDescent="0.25">
      <c r="A137" s="534"/>
      <c r="B137" s="194" t="s">
        <v>1168</v>
      </c>
      <c r="C137" s="19" t="s">
        <v>1021</v>
      </c>
      <c r="D137" s="540" t="s">
        <v>291</v>
      </c>
      <c r="E137" s="19" t="s">
        <v>1099</v>
      </c>
      <c r="F137" s="19" t="s">
        <v>59</v>
      </c>
      <c r="G137" s="22"/>
      <c r="H137" s="22"/>
      <c r="I137" s="762"/>
      <c r="J137" s="762"/>
      <c r="K137" s="762">
        <v>10</v>
      </c>
      <c r="L137" s="762">
        <v>174.8</v>
      </c>
      <c r="M137" s="34">
        <v>200</v>
      </c>
      <c r="N137" s="246" t="s">
        <v>993</v>
      </c>
      <c r="O137" s="19" t="s">
        <v>907</v>
      </c>
      <c r="P137" s="1071"/>
    </row>
    <row r="138" spans="1:16" ht="75" customHeight="1" x14ac:dyDescent="0.25">
      <c r="A138" s="534"/>
      <c r="B138" s="194" t="s">
        <v>1169</v>
      </c>
      <c r="C138" s="19" t="s">
        <v>1021</v>
      </c>
      <c r="D138" s="540" t="s">
        <v>291</v>
      </c>
      <c r="E138" s="19" t="s">
        <v>1099</v>
      </c>
      <c r="F138" s="19" t="s">
        <v>59</v>
      </c>
      <c r="G138" s="22"/>
      <c r="H138" s="22"/>
      <c r="I138" s="762"/>
      <c r="J138" s="762"/>
      <c r="K138" s="762">
        <v>10</v>
      </c>
      <c r="L138" s="762">
        <v>300</v>
      </c>
      <c r="M138" s="34">
        <v>323.2</v>
      </c>
      <c r="N138" s="246" t="s">
        <v>993</v>
      </c>
      <c r="O138" s="19" t="s">
        <v>907</v>
      </c>
      <c r="P138" s="1071"/>
    </row>
    <row r="139" spans="1:16" ht="102.75" customHeight="1" x14ac:dyDescent="0.25">
      <c r="A139" s="534"/>
      <c r="B139" s="194" t="s">
        <v>1170</v>
      </c>
      <c r="C139" s="19" t="s">
        <v>1021</v>
      </c>
      <c r="D139" s="540" t="s">
        <v>291</v>
      </c>
      <c r="E139" s="19" t="s">
        <v>1099</v>
      </c>
      <c r="F139" s="19" t="s">
        <v>59</v>
      </c>
      <c r="G139" s="22"/>
      <c r="H139" s="22"/>
      <c r="I139" s="762"/>
      <c r="J139" s="762"/>
      <c r="K139" s="762">
        <v>10</v>
      </c>
      <c r="L139" s="762">
        <v>92.8</v>
      </c>
      <c r="M139" s="34">
        <v>100</v>
      </c>
      <c r="N139" s="246" t="s">
        <v>993</v>
      </c>
      <c r="O139" s="19" t="s">
        <v>907</v>
      </c>
      <c r="P139" s="1071"/>
    </row>
    <row r="140" spans="1:16" ht="89.25" customHeight="1" x14ac:dyDescent="0.25">
      <c r="A140" s="534"/>
      <c r="B140" s="194" t="s">
        <v>1171</v>
      </c>
      <c r="C140" s="19" t="s">
        <v>1021</v>
      </c>
      <c r="D140" s="540" t="s">
        <v>291</v>
      </c>
      <c r="E140" s="19" t="s">
        <v>1099</v>
      </c>
      <c r="F140" s="19" t="s">
        <v>59</v>
      </c>
      <c r="G140" s="22"/>
      <c r="H140" s="22"/>
      <c r="I140" s="762"/>
      <c r="J140" s="762"/>
      <c r="K140" s="762"/>
      <c r="L140" s="762"/>
      <c r="M140" s="34">
        <v>92.4</v>
      </c>
      <c r="N140" s="246" t="s">
        <v>993</v>
      </c>
      <c r="O140" s="19" t="s">
        <v>907</v>
      </c>
      <c r="P140" s="1071"/>
    </row>
    <row r="141" spans="1:16" ht="67.5" customHeight="1" x14ac:dyDescent="0.25">
      <c r="A141" s="534"/>
      <c r="B141" s="194" t="s">
        <v>1172</v>
      </c>
      <c r="C141" s="19" t="s">
        <v>1021</v>
      </c>
      <c r="D141" s="540" t="s">
        <v>291</v>
      </c>
      <c r="E141" s="19" t="s">
        <v>1099</v>
      </c>
      <c r="F141" s="19" t="s">
        <v>59</v>
      </c>
      <c r="G141" s="22"/>
      <c r="H141" s="22"/>
      <c r="I141" s="762"/>
      <c r="J141" s="762"/>
      <c r="K141" s="762">
        <v>1000</v>
      </c>
      <c r="L141" s="762"/>
      <c r="M141" s="34"/>
      <c r="N141" s="246" t="s">
        <v>993</v>
      </c>
      <c r="O141" s="19" t="s">
        <v>907</v>
      </c>
      <c r="P141" s="1071"/>
    </row>
    <row r="142" spans="1:16" ht="67.5" customHeight="1" x14ac:dyDescent="0.25">
      <c r="A142" s="534"/>
      <c r="B142" s="194" t="s">
        <v>1173</v>
      </c>
      <c r="C142" s="19" t="s">
        <v>1021</v>
      </c>
      <c r="D142" s="540" t="s">
        <v>291</v>
      </c>
      <c r="E142" s="19" t="s">
        <v>1099</v>
      </c>
      <c r="F142" s="19" t="s">
        <v>59</v>
      </c>
      <c r="G142" s="22"/>
      <c r="H142" s="22"/>
      <c r="I142" s="762"/>
      <c r="J142" s="762"/>
      <c r="K142" s="762">
        <v>1000</v>
      </c>
      <c r="L142" s="762"/>
      <c r="M142" s="34"/>
      <c r="N142" s="246" t="s">
        <v>993</v>
      </c>
      <c r="O142" s="19" t="s">
        <v>907</v>
      </c>
      <c r="P142" s="1061"/>
    </row>
    <row r="143" spans="1:16" ht="67.5" customHeight="1" x14ac:dyDescent="0.25">
      <c r="A143" s="534"/>
      <c r="B143" s="772" t="s">
        <v>909</v>
      </c>
      <c r="C143" s="19" t="s">
        <v>1021</v>
      </c>
      <c r="D143" s="540" t="s">
        <v>291</v>
      </c>
      <c r="E143" s="19" t="s">
        <v>1099</v>
      </c>
      <c r="F143" s="19" t="s">
        <v>59</v>
      </c>
      <c r="G143" s="22"/>
      <c r="H143" s="22"/>
      <c r="I143" s="762"/>
      <c r="J143" s="762"/>
      <c r="K143" s="762">
        <v>1000</v>
      </c>
      <c r="L143" s="762"/>
      <c r="M143" s="34"/>
      <c r="N143" s="246" t="s">
        <v>993</v>
      </c>
      <c r="O143" s="19" t="s">
        <v>907</v>
      </c>
      <c r="P143" s="541"/>
    </row>
    <row r="144" spans="1:16" ht="67.5" customHeight="1" x14ac:dyDescent="0.25">
      <c r="A144" s="534"/>
      <c r="B144" s="169" t="s">
        <v>910</v>
      </c>
      <c r="C144" s="19" t="s">
        <v>1021</v>
      </c>
      <c r="D144" s="540" t="s">
        <v>291</v>
      </c>
      <c r="E144" s="19" t="s">
        <v>1099</v>
      </c>
      <c r="F144" s="19" t="s">
        <v>59</v>
      </c>
      <c r="G144" s="22"/>
      <c r="H144" s="22"/>
      <c r="I144" s="762"/>
      <c r="J144" s="762"/>
      <c r="K144" s="762">
        <v>10</v>
      </c>
      <c r="L144" s="762"/>
      <c r="M144" s="34"/>
      <c r="N144" s="246" t="s">
        <v>993</v>
      </c>
      <c r="O144" s="19" t="s">
        <v>911</v>
      </c>
      <c r="P144" s="541"/>
    </row>
    <row r="145" spans="1:16" ht="47.25" x14ac:dyDescent="0.25">
      <c r="A145" s="64">
        <v>13</v>
      </c>
      <c r="B145" s="85" t="s">
        <v>1174</v>
      </c>
      <c r="C145" s="65" t="s">
        <v>48</v>
      </c>
      <c r="D145" s="572" t="s">
        <v>6</v>
      </c>
      <c r="E145" s="65" t="s">
        <v>8</v>
      </c>
      <c r="F145" s="65"/>
      <c r="G145" s="72">
        <v>6.7</v>
      </c>
      <c r="H145" s="72">
        <v>9.5</v>
      </c>
      <c r="I145" s="72">
        <v>10.8</v>
      </c>
      <c r="J145" s="72">
        <v>13</v>
      </c>
      <c r="K145" s="72">
        <v>14</v>
      </c>
      <c r="L145" s="72">
        <v>15</v>
      </c>
      <c r="M145" s="68"/>
      <c r="N145" s="487"/>
      <c r="O145" s="465"/>
      <c r="P145" s="465"/>
    </row>
    <row r="146" spans="1:16" ht="52.5" customHeight="1" x14ac:dyDescent="0.25">
      <c r="A146" s="93"/>
      <c r="B146" s="30" t="s">
        <v>27</v>
      </c>
      <c r="C146" s="28" t="s">
        <v>1017</v>
      </c>
      <c r="D146" s="28" t="s">
        <v>6</v>
      </c>
      <c r="E146" s="28" t="s">
        <v>8</v>
      </c>
      <c r="F146" s="28"/>
      <c r="G146" s="28">
        <v>6.7</v>
      </c>
      <c r="H146" s="28">
        <v>10.3</v>
      </c>
      <c r="I146" s="28">
        <v>11.6</v>
      </c>
      <c r="J146" s="28">
        <v>13.8</v>
      </c>
      <c r="K146" s="28">
        <v>14.6</v>
      </c>
      <c r="L146" s="28">
        <v>15.3</v>
      </c>
      <c r="M146" s="96">
        <v>15.4</v>
      </c>
      <c r="N146" s="488"/>
      <c r="O146" s="466"/>
      <c r="P146" s="466"/>
    </row>
    <row r="147" spans="1:16" ht="28.5" customHeight="1" x14ac:dyDescent="0.25">
      <c r="A147" s="1054"/>
      <c r="B147" s="1063" t="s">
        <v>1175</v>
      </c>
      <c r="C147" s="1060" t="s">
        <v>1009</v>
      </c>
      <c r="D147" s="1060" t="s">
        <v>109</v>
      </c>
      <c r="E147" s="19" t="s">
        <v>8</v>
      </c>
      <c r="F147" s="1060" t="s">
        <v>105</v>
      </c>
      <c r="G147" s="227">
        <v>78</v>
      </c>
      <c r="H147" s="227">
        <v>81</v>
      </c>
      <c r="I147" s="227">
        <v>80</v>
      </c>
      <c r="J147" s="22">
        <v>80</v>
      </c>
      <c r="K147" s="22">
        <v>80</v>
      </c>
      <c r="L147" s="22">
        <v>80</v>
      </c>
      <c r="M147" s="759">
        <v>80</v>
      </c>
      <c r="N147" s="492"/>
      <c r="O147" s="557"/>
      <c r="P147" s="1113"/>
    </row>
    <row r="148" spans="1:16" ht="39.75" customHeight="1" x14ac:dyDescent="0.25">
      <c r="A148" s="1055"/>
      <c r="B148" s="1064"/>
      <c r="C148" s="1061"/>
      <c r="D148" s="1061"/>
      <c r="E148" s="19" t="s">
        <v>1099</v>
      </c>
      <c r="F148" s="1061"/>
      <c r="G148" s="19"/>
      <c r="H148" s="19"/>
      <c r="I148" s="19"/>
      <c r="J148" s="22"/>
      <c r="K148" s="22"/>
      <c r="L148" s="22"/>
      <c r="M148" s="759"/>
      <c r="N148" s="492"/>
      <c r="O148" s="557"/>
      <c r="P148" s="1113"/>
    </row>
    <row r="149" spans="1:16" x14ac:dyDescent="0.25">
      <c r="A149" s="537"/>
      <c r="B149" s="1163" t="s">
        <v>13</v>
      </c>
      <c r="C149" s="1164"/>
      <c r="D149" s="1164"/>
      <c r="E149" s="1164"/>
      <c r="F149" s="1164"/>
      <c r="G149" s="1164"/>
      <c r="H149" s="1164"/>
      <c r="I149" s="1164"/>
      <c r="J149" s="1164"/>
      <c r="K149" s="1164"/>
      <c r="L149" s="1164"/>
      <c r="M149" s="1164"/>
      <c r="N149" s="464"/>
      <c r="O149" s="559"/>
      <c r="P149" s="559"/>
    </row>
    <row r="150" spans="1:16" ht="47.25" x14ac:dyDescent="0.25">
      <c r="A150" s="83">
        <v>14</v>
      </c>
      <c r="B150" s="85" t="s">
        <v>1797</v>
      </c>
      <c r="C150" s="573" t="s">
        <v>1024</v>
      </c>
      <c r="D150" s="572" t="s">
        <v>6</v>
      </c>
      <c r="E150" s="573" t="s">
        <v>8</v>
      </c>
      <c r="F150" s="573"/>
      <c r="G150" s="573"/>
      <c r="H150" s="619">
        <v>5</v>
      </c>
      <c r="I150" s="72">
        <v>5</v>
      </c>
      <c r="J150" s="72">
        <v>5</v>
      </c>
      <c r="K150" s="72">
        <v>5</v>
      </c>
      <c r="L150" s="72">
        <v>5</v>
      </c>
      <c r="M150" s="67"/>
      <c r="N150" s="487"/>
      <c r="O150" s="465"/>
      <c r="P150" s="465"/>
    </row>
    <row r="151" spans="1:16" ht="47.25" x14ac:dyDescent="0.25">
      <c r="A151" s="93"/>
      <c r="B151" s="94" t="s">
        <v>27</v>
      </c>
      <c r="C151" s="561" t="s">
        <v>1894</v>
      </c>
      <c r="D151" s="28" t="s">
        <v>6</v>
      </c>
      <c r="E151" s="561" t="s">
        <v>8</v>
      </c>
      <c r="F151" s="561"/>
      <c r="G151" s="561">
        <v>3.6</v>
      </c>
      <c r="H151" s="561">
        <v>3.9</v>
      </c>
      <c r="I151" s="28">
        <v>3.9</v>
      </c>
      <c r="J151" s="31">
        <v>3.9</v>
      </c>
      <c r="K151" s="31">
        <v>3.9</v>
      </c>
      <c r="L151" s="31">
        <v>3.9</v>
      </c>
      <c r="M151" s="92">
        <v>3.9</v>
      </c>
      <c r="N151" s="488"/>
      <c r="O151" s="466"/>
      <c r="P151" s="466"/>
    </row>
    <row r="152" spans="1:16" x14ac:dyDescent="0.25">
      <c r="A152" s="534"/>
      <c r="B152" s="738" t="s">
        <v>1595</v>
      </c>
      <c r="C152" s="541"/>
      <c r="D152" s="739"/>
      <c r="E152" s="541"/>
      <c r="F152" s="541"/>
      <c r="G152" s="541"/>
      <c r="H152" s="541"/>
      <c r="I152" s="19"/>
      <c r="J152" s="22"/>
      <c r="K152" s="22"/>
      <c r="L152" s="22"/>
      <c r="M152" s="34"/>
      <c r="N152" s="492"/>
      <c r="O152" s="557"/>
      <c r="P152" s="557"/>
    </row>
    <row r="153" spans="1:16" ht="40.5" customHeight="1" x14ac:dyDescent="0.25">
      <c r="A153" s="1181"/>
      <c r="B153" s="1170" t="s">
        <v>1596</v>
      </c>
      <c r="C153" s="1169" t="s">
        <v>1894</v>
      </c>
      <c r="D153" s="1169" t="s">
        <v>9</v>
      </c>
      <c r="E153" s="116" t="s">
        <v>69</v>
      </c>
      <c r="F153" s="116"/>
      <c r="G153" s="154">
        <v>29.2</v>
      </c>
      <c r="H153" s="154">
        <v>20.875</v>
      </c>
      <c r="I153" s="154">
        <v>20.875</v>
      </c>
      <c r="J153" s="154">
        <v>20.875</v>
      </c>
      <c r="K153" s="154">
        <v>20.875</v>
      </c>
      <c r="L153" s="154">
        <v>20.875</v>
      </c>
      <c r="M153" s="154">
        <v>20.875</v>
      </c>
      <c r="N153" s="496"/>
      <c r="O153" s="474"/>
      <c r="P153" s="474"/>
    </row>
    <row r="154" spans="1:16" ht="57.75" customHeight="1" x14ac:dyDescent="0.25">
      <c r="A154" s="1182"/>
      <c r="B154" s="1170"/>
      <c r="C154" s="1169"/>
      <c r="D154" s="1169"/>
      <c r="E154" s="116" t="s">
        <v>92</v>
      </c>
      <c r="F154" s="116"/>
      <c r="G154" s="154">
        <v>11.5</v>
      </c>
      <c r="H154" s="154">
        <v>12.177</v>
      </c>
      <c r="I154" s="154">
        <v>14.134</v>
      </c>
      <c r="J154" s="154">
        <v>18.047999999999998</v>
      </c>
      <c r="K154" s="154">
        <v>18.265999999999998</v>
      </c>
      <c r="L154" s="154">
        <v>18.265999999999998</v>
      </c>
      <c r="M154" s="154">
        <v>18.265999999999998</v>
      </c>
      <c r="N154" s="496"/>
      <c r="O154" s="474"/>
      <c r="P154" s="474"/>
    </row>
    <row r="155" spans="1:16" ht="33.75" customHeight="1" x14ac:dyDescent="0.25">
      <c r="A155" s="1054"/>
      <c r="B155" s="1063" t="s">
        <v>1176</v>
      </c>
      <c r="C155" s="1060" t="s">
        <v>1859</v>
      </c>
      <c r="D155" s="1060" t="s">
        <v>9</v>
      </c>
      <c r="E155" s="19" t="s">
        <v>69</v>
      </c>
      <c r="F155" s="1060" t="s">
        <v>131</v>
      </c>
      <c r="G155" s="22">
        <v>29.222999999999999</v>
      </c>
      <c r="H155" s="22">
        <v>20.875</v>
      </c>
      <c r="I155" s="22">
        <v>20.875</v>
      </c>
      <c r="J155" s="22">
        <v>20.875</v>
      </c>
      <c r="K155" s="22">
        <v>20.875</v>
      </c>
      <c r="L155" s="22">
        <v>20.875</v>
      </c>
      <c r="M155" s="22">
        <v>20.875</v>
      </c>
      <c r="N155" s="492"/>
      <c r="O155" s="557"/>
      <c r="P155" s="557"/>
    </row>
    <row r="156" spans="1:16" ht="117" customHeight="1" x14ac:dyDescent="0.25">
      <c r="A156" s="1055"/>
      <c r="B156" s="1064"/>
      <c r="C156" s="1061"/>
      <c r="D156" s="1061"/>
      <c r="E156" s="19" t="s">
        <v>92</v>
      </c>
      <c r="F156" s="1061"/>
      <c r="G156" s="22">
        <v>11.51</v>
      </c>
      <c r="H156" s="22">
        <v>12.177</v>
      </c>
      <c r="I156" s="22">
        <v>14.134</v>
      </c>
      <c r="J156" s="22">
        <v>18.047999999999998</v>
      </c>
      <c r="K156" s="22">
        <v>18.265999999999998</v>
      </c>
      <c r="L156" s="22">
        <v>18.265999999999998</v>
      </c>
      <c r="M156" s="22">
        <v>18.265999999999998</v>
      </c>
      <c r="N156" s="492"/>
      <c r="O156" s="557"/>
      <c r="P156" s="557"/>
    </row>
    <row r="157" spans="1:16" ht="84.75" customHeight="1" x14ac:dyDescent="0.25">
      <c r="A157" s="576"/>
      <c r="B157" s="111" t="s">
        <v>1177</v>
      </c>
      <c r="C157" s="577" t="s">
        <v>1902</v>
      </c>
      <c r="D157" s="577" t="s">
        <v>6</v>
      </c>
      <c r="E157" s="577" t="s">
        <v>8</v>
      </c>
      <c r="F157" s="577"/>
      <c r="G157" s="577">
        <v>5.0999999999999996</v>
      </c>
      <c r="H157" s="577">
        <v>5.2</v>
      </c>
      <c r="I157" s="99">
        <v>5.0999999999999996</v>
      </c>
      <c r="J157" s="99">
        <v>5.0999999999999996</v>
      </c>
      <c r="K157" s="99">
        <v>5</v>
      </c>
      <c r="L157" s="99">
        <v>5</v>
      </c>
      <c r="M157" s="100">
        <v>5</v>
      </c>
      <c r="N157" s="489"/>
      <c r="O157" s="467"/>
      <c r="P157" s="467"/>
    </row>
    <row r="158" spans="1:16" ht="122.25" customHeight="1" x14ac:dyDescent="0.25">
      <c r="A158" s="537"/>
      <c r="B158" s="546" t="s">
        <v>1178</v>
      </c>
      <c r="C158" s="550" t="s">
        <v>1026</v>
      </c>
      <c r="D158" s="550" t="s">
        <v>109</v>
      </c>
      <c r="E158" s="550" t="s">
        <v>115</v>
      </c>
      <c r="F158" s="550" t="s">
        <v>645</v>
      </c>
      <c r="G158" s="550">
        <v>3</v>
      </c>
      <c r="H158" s="550">
        <v>3</v>
      </c>
      <c r="I158" s="25">
        <v>3</v>
      </c>
      <c r="J158" s="25">
        <v>3</v>
      </c>
      <c r="K158" s="25">
        <v>3</v>
      </c>
      <c r="L158" s="25">
        <v>3</v>
      </c>
      <c r="M158" s="15">
        <v>3</v>
      </c>
      <c r="N158" s="464"/>
      <c r="O158" s="559"/>
      <c r="P158" s="559"/>
    </row>
    <row r="159" spans="1:16" ht="108" customHeight="1" x14ac:dyDescent="0.25">
      <c r="A159" s="83">
        <v>15</v>
      </c>
      <c r="B159" s="86" t="s">
        <v>1798</v>
      </c>
      <c r="C159" s="573" t="s">
        <v>1027</v>
      </c>
      <c r="D159" s="573"/>
      <c r="E159" s="573" t="s">
        <v>8</v>
      </c>
      <c r="F159" s="573"/>
      <c r="G159" s="573"/>
      <c r="H159" s="573"/>
      <c r="I159" s="66">
        <v>45.7</v>
      </c>
      <c r="J159" s="66">
        <v>43.8</v>
      </c>
      <c r="K159" s="66">
        <v>41.9</v>
      </c>
      <c r="L159" s="66">
        <v>40</v>
      </c>
      <c r="M159" s="67">
        <v>40</v>
      </c>
      <c r="N159" s="487"/>
      <c r="O159" s="465"/>
      <c r="P159" s="465"/>
    </row>
    <row r="160" spans="1:16" ht="99" customHeight="1" x14ac:dyDescent="0.25">
      <c r="A160" s="537"/>
      <c r="B160" s="546" t="s">
        <v>1179</v>
      </c>
      <c r="C160" s="550" t="s">
        <v>1028</v>
      </c>
      <c r="D160" s="550" t="s">
        <v>9</v>
      </c>
      <c r="E160" s="550" t="s">
        <v>1099</v>
      </c>
      <c r="F160" s="550" t="s">
        <v>141</v>
      </c>
      <c r="G160" s="550"/>
      <c r="H160" s="444"/>
      <c r="I160" s="33">
        <v>4500</v>
      </c>
      <c r="J160" s="33">
        <v>4500</v>
      </c>
      <c r="K160" s="33">
        <v>4500</v>
      </c>
      <c r="L160" s="33">
        <v>4500</v>
      </c>
      <c r="M160" s="33">
        <v>4500</v>
      </c>
      <c r="N160" s="244" t="s">
        <v>993</v>
      </c>
      <c r="O160" s="6" t="s">
        <v>921</v>
      </c>
      <c r="P160" s="559"/>
    </row>
    <row r="161" spans="1:16" ht="47.25" x14ac:dyDescent="0.25">
      <c r="A161" s="537"/>
      <c r="B161" s="12" t="s">
        <v>30</v>
      </c>
      <c r="C161" s="4"/>
      <c r="D161" s="3"/>
      <c r="E161" s="4"/>
      <c r="F161" s="4"/>
      <c r="G161" s="4"/>
      <c r="H161" s="4"/>
      <c r="I161" s="4"/>
      <c r="J161" s="6"/>
      <c r="K161" s="6"/>
      <c r="L161" s="6"/>
      <c r="M161" s="7"/>
      <c r="N161" s="1"/>
      <c r="O161" s="4"/>
      <c r="P161" s="4"/>
    </row>
    <row r="162" spans="1:16" ht="46.5" customHeight="1" x14ac:dyDescent="0.25">
      <c r="A162" s="83">
        <v>16</v>
      </c>
      <c r="B162" s="84" t="s">
        <v>997</v>
      </c>
      <c r="C162" s="1058" t="s">
        <v>1029</v>
      </c>
      <c r="D162" s="65" t="s">
        <v>9</v>
      </c>
      <c r="E162" s="573" t="s">
        <v>8</v>
      </c>
      <c r="F162" s="573"/>
      <c r="G162" s="573"/>
      <c r="H162" s="573">
        <v>91.6</v>
      </c>
      <c r="I162" s="65">
        <v>92.7</v>
      </c>
      <c r="J162" s="66">
        <v>93.9</v>
      </c>
      <c r="K162" s="66">
        <v>95.2</v>
      </c>
      <c r="L162" s="66">
        <v>96</v>
      </c>
      <c r="M162" s="67"/>
      <c r="N162" s="64"/>
      <c r="O162" s="65"/>
      <c r="P162" s="65"/>
    </row>
    <row r="163" spans="1:16" ht="46.5" customHeight="1" x14ac:dyDescent="0.25">
      <c r="A163" s="83">
        <v>17</v>
      </c>
      <c r="B163" s="84" t="s">
        <v>1597</v>
      </c>
      <c r="C163" s="1059"/>
      <c r="D163" s="65" t="s">
        <v>9</v>
      </c>
      <c r="E163" s="573" t="s">
        <v>8</v>
      </c>
      <c r="F163" s="573"/>
      <c r="G163" s="573"/>
      <c r="H163" s="573">
        <v>66.599999999999994</v>
      </c>
      <c r="I163" s="65">
        <v>67.599999999999994</v>
      </c>
      <c r="J163" s="66">
        <v>68.7</v>
      </c>
      <c r="K163" s="66">
        <v>69.8</v>
      </c>
      <c r="L163" s="66">
        <v>71</v>
      </c>
      <c r="M163" s="67"/>
      <c r="N163" s="64"/>
      <c r="O163" s="65"/>
      <c r="P163" s="65"/>
    </row>
    <row r="164" spans="1:16" ht="15.75" customHeight="1" x14ac:dyDescent="0.25">
      <c r="A164" s="93"/>
      <c r="B164" s="94" t="s">
        <v>27</v>
      </c>
      <c r="C164" s="513"/>
      <c r="D164" s="564"/>
      <c r="E164" s="561"/>
      <c r="F164" s="561"/>
      <c r="G164" s="561"/>
      <c r="H164" s="561"/>
      <c r="I164" s="28"/>
      <c r="J164" s="31"/>
      <c r="K164" s="31"/>
      <c r="L164" s="31"/>
      <c r="M164" s="92"/>
      <c r="N164" s="70"/>
      <c r="O164" s="28"/>
      <c r="P164" s="28"/>
    </row>
    <row r="165" spans="1:16" ht="36.75" customHeight="1" x14ac:dyDescent="0.25">
      <c r="A165" s="93"/>
      <c r="B165" s="446" t="s">
        <v>53</v>
      </c>
      <c r="C165" s="1095" t="s">
        <v>1030</v>
      </c>
      <c r="D165" s="1115" t="s">
        <v>9</v>
      </c>
      <c r="E165" s="1095" t="s">
        <v>8</v>
      </c>
      <c r="F165" s="28"/>
      <c r="G165" s="28">
        <v>91.3</v>
      </c>
      <c r="H165" s="28">
        <v>93.3</v>
      </c>
      <c r="I165" s="28">
        <v>94.3</v>
      </c>
      <c r="J165" s="31">
        <v>95.3</v>
      </c>
      <c r="K165" s="31">
        <v>96.3</v>
      </c>
      <c r="L165" s="31">
        <v>97.3</v>
      </c>
      <c r="M165" s="92">
        <v>97.3</v>
      </c>
      <c r="N165" s="70"/>
      <c r="O165" s="28"/>
      <c r="P165" s="28"/>
    </row>
    <row r="166" spans="1:16" ht="50.25" customHeight="1" x14ac:dyDescent="0.25">
      <c r="A166" s="93"/>
      <c r="B166" s="446" t="s">
        <v>1598</v>
      </c>
      <c r="C166" s="1097"/>
      <c r="D166" s="1116"/>
      <c r="E166" s="1097"/>
      <c r="F166" s="28"/>
      <c r="G166" s="28">
        <v>68.2</v>
      </c>
      <c r="H166" s="28">
        <v>71.2</v>
      </c>
      <c r="I166" s="28">
        <v>73.099999999999994</v>
      </c>
      <c r="J166" s="31">
        <v>75.099999999999994</v>
      </c>
      <c r="K166" s="31">
        <v>77.099999999999994</v>
      </c>
      <c r="L166" s="31">
        <v>79.599999999999994</v>
      </c>
      <c r="M166" s="92">
        <v>79.599999999999994</v>
      </c>
      <c r="N166" s="70"/>
      <c r="O166" s="28"/>
      <c r="P166" s="28"/>
    </row>
    <row r="167" spans="1:16" x14ac:dyDescent="0.25">
      <c r="A167" s="1"/>
      <c r="B167" s="454" t="s">
        <v>145</v>
      </c>
      <c r="C167" s="4"/>
      <c r="D167" s="4"/>
      <c r="E167" s="4"/>
      <c r="F167" s="4"/>
      <c r="G167" s="4"/>
      <c r="H167" s="19"/>
      <c r="I167" s="4"/>
      <c r="J167" s="6"/>
      <c r="K167" s="6"/>
      <c r="L167" s="6"/>
      <c r="M167" s="7"/>
      <c r="N167" s="1"/>
      <c r="O167" s="4"/>
      <c r="P167" s="4"/>
    </row>
    <row r="168" spans="1:16" x14ac:dyDescent="0.25">
      <c r="A168" s="434"/>
      <c r="B168" s="447" t="s">
        <v>14</v>
      </c>
      <c r="C168" s="435"/>
      <c r="D168" s="435"/>
      <c r="E168" s="435"/>
      <c r="F168" s="435"/>
      <c r="G168" s="435"/>
      <c r="H168" s="435"/>
      <c r="I168" s="435"/>
      <c r="J168" s="436"/>
      <c r="K168" s="436"/>
      <c r="L168" s="436"/>
      <c r="M168" s="437"/>
      <c r="N168" s="434"/>
      <c r="O168" s="435"/>
      <c r="P168" s="435"/>
    </row>
    <row r="169" spans="1:16" ht="47.25" x14ac:dyDescent="0.25">
      <c r="A169" s="115"/>
      <c r="B169" s="448" t="s">
        <v>176</v>
      </c>
      <c r="C169" s="116" t="s">
        <v>1903</v>
      </c>
      <c r="D169" s="116" t="s">
        <v>9</v>
      </c>
      <c r="E169" s="116" t="s">
        <v>8</v>
      </c>
      <c r="F169" s="116"/>
      <c r="G169" s="116">
        <v>88.9</v>
      </c>
      <c r="H169" s="189">
        <v>88.7</v>
      </c>
      <c r="I169" s="155">
        <v>90</v>
      </c>
      <c r="J169" s="154">
        <v>91</v>
      </c>
      <c r="K169" s="154">
        <v>93</v>
      </c>
      <c r="L169" s="154">
        <v>94.1</v>
      </c>
      <c r="M169" s="156">
        <v>94.6</v>
      </c>
      <c r="N169" s="115"/>
      <c r="O169" s="116"/>
      <c r="P169" s="116"/>
    </row>
    <row r="170" spans="1:16" ht="36" customHeight="1" x14ac:dyDescent="0.25">
      <c r="A170" s="1084"/>
      <c r="B170" s="1126" t="s">
        <v>1180</v>
      </c>
      <c r="C170" s="1069" t="s">
        <v>1878</v>
      </c>
      <c r="D170" s="1069" t="s">
        <v>9</v>
      </c>
      <c r="E170" s="19" t="s">
        <v>54</v>
      </c>
      <c r="F170" s="1060" t="s">
        <v>295</v>
      </c>
      <c r="G170" s="21">
        <v>2</v>
      </c>
      <c r="H170" s="21">
        <v>5</v>
      </c>
      <c r="I170" s="826">
        <v>3</v>
      </c>
      <c r="J170" s="516"/>
      <c r="K170" s="516">
        <v>2</v>
      </c>
      <c r="L170" s="246"/>
      <c r="M170" s="246"/>
      <c r="N170" s="21"/>
      <c r="O170" s="19"/>
      <c r="P170" s="19"/>
    </row>
    <row r="171" spans="1:16" ht="51" customHeight="1" x14ac:dyDescent="0.25">
      <c r="A171" s="1084"/>
      <c r="B171" s="1126"/>
      <c r="C171" s="1069"/>
      <c r="D171" s="1069"/>
      <c r="E171" s="19" t="s">
        <v>1099</v>
      </c>
      <c r="F171" s="1061"/>
      <c r="G171" s="21"/>
      <c r="H171" s="246">
        <f>H179+H180+H181</f>
        <v>3441.2752</v>
      </c>
      <c r="I171" s="244">
        <f>I179+I180+I181+I183+I184</f>
        <v>323.59000000000003</v>
      </c>
      <c r="J171" s="246"/>
      <c r="K171" s="246">
        <f>K183+K184</f>
        <v>400</v>
      </c>
      <c r="L171" s="246"/>
      <c r="M171" s="246"/>
      <c r="N171" s="21"/>
      <c r="O171" s="19"/>
      <c r="P171" s="19"/>
    </row>
    <row r="172" spans="1:16" ht="63" x14ac:dyDescent="0.25">
      <c r="A172" s="21"/>
      <c r="B172" s="194" t="s">
        <v>805</v>
      </c>
      <c r="C172" s="19" t="s">
        <v>1879</v>
      </c>
      <c r="D172" s="19" t="s">
        <v>9</v>
      </c>
      <c r="E172" s="19" t="s">
        <v>56</v>
      </c>
      <c r="F172" s="19" t="s">
        <v>1036</v>
      </c>
      <c r="G172" s="19">
        <v>1</v>
      </c>
      <c r="H172" s="22"/>
      <c r="I172" s="22"/>
      <c r="J172" s="22"/>
      <c r="K172" s="22"/>
      <c r="L172" s="246"/>
      <c r="M172" s="246"/>
      <c r="N172" s="21"/>
      <c r="O172" s="19"/>
      <c r="P172" s="19"/>
    </row>
    <row r="173" spans="1:16" ht="63" x14ac:dyDescent="0.25">
      <c r="A173" s="21"/>
      <c r="B173" s="194" t="s">
        <v>806</v>
      </c>
      <c r="C173" s="19" t="s">
        <v>1879</v>
      </c>
      <c r="D173" s="19" t="s">
        <v>9</v>
      </c>
      <c r="E173" s="19" t="s">
        <v>56</v>
      </c>
      <c r="F173" s="19" t="s">
        <v>1036</v>
      </c>
      <c r="G173" s="19">
        <v>1</v>
      </c>
      <c r="H173" s="22"/>
      <c r="I173" s="22"/>
      <c r="J173" s="22"/>
      <c r="K173" s="22"/>
      <c r="L173" s="246"/>
      <c r="M173" s="246"/>
      <c r="N173" s="21"/>
      <c r="O173" s="19"/>
      <c r="P173" s="19"/>
    </row>
    <row r="174" spans="1:16" ht="63" x14ac:dyDescent="0.25">
      <c r="A174" s="21"/>
      <c r="B174" s="194" t="s">
        <v>807</v>
      </c>
      <c r="C174" s="19" t="s">
        <v>1879</v>
      </c>
      <c r="D174" s="19" t="s">
        <v>9</v>
      </c>
      <c r="E174" s="19" t="s">
        <v>56</v>
      </c>
      <c r="F174" s="19" t="s">
        <v>1036</v>
      </c>
      <c r="G174" s="21"/>
      <c r="H174" s="39">
        <v>1</v>
      </c>
      <c r="I174" s="22"/>
      <c r="J174" s="22"/>
      <c r="K174" s="22"/>
      <c r="L174" s="246"/>
      <c r="M174" s="246"/>
      <c r="N174" s="21"/>
      <c r="O174" s="19"/>
      <c r="P174" s="19"/>
    </row>
    <row r="175" spans="1:16" ht="63" x14ac:dyDescent="0.25">
      <c r="A175" s="21"/>
      <c r="B175" s="194" t="s">
        <v>808</v>
      </c>
      <c r="C175" s="19" t="s">
        <v>1879</v>
      </c>
      <c r="D175" s="19" t="s">
        <v>9</v>
      </c>
      <c r="E175" s="19" t="s">
        <v>56</v>
      </c>
      <c r="F175" s="19" t="s">
        <v>1036</v>
      </c>
      <c r="G175" s="21"/>
      <c r="H175" s="39">
        <v>1</v>
      </c>
      <c r="I175" s="22"/>
      <c r="J175" s="22"/>
      <c r="K175" s="22"/>
      <c r="L175" s="246"/>
      <c r="M175" s="246"/>
      <c r="N175" s="21"/>
      <c r="O175" s="19"/>
      <c r="P175" s="19"/>
    </row>
    <row r="176" spans="1:16" ht="63" x14ac:dyDescent="0.25">
      <c r="A176" s="21"/>
      <c r="B176" s="194" t="s">
        <v>1181</v>
      </c>
      <c r="C176" s="19" t="s">
        <v>1879</v>
      </c>
      <c r="D176" s="19" t="s">
        <v>9</v>
      </c>
      <c r="E176" s="19" t="s">
        <v>56</v>
      </c>
      <c r="F176" s="19" t="s">
        <v>1036</v>
      </c>
      <c r="G176" s="21"/>
      <c r="H176" s="39">
        <v>1</v>
      </c>
      <c r="I176" s="22"/>
      <c r="J176" s="22"/>
      <c r="K176" s="22"/>
      <c r="L176" s="246"/>
      <c r="M176" s="246"/>
      <c r="N176" s="21"/>
      <c r="O176" s="19"/>
      <c r="P176" s="19"/>
    </row>
    <row r="177" spans="1:16" ht="63" x14ac:dyDescent="0.25">
      <c r="A177" s="21"/>
      <c r="B177" s="194" t="s">
        <v>809</v>
      </c>
      <c r="C177" s="19" t="s">
        <v>1879</v>
      </c>
      <c r="D177" s="19" t="s">
        <v>9</v>
      </c>
      <c r="E177" s="19" t="s">
        <v>56</v>
      </c>
      <c r="F177" s="19" t="s">
        <v>1036</v>
      </c>
      <c r="G177" s="21"/>
      <c r="H177" s="39">
        <v>1</v>
      </c>
      <c r="I177" s="22"/>
      <c r="J177" s="22"/>
      <c r="K177" s="22"/>
      <c r="L177" s="246"/>
      <c r="M177" s="246"/>
      <c r="N177" s="21"/>
      <c r="O177" s="19"/>
      <c r="P177" s="19"/>
    </row>
    <row r="178" spans="1:16" ht="63" x14ac:dyDescent="0.25">
      <c r="A178" s="21"/>
      <c r="B178" s="194" t="s">
        <v>1182</v>
      </c>
      <c r="C178" s="19" t="s">
        <v>1879</v>
      </c>
      <c r="D178" s="19" t="s">
        <v>9</v>
      </c>
      <c r="E178" s="19" t="s">
        <v>56</v>
      </c>
      <c r="F178" s="19" t="s">
        <v>1036</v>
      </c>
      <c r="G178" s="21"/>
      <c r="H178" s="39">
        <v>1</v>
      </c>
      <c r="I178" s="22"/>
      <c r="J178" s="22"/>
      <c r="K178" s="22"/>
      <c r="L178" s="246"/>
      <c r="M178" s="246"/>
      <c r="N178" s="21"/>
      <c r="O178" s="19"/>
      <c r="P178" s="19"/>
    </row>
    <row r="179" spans="1:16" ht="66" customHeight="1" x14ac:dyDescent="0.25">
      <c r="A179" s="21"/>
      <c r="B179" s="194" t="s">
        <v>1183</v>
      </c>
      <c r="C179" s="19" t="s">
        <v>1879</v>
      </c>
      <c r="D179" s="19" t="s">
        <v>9</v>
      </c>
      <c r="E179" s="19" t="s">
        <v>1099</v>
      </c>
      <c r="F179" s="19" t="s">
        <v>1036</v>
      </c>
      <c r="G179" s="19"/>
      <c r="H179" s="22">
        <v>2174.6309000000001</v>
      </c>
      <c r="I179" s="227">
        <v>153.029</v>
      </c>
      <c r="J179" s="22"/>
      <c r="K179" s="22"/>
      <c r="L179" s="22"/>
      <c r="M179" s="22"/>
      <c r="N179" s="246" t="s">
        <v>993</v>
      </c>
      <c r="O179" s="19" t="s">
        <v>813</v>
      </c>
      <c r="P179" s="19"/>
    </row>
    <row r="180" spans="1:16" ht="87" customHeight="1" x14ac:dyDescent="0.25">
      <c r="A180" s="21"/>
      <c r="B180" s="194" t="s">
        <v>296</v>
      </c>
      <c r="C180" s="19" t="s">
        <v>1879</v>
      </c>
      <c r="D180" s="19" t="s">
        <v>9</v>
      </c>
      <c r="E180" s="19" t="s">
        <v>1099</v>
      </c>
      <c r="F180" s="19" t="s">
        <v>1036</v>
      </c>
      <c r="G180" s="19"/>
      <c r="H180" s="22">
        <v>222.49189999999999</v>
      </c>
      <c r="I180" s="227">
        <v>44.478000000000002</v>
      </c>
      <c r="J180" s="22"/>
      <c r="K180" s="22"/>
      <c r="L180" s="22"/>
      <c r="M180" s="22"/>
      <c r="N180" s="246" t="s">
        <v>993</v>
      </c>
      <c r="O180" s="19" t="s">
        <v>813</v>
      </c>
      <c r="P180" s="19"/>
    </row>
    <row r="181" spans="1:16" ht="66" customHeight="1" x14ac:dyDescent="0.25">
      <c r="A181" s="21"/>
      <c r="B181" s="169" t="s">
        <v>297</v>
      </c>
      <c r="C181" s="19" t="s">
        <v>1879</v>
      </c>
      <c r="D181" s="19" t="s">
        <v>9</v>
      </c>
      <c r="E181" s="19" t="s">
        <v>1099</v>
      </c>
      <c r="F181" s="19" t="s">
        <v>1036</v>
      </c>
      <c r="G181" s="19"/>
      <c r="H181" s="22">
        <v>1044.1523999999999</v>
      </c>
      <c r="I181" s="22">
        <v>77.082999999999998</v>
      </c>
      <c r="J181" s="22"/>
      <c r="K181" s="22"/>
      <c r="L181" s="22"/>
      <c r="M181" s="22"/>
      <c r="N181" s="246" t="s">
        <v>993</v>
      </c>
      <c r="O181" s="19" t="s">
        <v>813</v>
      </c>
      <c r="P181" s="19"/>
    </row>
    <row r="182" spans="1:16" ht="66" customHeight="1" x14ac:dyDescent="0.25">
      <c r="A182" s="21"/>
      <c r="B182" s="169" t="s">
        <v>810</v>
      </c>
      <c r="C182" s="19" t="s">
        <v>1879</v>
      </c>
      <c r="D182" s="19" t="s">
        <v>9</v>
      </c>
      <c r="E182" s="19" t="s">
        <v>56</v>
      </c>
      <c r="F182" s="19" t="s">
        <v>1036</v>
      </c>
      <c r="G182" s="19"/>
      <c r="H182" s="39"/>
      <c r="I182" s="39">
        <v>1</v>
      </c>
      <c r="J182" s="22"/>
      <c r="K182" s="22"/>
      <c r="L182" s="22"/>
      <c r="M182" s="22"/>
      <c r="N182" s="246"/>
      <c r="O182" s="19"/>
      <c r="P182" s="19"/>
    </row>
    <row r="183" spans="1:16" ht="91.5" customHeight="1" x14ac:dyDescent="0.25">
      <c r="A183" s="21"/>
      <c r="B183" s="169" t="s">
        <v>1740</v>
      </c>
      <c r="C183" s="19" t="s">
        <v>1879</v>
      </c>
      <c r="D183" s="19" t="s">
        <v>9</v>
      </c>
      <c r="E183" s="19" t="s">
        <v>1099</v>
      </c>
      <c r="F183" s="19" t="s">
        <v>295</v>
      </c>
      <c r="G183" s="19"/>
      <c r="H183" s="22"/>
      <c r="I183" s="24">
        <v>16</v>
      </c>
      <c r="J183" s="22"/>
      <c r="K183" s="22">
        <v>200</v>
      </c>
      <c r="L183" s="22"/>
      <c r="M183" s="22"/>
      <c r="N183" s="246" t="s">
        <v>993</v>
      </c>
      <c r="O183" s="19" t="s">
        <v>813</v>
      </c>
      <c r="P183" s="19"/>
    </row>
    <row r="184" spans="1:16" ht="78.75" x14ac:dyDescent="0.25">
      <c r="A184" s="21"/>
      <c r="B184" s="169" t="s">
        <v>1741</v>
      </c>
      <c r="C184" s="19" t="s">
        <v>1879</v>
      </c>
      <c r="D184" s="19" t="s">
        <v>9</v>
      </c>
      <c r="E184" s="19" t="s">
        <v>1099</v>
      </c>
      <c r="F184" s="19" t="s">
        <v>295</v>
      </c>
      <c r="G184" s="19"/>
      <c r="H184" s="22"/>
      <c r="I184" s="22">
        <v>33</v>
      </c>
      <c r="J184" s="22"/>
      <c r="K184" s="22">
        <v>200</v>
      </c>
      <c r="L184" s="22"/>
      <c r="M184" s="22"/>
      <c r="N184" s="246" t="s">
        <v>993</v>
      </c>
      <c r="O184" s="19" t="s">
        <v>813</v>
      </c>
      <c r="P184" s="19"/>
    </row>
    <row r="185" spans="1:16" ht="78.75" x14ac:dyDescent="0.25">
      <c r="A185" s="43"/>
      <c r="B185" s="195" t="s">
        <v>811</v>
      </c>
      <c r="C185" s="19" t="s">
        <v>1879</v>
      </c>
      <c r="D185" s="19" t="s">
        <v>9</v>
      </c>
      <c r="E185" s="19" t="s">
        <v>56</v>
      </c>
      <c r="F185" s="19" t="s">
        <v>295</v>
      </c>
      <c r="G185" s="19"/>
      <c r="H185" s="22"/>
      <c r="I185" s="22"/>
      <c r="J185" s="22"/>
      <c r="K185" s="39">
        <v>1</v>
      </c>
      <c r="L185" s="22"/>
      <c r="M185" s="22"/>
      <c r="N185" s="246"/>
      <c r="O185" s="19"/>
      <c r="P185" s="19"/>
    </row>
    <row r="186" spans="1:16" ht="78.75" x14ac:dyDescent="0.25">
      <c r="A186" s="43"/>
      <c r="B186" s="195" t="s">
        <v>812</v>
      </c>
      <c r="C186" s="19" t="s">
        <v>1879</v>
      </c>
      <c r="D186" s="19" t="s">
        <v>9</v>
      </c>
      <c r="E186" s="19" t="s">
        <v>56</v>
      </c>
      <c r="F186" s="19" t="s">
        <v>295</v>
      </c>
      <c r="G186" s="19"/>
      <c r="H186" s="22"/>
      <c r="I186" s="22"/>
      <c r="J186" s="22"/>
      <c r="K186" s="39">
        <v>1</v>
      </c>
      <c r="L186" s="22"/>
      <c r="M186" s="22"/>
      <c r="N186" s="246"/>
      <c r="O186" s="19"/>
      <c r="P186" s="19"/>
    </row>
    <row r="187" spans="1:16" ht="32.25" customHeight="1" x14ac:dyDescent="0.25">
      <c r="A187" s="1088"/>
      <c r="B187" s="1109" t="s">
        <v>1184</v>
      </c>
      <c r="C187" s="1060"/>
      <c r="D187" s="1060"/>
      <c r="E187" s="19" t="s">
        <v>54</v>
      </c>
      <c r="F187" s="1060" t="s">
        <v>295</v>
      </c>
      <c r="G187" s="21"/>
      <c r="H187" s="21"/>
      <c r="I187" s="21"/>
      <c r="J187" s="21"/>
      <c r="K187" s="21">
        <v>2</v>
      </c>
      <c r="L187" s="21"/>
      <c r="M187" s="21"/>
      <c r="N187" s="21"/>
      <c r="O187" s="19"/>
      <c r="P187" s="19"/>
    </row>
    <row r="188" spans="1:16" ht="49.5" customHeight="1" x14ac:dyDescent="0.25">
      <c r="A188" s="1089"/>
      <c r="B188" s="1138"/>
      <c r="C188" s="1061"/>
      <c r="D188" s="1061"/>
      <c r="E188" s="19" t="s">
        <v>1099</v>
      </c>
      <c r="F188" s="1061"/>
      <c r="G188" s="21"/>
      <c r="H188" s="251"/>
      <c r="I188" s="246">
        <f>SUM(I189:I189)</f>
        <v>24</v>
      </c>
      <c r="J188" s="246">
        <f>SUM(J189:J189)</f>
        <v>0</v>
      </c>
      <c r="K188" s="246">
        <f>SUM(K189:K189)</f>
        <v>200</v>
      </c>
      <c r="L188" s="21"/>
      <c r="M188" s="21"/>
      <c r="N188" s="21"/>
      <c r="O188" s="19"/>
      <c r="P188" s="19"/>
    </row>
    <row r="189" spans="1:16" ht="78.75" x14ac:dyDescent="0.25">
      <c r="A189" s="21"/>
      <c r="B189" s="169" t="s">
        <v>1742</v>
      </c>
      <c r="C189" s="19" t="s">
        <v>1879</v>
      </c>
      <c r="D189" s="19" t="s">
        <v>9</v>
      </c>
      <c r="E189" s="19" t="s">
        <v>1099</v>
      </c>
      <c r="F189" s="19" t="s">
        <v>295</v>
      </c>
      <c r="G189" s="19"/>
      <c r="H189" s="22"/>
      <c r="I189" s="22">
        <v>24</v>
      </c>
      <c r="J189" s="22"/>
      <c r="K189" s="22">
        <v>200</v>
      </c>
      <c r="L189" s="22"/>
      <c r="M189" s="22"/>
      <c r="N189" s="246" t="s">
        <v>993</v>
      </c>
      <c r="O189" s="19" t="s">
        <v>813</v>
      </c>
      <c r="P189" s="19"/>
    </row>
    <row r="190" spans="1:16" ht="49.5" customHeight="1" x14ac:dyDescent="0.25">
      <c r="A190" s="1084"/>
      <c r="B190" s="1126" t="s">
        <v>1185</v>
      </c>
      <c r="C190" s="1069" t="s">
        <v>1878</v>
      </c>
      <c r="D190" s="1069" t="s">
        <v>9</v>
      </c>
      <c r="E190" s="19" t="s">
        <v>54</v>
      </c>
      <c r="F190" s="1069" t="s">
        <v>1035</v>
      </c>
      <c r="G190" s="516">
        <v>8</v>
      </c>
      <c r="H190" s="516">
        <v>3</v>
      </c>
      <c r="I190" s="516">
        <v>6</v>
      </c>
      <c r="J190" s="516">
        <v>2</v>
      </c>
      <c r="K190" s="516"/>
      <c r="L190" s="516"/>
      <c r="M190" s="516"/>
      <c r="N190" s="21"/>
      <c r="O190" s="19"/>
      <c r="P190" s="19"/>
    </row>
    <row r="191" spans="1:16" ht="18.75" customHeight="1" x14ac:dyDescent="0.25">
      <c r="A191" s="1084"/>
      <c r="B191" s="1126"/>
      <c r="C191" s="1069"/>
      <c r="D191" s="1069"/>
      <c r="E191" s="19" t="s">
        <v>1099</v>
      </c>
      <c r="F191" s="1069"/>
      <c r="G191" s="246">
        <v>2903.6</v>
      </c>
      <c r="H191" s="246">
        <v>3291.7</v>
      </c>
      <c r="I191" s="246">
        <f>SUM(I192:I210)</f>
        <v>2690.5</v>
      </c>
      <c r="J191" s="246">
        <f t="shared" ref="J191" si="3">SUM(J192:J210)</f>
        <v>812.8</v>
      </c>
      <c r="K191" s="246"/>
      <c r="L191" s="246"/>
      <c r="M191" s="246"/>
      <c r="N191" s="246"/>
      <c r="O191" s="19"/>
      <c r="P191" s="19"/>
    </row>
    <row r="192" spans="1:16" ht="47.25" x14ac:dyDescent="0.25">
      <c r="A192" s="21"/>
      <c r="B192" s="194" t="s">
        <v>1666</v>
      </c>
      <c r="C192" s="19" t="s">
        <v>1878</v>
      </c>
      <c r="D192" s="19" t="s">
        <v>9</v>
      </c>
      <c r="E192" s="19" t="s">
        <v>1099</v>
      </c>
      <c r="F192" s="19" t="s">
        <v>1036</v>
      </c>
      <c r="G192" s="19">
        <v>643.29999999999995</v>
      </c>
      <c r="H192" s="22"/>
      <c r="I192" s="22"/>
      <c r="J192" s="22"/>
      <c r="K192" s="22"/>
      <c r="L192" s="22"/>
      <c r="M192" s="22"/>
      <c r="N192" s="246" t="s">
        <v>993</v>
      </c>
      <c r="O192" s="19" t="s">
        <v>830</v>
      </c>
      <c r="P192" s="19"/>
    </row>
    <row r="193" spans="1:16" ht="47.25" x14ac:dyDescent="0.25">
      <c r="A193" s="21"/>
      <c r="B193" s="194" t="s">
        <v>1667</v>
      </c>
      <c r="C193" s="19" t="s">
        <v>1878</v>
      </c>
      <c r="D193" s="19" t="s">
        <v>9</v>
      </c>
      <c r="E193" s="19" t="s">
        <v>1099</v>
      </c>
      <c r="F193" s="19" t="s">
        <v>1036</v>
      </c>
      <c r="G193" s="19">
        <v>315</v>
      </c>
      <c r="H193" s="22"/>
      <c r="I193" s="22"/>
      <c r="J193" s="22"/>
      <c r="K193" s="22"/>
      <c r="L193" s="22"/>
      <c r="M193" s="22"/>
      <c r="N193" s="246" t="s">
        <v>993</v>
      </c>
      <c r="O193" s="19" t="s">
        <v>830</v>
      </c>
      <c r="P193" s="19"/>
    </row>
    <row r="194" spans="1:16" ht="47.25" x14ac:dyDescent="0.25">
      <c r="A194" s="21"/>
      <c r="B194" s="194" t="s">
        <v>814</v>
      </c>
      <c r="C194" s="19" t="s">
        <v>1878</v>
      </c>
      <c r="D194" s="19" t="s">
        <v>9</v>
      </c>
      <c r="E194" s="19" t="s">
        <v>1099</v>
      </c>
      <c r="F194" s="19" t="s">
        <v>1036</v>
      </c>
      <c r="G194" s="19">
        <v>333.4</v>
      </c>
      <c r="H194" s="22"/>
      <c r="I194" s="22"/>
      <c r="J194" s="22"/>
      <c r="K194" s="22"/>
      <c r="L194" s="22"/>
      <c r="M194" s="22"/>
      <c r="N194" s="246" t="s">
        <v>993</v>
      </c>
      <c r="O194" s="19" t="s">
        <v>830</v>
      </c>
      <c r="P194" s="19"/>
    </row>
    <row r="195" spans="1:16" ht="47.25" x14ac:dyDescent="0.25">
      <c r="A195" s="21"/>
      <c r="B195" s="194" t="s">
        <v>815</v>
      </c>
      <c r="C195" s="19" t="s">
        <v>1878</v>
      </c>
      <c r="D195" s="19" t="s">
        <v>9</v>
      </c>
      <c r="E195" s="19" t="s">
        <v>1099</v>
      </c>
      <c r="F195" s="19" t="s">
        <v>1036</v>
      </c>
      <c r="G195" s="19">
        <v>358.9</v>
      </c>
      <c r="H195" s="22"/>
      <c r="I195" s="22"/>
      <c r="J195" s="22"/>
      <c r="K195" s="22"/>
      <c r="L195" s="22"/>
      <c r="M195" s="22"/>
      <c r="N195" s="246" t="s">
        <v>993</v>
      </c>
      <c r="O195" s="19" t="s">
        <v>861</v>
      </c>
      <c r="P195" s="19"/>
    </row>
    <row r="196" spans="1:16" ht="70.5" customHeight="1" x14ac:dyDescent="0.25">
      <c r="A196" s="21"/>
      <c r="B196" s="194" t="s">
        <v>816</v>
      </c>
      <c r="C196" s="19" t="s">
        <v>1878</v>
      </c>
      <c r="D196" s="19" t="s">
        <v>9</v>
      </c>
      <c r="E196" s="19" t="s">
        <v>1099</v>
      </c>
      <c r="F196" s="19" t="s">
        <v>1036</v>
      </c>
      <c r="G196" s="19">
        <v>263.89999999999998</v>
      </c>
      <c r="H196" s="22"/>
      <c r="I196" s="22"/>
      <c r="J196" s="22"/>
      <c r="K196" s="22"/>
      <c r="L196" s="22"/>
      <c r="M196" s="22"/>
      <c r="N196" s="246" t="s">
        <v>993</v>
      </c>
      <c r="O196" s="19" t="s">
        <v>861</v>
      </c>
      <c r="P196" s="19"/>
    </row>
    <row r="197" spans="1:16" ht="47.25" x14ac:dyDescent="0.25">
      <c r="A197" s="21"/>
      <c r="B197" s="194" t="s">
        <v>817</v>
      </c>
      <c r="C197" s="19" t="s">
        <v>1878</v>
      </c>
      <c r="D197" s="19" t="s">
        <v>9</v>
      </c>
      <c r="E197" s="19" t="s">
        <v>1099</v>
      </c>
      <c r="F197" s="19" t="s">
        <v>1036</v>
      </c>
      <c r="G197" s="19">
        <v>231.7</v>
      </c>
      <c r="H197" s="22"/>
      <c r="I197" s="22"/>
      <c r="J197" s="22"/>
      <c r="K197" s="22"/>
      <c r="L197" s="22"/>
      <c r="M197" s="22"/>
      <c r="N197" s="246" t="s">
        <v>993</v>
      </c>
      <c r="O197" s="19" t="s">
        <v>861</v>
      </c>
      <c r="P197" s="19"/>
    </row>
    <row r="198" spans="1:16" ht="47.25" x14ac:dyDescent="0.25">
      <c r="A198" s="21"/>
      <c r="B198" s="194" t="s">
        <v>818</v>
      </c>
      <c r="C198" s="19" t="s">
        <v>1878</v>
      </c>
      <c r="D198" s="19" t="s">
        <v>9</v>
      </c>
      <c r="E198" s="19" t="s">
        <v>1099</v>
      </c>
      <c r="F198" s="19" t="s">
        <v>1036</v>
      </c>
      <c r="G198" s="19">
        <v>265.2</v>
      </c>
      <c r="H198" s="22"/>
      <c r="I198" s="22"/>
      <c r="J198" s="22"/>
      <c r="K198" s="22"/>
      <c r="L198" s="22"/>
      <c r="M198" s="22"/>
      <c r="N198" s="246" t="s">
        <v>993</v>
      </c>
      <c r="O198" s="19" t="s">
        <v>861</v>
      </c>
      <c r="P198" s="19"/>
    </row>
    <row r="199" spans="1:16" ht="47.25" x14ac:dyDescent="0.25">
      <c r="A199" s="21"/>
      <c r="B199" s="194" t="s">
        <v>819</v>
      </c>
      <c r="C199" s="19" t="s">
        <v>1878</v>
      </c>
      <c r="D199" s="19" t="s">
        <v>9</v>
      </c>
      <c r="E199" s="19" t="s">
        <v>1099</v>
      </c>
      <c r="F199" s="19" t="s">
        <v>1036</v>
      </c>
      <c r="G199" s="19">
        <v>178.3</v>
      </c>
      <c r="H199" s="22"/>
      <c r="I199" s="22"/>
      <c r="J199" s="22"/>
      <c r="K199" s="22"/>
      <c r="L199" s="22"/>
      <c r="M199" s="22"/>
      <c r="N199" s="246" t="s">
        <v>993</v>
      </c>
      <c r="O199" s="19" t="s">
        <v>861</v>
      </c>
      <c r="P199" s="19"/>
    </row>
    <row r="200" spans="1:16" ht="47.25" x14ac:dyDescent="0.25">
      <c r="A200" s="21"/>
      <c r="B200" s="194" t="s">
        <v>820</v>
      </c>
      <c r="C200" s="19" t="s">
        <v>1878</v>
      </c>
      <c r="D200" s="19" t="s">
        <v>9</v>
      </c>
      <c r="E200" s="19" t="s">
        <v>1099</v>
      </c>
      <c r="F200" s="19" t="s">
        <v>1036</v>
      </c>
      <c r="G200" s="19">
        <v>313.89999999999998</v>
      </c>
      <c r="H200" s="22">
        <f>184.4+383.2</f>
        <v>567.6</v>
      </c>
      <c r="I200" s="22"/>
      <c r="J200" s="22"/>
      <c r="K200" s="22"/>
      <c r="L200" s="22"/>
      <c r="M200" s="22"/>
      <c r="N200" s="246" t="s">
        <v>993</v>
      </c>
      <c r="O200" s="19" t="s">
        <v>862</v>
      </c>
      <c r="P200" s="19"/>
    </row>
    <row r="201" spans="1:16" ht="47.25" x14ac:dyDescent="0.25">
      <c r="A201" s="21"/>
      <c r="B201" s="194" t="s">
        <v>1668</v>
      </c>
      <c r="C201" s="19" t="s">
        <v>1878</v>
      </c>
      <c r="D201" s="19" t="s">
        <v>9</v>
      </c>
      <c r="E201" s="19" t="s">
        <v>1099</v>
      </c>
      <c r="F201" s="19" t="s">
        <v>1036</v>
      </c>
      <c r="G201" s="19"/>
      <c r="H201" s="22">
        <v>481.6</v>
      </c>
      <c r="I201" s="22"/>
      <c r="J201" s="22"/>
      <c r="K201" s="22"/>
      <c r="L201" s="22"/>
      <c r="M201" s="22"/>
      <c r="N201" s="246" t="s">
        <v>993</v>
      </c>
      <c r="O201" s="19" t="s">
        <v>861</v>
      </c>
      <c r="P201" s="19"/>
    </row>
    <row r="202" spans="1:16" ht="47.25" x14ac:dyDescent="0.25">
      <c r="A202" s="21"/>
      <c r="B202" s="194" t="s">
        <v>821</v>
      </c>
      <c r="C202" s="19" t="s">
        <v>1878</v>
      </c>
      <c r="D202" s="19" t="s">
        <v>9</v>
      </c>
      <c r="E202" s="19" t="s">
        <v>1099</v>
      </c>
      <c r="F202" s="19" t="s">
        <v>1036</v>
      </c>
      <c r="G202" s="19"/>
      <c r="H202" s="22">
        <v>888</v>
      </c>
      <c r="I202" s="22"/>
      <c r="J202" s="22"/>
      <c r="K202" s="22"/>
      <c r="L202" s="22"/>
      <c r="M202" s="22"/>
      <c r="N202" s="246" t="s">
        <v>993</v>
      </c>
      <c r="O202" s="19" t="s">
        <v>861</v>
      </c>
      <c r="P202" s="19"/>
    </row>
    <row r="203" spans="1:16" ht="47.25" x14ac:dyDescent="0.25">
      <c r="A203" s="21"/>
      <c r="B203" s="194" t="s">
        <v>298</v>
      </c>
      <c r="C203" s="19" t="s">
        <v>1878</v>
      </c>
      <c r="D203" s="19" t="s">
        <v>9</v>
      </c>
      <c r="E203" s="19" t="s">
        <v>1099</v>
      </c>
      <c r="F203" s="19" t="s">
        <v>1036</v>
      </c>
      <c r="G203" s="19"/>
      <c r="H203" s="19">
        <v>321.8</v>
      </c>
      <c r="I203" s="227">
        <v>188.4</v>
      </c>
      <c r="J203" s="22"/>
      <c r="K203" s="22"/>
      <c r="L203" s="22"/>
      <c r="M203" s="22"/>
      <c r="N203" s="246" t="s">
        <v>993</v>
      </c>
      <c r="O203" s="19" t="s">
        <v>830</v>
      </c>
      <c r="P203" s="19"/>
    </row>
    <row r="204" spans="1:16" ht="47.25" x14ac:dyDescent="0.25">
      <c r="A204" s="21"/>
      <c r="B204" s="194" t="s">
        <v>1186</v>
      </c>
      <c r="C204" s="19" t="s">
        <v>1878</v>
      </c>
      <c r="D204" s="19" t="s">
        <v>9</v>
      </c>
      <c r="E204" s="19" t="s">
        <v>1099</v>
      </c>
      <c r="F204" s="19" t="s">
        <v>1036</v>
      </c>
      <c r="G204" s="19"/>
      <c r="H204" s="19">
        <v>320</v>
      </c>
      <c r="I204" s="227">
        <v>394.9</v>
      </c>
      <c r="J204" s="22"/>
      <c r="K204" s="22"/>
      <c r="L204" s="22"/>
      <c r="M204" s="22"/>
      <c r="N204" s="246" t="s">
        <v>993</v>
      </c>
      <c r="O204" s="19" t="s">
        <v>830</v>
      </c>
      <c r="P204" s="19"/>
    </row>
    <row r="205" spans="1:16" ht="47.25" x14ac:dyDescent="0.25">
      <c r="A205" s="21"/>
      <c r="B205" s="194" t="s">
        <v>299</v>
      </c>
      <c r="C205" s="19" t="s">
        <v>1878</v>
      </c>
      <c r="D205" s="19" t="s">
        <v>9</v>
      </c>
      <c r="E205" s="19" t="s">
        <v>1099</v>
      </c>
      <c r="F205" s="19" t="s">
        <v>1036</v>
      </c>
      <c r="G205" s="19"/>
      <c r="H205" s="19">
        <v>347.6</v>
      </c>
      <c r="I205" s="227">
        <v>383.8</v>
      </c>
      <c r="J205" s="22"/>
      <c r="K205" s="22"/>
      <c r="L205" s="22"/>
      <c r="M205" s="22"/>
      <c r="N205" s="246" t="s">
        <v>993</v>
      </c>
      <c r="O205" s="19" t="s">
        <v>830</v>
      </c>
      <c r="P205" s="19"/>
    </row>
    <row r="206" spans="1:16" ht="47.25" x14ac:dyDescent="0.25">
      <c r="A206" s="21"/>
      <c r="B206" s="194" t="s">
        <v>300</v>
      </c>
      <c r="C206" s="19" t="s">
        <v>1878</v>
      </c>
      <c r="D206" s="19" t="s">
        <v>9</v>
      </c>
      <c r="E206" s="19" t="s">
        <v>1099</v>
      </c>
      <c r="F206" s="19" t="s">
        <v>1036</v>
      </c>
      <c r="G206" s="19"/>
      <c r="H206" s="19">
        <v>339</v>
      </c>
      <c r="I206" s="227">
        <v>438.5</v>
      </c>
      <c r="J206" s="22"/>
      <c r="K206" s="22"/>
      <c r="L206" s="22"/>
      <c r="M206" s="22"/>
      <c r="N206" s="246" t="s">
        <v>993</v>
      </c>
      <c r="O206" s="19" t="s">
        <v>830</v>
      </c>
      <c r="P206" s="19"/>
    </row>
    <row r="207" spans="1:16" ht="47.25" x14ac:dyDescent="0.25">
      <c r="A207" s="21"/>
      <c r="B207" s="194" t="s">
        <v>301</v>
      </c>
      <c r="C207" s="19" t="s">
        <v>1878</v>
      </c>
      <c r="D207" s="19" t="s">
        <v>9</v>
      </c>
      <c r="E207" s="19" t="s">
        <v>1099</v>
      </c>
      <c r="F207" s="19" t="s">
        <v>1036</v>
      </c>
      <c r="G207" s="19"/>
      <c r="H207" s="19">
        <v>26.1</v>
      </c>
      <c r="I207" s="227">
        <v>592.9</v>
      </c>
      <c r="J207" s="22"/>
      <c r="K207" s="22"/>
      <c r="L207" s="22"/>
      <c r="M207" s="22"/>
      <c r="N207" s="246" t="s">
        <v>993</v>
      </c>
      <c r="O207" s="19" t="s">
        <v>830</v>
      </c>
      <c r="P207" s="19"/>
    </row>
    <row r="208" spans="1:16" ht="47.25" x14ac:dyDescent="0.25">
      <c r="A208" s="21"/>
      <c r="B208" s="194" t="s">
        <v>303</v>
      </c>
      <c r="C208" s="19" t="s">
        <v>1878</v>
      </c>
      <c r="D208" s="19" t="s">
        <v>9</v>
      </c>
      <c r="E208" s="19" t="s">
        <v>1099</v>
      </c>
      <c r="F208" s="19" t="s">
        <v>1036</v>
      </c>
      <c r="G208" s="19"/>
      <c r="H208" s="19"/>
      <c r="I208" s="227">
        <v>392</v>
      </c>
      <c r="J208" s="22"/>
      <c r="K208" s="22"/>
      <c r="L208" s="22"/>
      <c r="M208" s="22"/>
      <c r="N208" s="246" t="s">
        <v>993</v>
      </c>
      <c r="O208" s="19" t="s">
        <v>830</v>
      </c>
      <c r="P208" s="19"/>
    </row>
    <row r="209" spans="1:16" ht="47.25" x14ac:dyDescent="0.25">
      <c r="A209" s="21"/>
      <c r="B209" s="194" t="s">
        <v>304</v>
      </c>
      <c r="C209" s="19" t="s">
        <v>1878</v>
      </c>
      <c r="D209" s="19" t="s">
        <v>9</v>
      </c>
      <c r="E209" s="19" t="s">
        <v>1099</v>
      </c>
      <c r="F209" s="19" t="s">
        <v>1036</v>
      </c>
      <c r="G209" s="19"/>
      <c r="H209" s="19"/>
      <c r="I209" s="227">
        <v>200</v>
      </c>
      <c r="J209" s="22">
        <v>463.6</v>
      </c>
      <c r="K209" s="22"/>
      <c r="L209" s="22"/>
      <c r="M209" s="22"/>
      <c r="N209" s="246" t="s">
        <v>993</v>
      </c>
      <c r="O209" s="19" t="s">
        <v>830</v>
      </c>
      <c r="P209" s="19"/>
    </row>
    <row r="210" spans="1:16" ht="77.25" customHeight="1" x14ac:dyDescent="0.25">
      <c r="A210" s="21"/>
      <c r="B210" s="194" t="s">
        <v>305</v>
      </c>
      <c r="C210" s="19" t="s">
        <v>1878</v>
      </c>
      <c r="D210" s="19" t="s">
        <v>9</v>
      </c>
      <c r="E210" s="19" t="s">
        <v>1099</v>
      </c>
      <c r="F210" s="19" t="s">
        <v>1036</v>
      </c>
      <c r="G210" s="19"/>
      <c r="H210" s="19"/>
      <c r="I210" s="227">
        <v>100</v>
      </c>
      <c r="J210" s="22">
        <v>349.2</v>
      </c>
      <c r="K210" s="22"/>
      <c r="L210" s="22"/>
      <c r="M210" s="22"/>
      <c r="N210" s="246" t="s">
        <v>993</v>
      </c>
      <c r="O210" s="19" t="s">
        <v>830</v>
      </c>
      <c r="P210" s="19"/>
    </row>
    <row r="211" spans="1:16" ht="21.75" customHeight="1" x14ac:dyDescent="0.25">
      <c r="A211" s="1084"/>
      <c r="B211" s="1126" t="s">
        <v>1187</v>
      </c>
      <c r="C211" s="1060" t="s">
        <v>1879</v>
      </c>
      <c r="D211" s="1069" t="s">
        <v>9</v>
      </c>
      <c r="E211" s="19" t="s">
        <v>56</v>
      </c>
      <c r="F211" s="1069" t="s">
        <v>295</v>
      </c>
      <c r="G211" s="21">
        <v>1</v>
      </c>
      <c r="H211" s="21"/>
      <c r="I211" s="21"/>
      <c r="J211" s="246"/>
      <c r="K211" s="515">
        <v>1</v>
      </c>
      <c r="L211" s="246"/>
      <c r="M211" s="246"/>
      <c r="N211" s="21"/>
      <c r="O211" s="19"/>
      <c r="P211" s="19"/>
    </row>
    <row r="212" spans="1:16" ht="54.75" customHeight="1" x14ac:dyDescent="0.25">
      <c r="A212" s="1084"/>
      <c r="B212" s="1126"/>
      <c r="C212" s="1071"/>
      <c r="D212" s="1069"/>
      <c r="E212" s="19" t="s">
        <v>1099</v>
      </c>
      <c r="F212" s="1069"/>
      <c r="G212" s="21"/>
      <c r="H212" s="21">
        <v>61.1</v>
      </c>
      <c r="I212" s="251">
        <v>63</v>
      </c>
      <c r="J212" s="246"/>
      <c r="K212" s="246">
        <v>200</v>
      </c>
      <c r="L212" s="246"/>
      <c r="M212" s="246"/>
      <c r="N212" s="21"/>
      <c r="O212" s="19"/>
      <c r="P212" s="19"/>
    </row>
    <row r="213" spans="1:16" ht="63" x14ac:dyDescent="0.25">
      <c r="A213" s="21"/>
      <c r="B213" s="194" t="s">
        <v>1188</v>
      </c>
      <c r="C213" s="19" t="s">
        <v>1879</v>
      </c>
      <c r="D213" s="19" t="s">
        <v>9</v>
      </c>
      <c r="E213" s="19" t="s">
        <v>1099</v>
      </c>
      <c r="F213" s="19" t="s">
        <v>823</v>
      </c>
      <c r="G213" s="19"/>
      <c r="H213" s="19"/>
      <c r="I213" s="227">
        <v>63</v>
      </c>
      <c r="J213" s="22"/>
      <c r="K213" s="22">
        <v>200</v>
      </c>
      <c r="L213" s="22"/>
      <c r="M213" s="22"/>
      <c r="N213" s="246" t="s">
        <v>993</v>
      </c>
      <c r="O213" s="19" t="s">
        <v>822</v>
      </c>
      <c r="P213" s="19"/>
    </row>
    <row r="214" spans="1:16" ht="24" customHeight="1" x14ac:dyDescent="0.25">
      <c r="A214" s="1084"/>
      <c r="B214" s="1126" t="s">
        <v>1007</v>
      </c>
      <c r="C214" s="1060" t="s">
        <v>1878</v>
      </c>
      <c r="D214" s="1069" t="s">
        <v>9</v>
      </c>
      <c r="E214" s="19" t="s">
        <v>56</v>
      </c>
      <c r="F214" s="19"/>
      <c r="G214" s="21">
        <v>1</v>
      </c>
      <c r="H214" s="21">
        <v>1</v>
      </c>
      <c r="I214" s="19"/>
      <c r="J214" s="22"/>
      <c r="K214" s="22"/>
      <c r="L214" s="22"/>
      <c r="M214" s="22"/>
      <c r="N214" s="21"/>
      <c r="O214" s="19"/>
      <c r="P214" s="19"/>
    </row>
    <row r="215" spans="1:16" ht="24" customHeight="1" x14ac:dyDescent="0.25">
      <c r="A215" s="1084"/>
      <c r="B215" s="1126"/>
      <c r="C215" s="1071"/>
      <c r="D215" s="1069"/>
      <c r="E215" s="19" t="s">
        <v>1099</v>
      </c>
      <c r="F215" s="19"/>
      <c r="G215" s="21">
        <f>144.6</f>
        <v>144.6</v>
      </c>
      <c r="H215" s="21">
        <v>117.1</v>
      </c>
      <c r="I215" s="19"/>
      <c r="J215" s="22"/>
      <c r="K215" s="22"/>
      <c r="L215" s="22"/>
      <c r="M215" s="22"/>
      <c r="N215" s="246"/>
      <c r="O215" s="19"/>
      <c r="P215" s="19"/>
    </row>
    <row r="216" spans="1:16" ht="46.5" customHeight="1" x14ac:dyDescent="0.25">
      <c r="A216" s="21"/>
      <c r="B216" s="194" t="s">
        <v>1189</v>
      </c>
      <c r="C216" s="19" t="s">
        <v>1878</v>
      </c>
      <c r="D216" s="19" t="s">
        <v>9</v>
      </c>
      <c r="E216" s="19" t="s">
        <v>1099</v>
      </c>
      <c r="F216" s="19"/>
      <c r="G216" s="227">
        <v>144.583</v>
      </c>
      <c r="H216" s="40"/>
      <c r="I216" s="227"/>
      <c r="J216" s="227"/>
      <c r="K216" s="227"/>
      <c r="L216" s="227"/>
      <c r="M216" s="549"/>
      <c r="N216" s="246" t="s">
        <v>993</v>
      </c>
      <c r="O216" s="19" t="s">
        <v>822</v>
      </c>
      <c r="P216" s="19"/>
    </row>
    <row r="217" spans="1:16" ht="46.5" customHeight="1" x14ac:dyDescent="0.25">
      <c r="A217" s="21"/>
      <c r="B217" s="194" t="s">
        <v>824</v>
      </c>
      <c r="C217" s="19" t="s">
        <v>1878</v>
      </c>
      <c r="D217" s="19" t="s">
        <v>9</v>
      </c>
      <c r="E217" s="19" t="s">
        <v>1099</v>
      </c>
      <c r="F217" s="19"/>
      <c r="G217" s="227"/>
      <c r="H217" s="40">
        <v>117.078</v>
      </c>
      <c r="I217" s="227"/>
      <c r="J217" s="227"/>
      <c r="K217" s="227"/>
      <c r="L217" s="227"/>
      <c r="M217" s="549"/>
      <c r="N217" s="246" t="s">
        <v>993</v>
      </c>
      <c r="O217" s="19" t="s">
        <v>825</v>
      </c>
      <c r="P217" s="19"/>
    </row>
    <row r="218" spans="1:16" ht="22.5" customHeight="1" x14ac:dyDescent="0.25">
      <c r="A218" s="1054"/>
      <c r="B218" s="1126" t="s">
        <v>1190</v>
      </c>
      <c r="C218" s="1060" t="s">
        <v>1878</v>
      </c>
      <c r="D218" s="1069" t="s">
        <v>9</v>
      </c>
      <c r="E218" s="19" t="s">
        <v>56</v>
      </c>
      <c r="F218" s="19"/>
      <c r="G218" s="21">
        <v>2</v>
      </c>
      <c r="H218" s="43">
        <v>3</v>
      </c>
      <c r="I218" s="19"/>
      <c r="J218" s="22"/>
      <c r="K218" s="22"/>
      <c r="L218" s="22"/>
      <c r="M218" s="34"/>
      <c r="N218" s="246"/>
      <c r="O218" s="19"/>
      <c r="P218" s="19"/>
    </row>
    <row r="219" spans="1:16" ht="22.5" customHeight="1" x14ac:dyDescent="0.25">
      <c r="A219" s="1055"/>
      <c r="B219" s="1126"/>
      <c r="C219" s="1071"/>
      <c r="D219" s="1069"/>
      <c r="E219" s="19" t="s">
        <v>1099</v>
      </c>
      <c r="F219" s="19"/>
      <c r="G219" s="246">
        <v>696</v>
      </c>
      <c r="H219" s="677">
        <v>1143.7</v>
      </c>
      <c r="I219" s="19"/>
      <c r="J219" s="22"/>
      <c r="K219" s="22"/>
      <c r="L219" s="22"/>
      <c r="M219" s="34"/>
      <c r="N219" s="246"/>
      <c r="O219" s="19"/>
      <c r="P219" s="19"/>
    </row>
    <row r="220" spans="1:16" ht="47.25" x14ac:dyDescent="0.25">
      <c r="A220" s="21"/>
      <c r="B220" s="713" t="s">
        <v>826</v>
      </c>
      <c r="C220" s="19" t="s">
        <v>1878</v>
      </c>
      <c r="D220" s="19" t="s">
        <v>9</v>
      </c>
      <c r="E220" s="19" t="s">
        <v>1099</v>
      </c>
      <c r="F220" s="19" t="s">
        <v>1036</v>
      </c>
      <c r="G220" s="40">
        <v>421.4</v>
      </c>
      <c r="H220" s="40">
        <v>421.4</v>
      </c>
      <c r="I220" s="19"/>
      <c r="J220" s="22"/>
      <c r="K220" s="22"/>
      <c r="L220" s="22"/>
      <c r="M220" s="34"/>
      <c r="N220" s="246" t="s">
        <v>993</v>
      </c>
      <c r="O220" s="19" t="s">
        <v>830</v>
      </c>
      <c r="P220" s="19"/>
    </row>
    <row r="221" spans="1:16" ht="47.25" x14ac:dyDescent="0.25">
      <c r="A221" s="21"/>
      <c r="B221" s="713" t="s">
        <v>827</v>
      </c>
      <c r="C221" s="19" t="s">
        <v>1878</v>
      </c>
      <c r="D221" s="19" t="s">
        <v>9</v>
      </c>
      <c r="E221" s="19" t="s">
        <v>1099</v>
      </c>
      <c r="F221" s="19" t="s">
        <v>1036</v>
      </c>
      <c r="G221" s="40">
        <v>274.60000000000002</v>
      </c>
      <c r="H221" s="40">
        <v>274.5</v>
      </c>
      <c r="I221" s="19"/>
      <c r="J221" s="22"/>
      <c r="K221" s="22"/>
      <c r="L221" s="22"/>
      <c r="M221" s="34"/>
      <c r="N221" s="246" t="s">
        <v>993</v>
      </c>
      <c r="O221" s="19" t="s">
        <v>830</v>
      </c>
      <c r="P221" s="19"/>
    </row>
    <row r="222" spans="1:16" ht="47.25" x14ac:dyDescent="0.25">
      <c r="A222" s="21"/>
      <c r="B222" s="713" t="s">
        <v>1191</v>
      </c>
      <c r="C222" s="19" t="s">
        <v>1878</v>
      </c>
      <c r="D222" s="19" t="s">
        <v>9</v>
      </c>
      <c r="E222" s="19" t="s">
        <v>1099</v>
      </c>
      <c r="F222" s="19" t="s">
        <v>1036</v>
      </c>
      <c r="G222" s="19"/>
      <c r="H222" s="40">
        <v>447.8</v>
      </c>
      <c r="I222" s="19"/>
      <c r="J222" s="22"/>
      <c r="K222" s="22"/>
      <c r="L222" s="22"/>
      <c r="M222" s="34"/>
      <c r="N222" s="246" t="s">
        <v>993</v>
      </c>
      <c r="O222" s="19" t="s">
        <v>861</v>
      </c>
      <c r="P222" s="19"/>
    </row>
    <row r="223" spans="1:16" x14ac:dyDescent="0.25">
      <c r="A223" s="1"/>
      <c r="B223" s="12" t="s">
        <v>15</v>
      </c>
      <c r="C223" s="4"/>
      <c r="D223" s="4"/>
      <c r="E223" s="4"/>
      <c r="F223" s="4"/>
      <c r="G223" s="4"/>
      <c r="H223" s="4"/>
      <c r="I223" s="4"/>
      <c r="J223" s="6"/>
      <c r="K223" s="6"/>
      <c r="L223" s="6"/>
      <c r="M223" s="7"/>
      <c r="N223" s="1"/>
      <c r="O223" s="4"/>
      <c r="P223" s="4"/>
    </row>
    <row r="224" spans="1:16" ht="47.25" x14ac:dyDescent="0.25">
      <c r="A224" s="115"/>
      <c r="B224" s="448" t="s">
        <v>1192</v>
      </c>
      <c r="C224" s="116" t="s">
        <v>1895</v>
      </c>
      <c r="D224" s="116" t="s">
        <v>9</v>
      </c>
      <c r="E224" s="116" t="s">
        <v>8</v>
      </c>
      <c r="F224" s="116"/>
      <c r="G224" s="116">
        <v>100</v>
      </c>
      <c r="H224" s="189">
        <v>95</v>
      </c>
      <c r="I224" s="155">
        <v>96</v>
      </c>
      <c r="J224" s="154">
        <v>97</v>
      </c>
      <c r="K224" s="154">
        <v>98</v>
      </c>
      <c r="L224" s="154">
        <v>99</v>
      </c>
      <c r="M224" s="156">
        <v>99</v>
      </c>
      <c r="N224" s="115"/>
      <c r="O224" s="116"/>
      <c r="P224" s="116"/>
    </row>
    <row r="225" spans="1:16" x14ac:dyDescent="0.25">
      <c r="A225" s="1072"/>
      <c r="B225" s="1117" t="s">
        <v>1193</v>
      </c>
      <c r="C225" s="1052" t="s">
        <v>1874</v>
      </c>
      <c r="D225" s="1051" t="s">
        <v>9</v>
      </c>
      <c r="E225" s="4" t="s">
        <v>56</v>
      </c>
      <c r="F225" s="1052" t="s">
        <v>295</v>
      </c>
      <c r="G225" s="721">
        <v>21</v>
      </c>
      <c r="H225" s="515">
        <v>2</v>
      </c>
      <c r="I225" s="515">
        <v>5</v>
      </c>
      <c r="J225" s="515">
        <v>4</v>
      </c>
      <c r="K225" s="515">
        <v>5</v>
      </c>
      <c r="L225" s="244"/>
      <c r="M225" s="722"/>
      <c r="N225" s="1"/>
      <c r="O225" s="4"/>
      <c r="P225" s="4"/>
    </row>
    <row r="226" spans="1:16" ht="55.5" customHeight="1" x14ac:dyDescent="0.25">
      <c r="A226" s="1073"/>
      <c r="B226" s="1117"/>
      <c r="C226" s="1053"/>
      <c r="D226" s="1051"/>
      <c r="E226" s="4" t="s">
        <v>1099</v>
      </c>
      <c r="F226" s="1053"/>
      <c r="G226" s="1">
        <v>6704.7</v>
      </c>
      <c r="H226" s="244">
        <f>SUM(H227:H237)</f>
        <v>1328.7058999999999</v>
      </c>
      <c r="I226" s="244">
        <f>SUM(I227:I237)</f>
        <v>982.85900000000004</v>
      </c>
      <c r="J226" s="244">
        <f>SUM(J227:J237)</f>
        <v>30219</v>
      </c>
      <c r="K226" s="244">
        <f>SUM(K227:K237)</f>
        <v>55313</v>
      </c>
      <c r="L226" s="244"/>
      <c r="M226" s="244"/>
      <c r="N226" s="1"/>
      <c r="O226" s="4"/>
      <c r="P226" s="4"/>
    </row>
    <row r="227" spans="1:16" ht="71.25" customHeight="1" x14ac:dyDescent="0.25">
      <c r="A227" s="1"/>
      <c r="B227" s="13" t="s">
        <v>306</v>
      </c>
      <c r="C227" s="4" t="s">
        <v>1874</v>
      </c>
      <c r="D227" s="4" t="s">
        <v>9</v>
      </c>
      <c r="E227" s="550" t="s">
        <v>1099</v>
      </c>
      <c r="F227" s="4" t="s">
        <v>1036</v>
      </c>
      <c r="G227" s="4"/>
      <c r="H227" s="11">
        <v>22.222000000000001</v>
      </c>
      <c r="I227" s="5">
        <v>37.966999999999999</v>
      </c>
      <c r="J227" s="6"/>
      <c r="K227" s="6"/>
      <c r="L227" s="6"/>
      <c r="M227" s="7"/>
      <c r="N227" s="244" t="s">
        <v>993</v>
      </c>
      <c r="O227" s="4" t="s">
        <v>644</v>
      </c>
      <c r="P227" s="4"/>
    </row>
    <row r="228" spans="1:16" ht="65.25" customHeight="1" x14ac:dyDescent="0.25">
      <c r="A228" s="1"/>
      <c r="B228" s="555" t="s">
        <v>307</v>
      </c>
      <c r="C228" s="4" t="s">
        <v>1874</v>
      </c>
      <c r="D228" s="4" t="s">
        <v>9</v>
      </c>
      <c r="E228" s="550" t="s">
        <v>1099</v>
      </c>
      <c r="F228" s="4" t="s">
        <v>1036</v>
      </c>
      <c r="G228" s="4"/>
      <c r="H228" s="11"/>
      <c r="I228" s="38">
        <v>39.548999999999999</v>
      </c>
      <c r="J228" s="6"/>
      <c r="K228" s="6"/>
      <c r="L228" s="6"/>
      <c r="M228" s="7"/>
      <c r="N228" s="244" t="s">
        <v>993</v>
      </c>
      <c r="O228" s="4" t="s">
        <v>644</v>
      </c>
      <c r="P228" s="4"/>
    </row>
    <row r="229" spans="1:16" ht="65.25" customHeight="1" x14ac:dyDescent="0.25">
      <c r="A229" s="21"/>
      <c r="B229" s="169" t="s">
        <v>866</v>
      </c>
      <c r="C229" s="19" t="s">
        <v>1875</v>
      </c>
      <c r="D229" s="19" t="s">
        <v>9</v>
      </c>
      <c r="E229" s="541" t="s">
        <v>1099</v>
      </c>
      <c r="F229" s="19" t="s">
        <v>1036</v>
      </c>
      <c r="G229" s="19"/>
      <c r="H229" s="192"/>
      <c r="I229" s="514">
        <v>26.658999999999999</v>
      </c>
      <c r="J229" s="22"/>
      <c r="K229" s="22">
        <v>10</v>
      </c>
      <c r="L229" s="22"/>
      <c r="M229" s="34"/>
      <c r="N229" s="246" t="s">
        <v>993</v>
      </c>
      <c r="O229" s="19" t="s">
        <v>867</v>
      </c>
      <c r="P229" s="19"/>
    </row>
    <row r="230" spans="1:16" ht="60" customHeight="1" x14ac:dyDescent="0.25">
      <c r="A230" s="1"/>
      <c r="B230" s="13" t="s">
        <v>1194</v>
      </c>
      <c r="C230" s="19" t="s">
        <v>1875</v>
      </c>
      <c r="D230" s="4" t="s">
        <v>9</v>
      </c>
      <c r="E230" s="550" t="s">
        <v>1099</v>
      </c>
      <c r="F230" s="4" t="s">
        <v>1036</v>
      </c>
      <c r="G230" s="4"/>
      <c r="H230" s="11">
        <v>114.2839</v>
      </c>
      <c r="I230" s="5">
        <v>6.657</v>
      </c>
      <c r="J230" s="6"/>
      <c r="K230" s="6"/>
      <c r="L230" s="6"/>
      <c r="M230" s="7"/>
      <c r="N230" s="244" t="s">
        <v>993</v>
      </c>
      <c r="O230" s="4" t="s">
        <v>867</v>
      </c>
      <c r="P230" s="4"/>
    </row>
    <row r="231" spans="1:16" ht="78.75" x14ac:dyDescent="0.25">
      <c r="A231" s="1"/>
      <c r="B231" s="555" t="s">
        <v>1743</v>
      </c>
      <c r="C231" s="19" t="s">
        <v>1875</v>
      </c>
      <c r="D231" s="4" t="s">
        <v>9</v>
      </c>
      <c r="E231" s="550" t="s">
        <v>1099</v>
      </c>
      <c r="F231" s="4" t="s">
        <v>295</v>
      </c>
      <c r="G231" s="4"/>
      <c r="H231" s="11"/>
      <c r="I231" s="38">
        <v>24</v>
      </c>
      <c r="J231" s="6"/>
      <c r="K231" s="6">
        <v>100</v>
      </c>
      <c r="L231" s="6"/>
      <c r="M231" s="7"/>
      <c r="N231" s="244" t="s">
        <v>993</v>
      </c>
      <c r="O231" s="4" t="s">
        <v>867</v>
      </c>
      <c r="P231" s="4"/>
    </row>
    <row r="232" spans="1:16" ht="78.75" x14ac:dyDescent="0.25">
      <c r="A232" s="1"/>
      <c r="B232" s="555" t="s">
        <v>1744</v>
      </c>
      <c r="C232" s="19" t="s">
        <v>1875</v>
      </c>
      <c r="D232" s="4" t="s">
        <v>9</v>
      </c>
      <c r="E232" s="550" t="s">
        <v>1099</v>
      </c>
      <c r="F232" s="4" t="s">
        <v>295</v>
      </c>
      <c r="G232" s="4"/>
      <c r="H232" s="11"/>
      <c r="I232" s="38">
        <v>24</v>
      </c>
      <c r="J232" s="6"/>
      <c r="K232" s="6">
        <v>100</v>
      </c>
      <c r="L232" s="6"/>
      <c r="M232" s="7"/>
      <c r="N232" s="244" t="s">
        <v>993</v>
      </c>
      <c r="O232" s="4" t="s">
        <v>867</v>
      </c>
      <c r="P232" s="4"/>
    </row>
    <row r="233" spans="1:16" ht="78.75" x14ac:dyDescent="0.25">
      <c r="A233" s="1"/>
      <c r="B233" s="555" t="s">
        <v>1745</v>
      </c>
      <c r="C233" s="19" t="s">
        <v>1875</v>
      </c>
      <c r="D233" s="4" t="s">
        <v>9</v>
      </c>
      <c r="E233" s="550" t="s">
        <v>1099</v>
      </c>
      <c r="F233" s="4" t="s">
        <v>295</v>
      </c>
      <c r="G233" s="4"/>
      <c r="H233" s="11"/>
      <c r="I233" s="38"/>
      <c r="J233" s="6">
        <v>24</v>
      </c>
      <c r="K233" s="6">
        <v>100</v>
      </c>
      <c r="L233" s="6"/>
      <c r="M233" s="7"/>
      <c r="N233" s="244" t="s">
        <v>993</v>
      </c>
      <c r="O233" s="4" t="s">
        <v>867</v>
      </c>
      <c r="P233" s="4"/>
    </row>
    <row r="234" spans="1:16" ht="78.75" x14ac:dyDescent="0.25">
      <c r="A234" s="1"/>
      <c r="B234" s="555" t="s">
        <v>1746</v>
      </c>
      <c r="C234" s="19" t="s">
        <v>1875</v>
      </c>
      <c r="D234" s="4" t="s">
        <v>9</v>
      </c>
      <c r="E234" s="550" t="s">
        <v>1099</v>
      </c>
      <c r="F234" s="4" t="s">
        <v>295</v>
      </c>
      <c r="G234" s="4"/>
      <c r="H234" s="11"/>
      <c r="I234" s="38"/>
      <c r="J234" s="6">
        <v>15</v>
      </c>
      <c r="K234" s="6">
        <v>3</v>
      </c>
      <c r="L234" s="6"/>
      <c r="M234" s="7"/>
      <c r="N234" s="244" t="s">
        <v>993</v>
      </c>
      <c r="O234" s="4" t="s">
        <v>867</v>
      </c>
      <c r="P234" s="4"/>
    </row>
    <row r="235" spans="1:16" ht="68.25" customHeight="1" x14ac:dyDescent="0.25">
      <c r="A235" s="1"/>
      <c r="B235" s="555" t="s">
        <v>308</v>
      </c>
      <c r="C235" s="19" t="s">
        <v>1875</v>
      </c>
      <c r="D235" s="4" t="s">
        <v>9</v>
      </c>
      <c r="E235" s="550" t="s">
        <v>1099</v>
      </c>
      <c r="F235" s="4" t="s">
        <v>1036</v>
      </c>
      <c r="G235" s="4"/>
      <c r="H235" s="11">
        <v>1192.2</v>
      </c>
      <c r="I235" s="38">
        <v>814.52300000000002</v>
      </c>
      <c r="J235" s="6"/>
      <c r="K235" s="6"/>
      <c r="L235" s="6"/>
      <c r="M235" s="7"/>
      <c r="N235" s="244" t="s">
        <v>993</v>
      </c>
      <c r="O235" s="4" t="s">
        <v>867</v>
      </c>
      <c r="P235" s="4"/>
    </row>
    <row r="236" spans="1:16" ht="84.75" customHeight="1" x14ac:dyDescent="0.25">
      <c r="A236" s="1"/>
      <c r="B236" s="555" t="s">
        <v>309</v>
      </c>
      <c r="C236" s="19" t="s">
        <v>1875</v>
      </c>
      <c r="D236" s="4" t="s">
        <v>9</v>
      </c>
      <c r="E236" s="550" t="s">
        <v>1099</v>
      </c>
      <c r="F236" s="4" t="s">
        <v>1036</v>
      </c>
      <c r="G236" s="4"/>
      <c r="H236" s="11"/>
      <c r="I236" s="38">
        <v>9.5039999999999996</v>
      </c>
      <c r="J236" s="6">
        <v>180</v>
      </c>
      <c r="K236" s="6"/>
      <c r="L236" s="6"/>
      <c r="M236" s="7"/>
      <c r="N236" s="244" t="s">
        <v>993</v>
      </c>
      <c r="O236" s="4" t="s">
        <v>867</v>
      </c>
      <c r="P236" s="4"/>
    </row>
    <row r="237" spans="1:16" ht="79.5" customHeight="1" x14ac:dyDescent="0.25">
      <c r="A237" s="1"/>
      <c r="B237" s="555" t="s">
        <v>310</v>
      </c>
      <c r="C237" s="19" t="s">
        <v>1875</v>
      </c>
      <c r="D237" s="4" t="s">
        <v>9</v>
      </c>
      <c r="E237" s="550" t="s">
        <v>1099</v>
      </c>
      <c r="F237" s="4" t="s">
        <v>1036</v>
      </c>
      <c r="G237" s="4"/>
      <c r="H237" s="11"/>
      <c r="I237" s="38"/>
      <c r="J237" s="6">
        <v>30000</v>
      </c>
      <c r="K237" s="6">
        <v>55000</v>
      </c>
      <c r="L237" s="6"/>
      <c r="M237" s="7"/>
      <c r="N237" s="244" t="s">
        <v>993</v>
      </c>
      <c r="O237" s="4" t="s">
        <v>867</v>
      </c>
      <c r="P237" s="4"/>
    </row>
    <row r="238" spans="1:16" ht="31.5" customHeight="1" x14ac:dyDescent="0.25">
      <c r="A238" s="1183"/>
      <c r="B238" s="1117" t="s">
        <v>1195</v>
      </c>
      <c r="C238" s="1052" t="s">
        <v>1874</v>
      </c>
      <c r="D238" s="1051" t="s">
        <v>9</v>
      </c>
      <c r="E238" s="4" t="s">
        <v>56</v>
      </c>
      <c r="F238" s="1052" t="s">
        <v>1036</v>
      </c>
      <c r="G238" s="1"/>
      <c r="H238" s="515">
        <v>2</v>
      </c>
      <c r="I238" s="516">
        <v>6</v>
      </c>
      <c r="J238" s="516">
        <v>6</v>
      </c>
      <c r="K238" s="516">
        <v>4</v>
      </c>
      <c r="L238" s="721"/>
      <c r="M238" s="683"/>
      <c r="N238" s="1"/>
      <c r="O238" s="4"/>
      <c r="P238" s="4"/>
    </row>
    <row r="239" spans="1:16" ht="41.25" customHeight="1" x14ac:dyDescent="0.25">
      <c r="A239" s="1183"/>
      <c r="B239" s="1117"/>
      <c r="C239" s="1053"/>
      <c r="D239" s="1051"/>
      <c r="E239" s="4" t="s">
        <v>1099</v>
      </c>
      <c r="F239" s="1053"/>
      <c r="G239" s="1">
        <v>1.6</v>
      </c>
      <c r="H239" s="244">
        <f>SUM(H240:H248)</f>
        <v>900.59699999999998</v>
      </c>
      <c r="I239" s="244">
        <f t="shared" ref="I239:K239" si="4">SUM(I240:I248)</f>
        <v>697.01700000000005</v>
      </c>
      <c r="J239" s="244">
        <f t="shared" si="4"/>
        <v>5627.3239999999996</v>
      </c>
      <c r="K239" s="244">
        <f t="shared" si="4"/>
        <v>5073.3220000000001</v>
      </c>
      <c r="L239" s="1"/>
      <c r="M239" s="1"/>
      <c r="N239" s="1"/>
      <c r="O239" s="4"/>
      <c r="P239" s="4"/>
    </row>
    <row r="240" spans="1:16" ht="78.75" x14ac:dyDescent="0.25">
      <c r="A240" s="1"/>
      <c r="B240" s="13" t="s">
        <v>311</v>
      </c>
      <c r="C240" s="19" t="s">
        <v>1875</v>
      </c>
      <c r="D240" s="4" t="s">
        <v>9</v>
      </c>
      <c r="E240" s="550" t="s">
        <v>1099</v>
      </c>
      <c r="F240" s="4" t="s">
        <v>295</v>
      </c>
      <c r="G240" s="4"/>
      <c r="H240" s="11"/>
      <c r="I240" s="5">
        <v>14.742000000000001</v>
      </c>
      <c r="J240" s="6"/>
      <c r="K240" s="6">
        <v>10</v>
      </c>
      <c r="L240" s="6"/>
      <c r="M240" s="7"/>
      <c r="N240" s="244" t="s">
        <v>993</v>
      </c>
      <c r="O240" s="4" t="s">
        <v>867</v>
      </c>
      <c r="P240" s="4"/>
    </row>
    <row r="241" spans="1:16" ht="78.75" x14ac:dyDescent="0.25">
      <c r="A241" s="1"/>
      <c r="B241" s="13" t="s">
        <v>312</v>
      </c>
      <c r="C241" s="19" t="s">
        <v>1875</v>
      </c>
      <c r="D241" s="4" t="s">
        <v>9</v>
      </c>
      <c r="E241" s="550" t="s">
        <v>1099</v>
      </c>
      <c r="F241" s="4" t="s">
        <v>295</v>
      </c>
      <c r="G241" s="4"/>
      <c r="H241" s="11">
        <v>4.6890000000000001</v>
      </c>
      <c r="I241" s="5"/>
      <c r="J241" s="6">
        <v>3499.5</v>
      </c>
      <c r="K241" s="6">
        <v>3500.5</v>
      </c>
      <c r="L241" s="6"/>
      <c r="M241" s="7"/>
      <c r="N241" s="244" t="s">
        <v>993</v>
      </c>
      <c r="O241" s="4" t="s">
        <v>867</v>
      </c>
      <c r="P241" s="4"/>
    </row>
    <row r="242" spans="1:16" ht="78.75" x14ac:dyDescent="0.25">
      <c r="A242" s="1"/>
      <c r="B242" s="555" t="s">
        <v>1196</v>
      </c>
      <c r="C242" s="19" t="s">
        <v>1875</v>
      </c>
      <c r="D242" s="4" t="s">
        <v>9</v>
      </c>
      <c r="E242" s="550" t="s">
        <v>1099</v>
      </c>
      <c r="F242" s="4" t="s">
        <v>295</v>
      </c>
      <c r="G242" s="4"/>
      <c r="H242" s="11"/>
      <c r="I242" s="5">
        <v>29.5</v>
      </c>
      <c r="J242" s="6">
        <v>730.55</v>
      </c>
      <c r="K242" s="6">
        <v>892.89499999999998</v>
      </c>
      <c r="L242" s="6"/>
      <c r="M242" s="7"/>
      <c r="N242" s="244" t="s">
        <v>993</v>
      </c>
      <c r="O242" s="4" t="s">
        <v>867</v>
      </c>
      <c r="P242" s="4"/>
    </row>
    <row r="243" spans="1:16" ht="78.75" x14ac:dyDescent="0.25">
      <c r="A243" s="1"/>
      <c r="B243" s="555" t="s">
        <v>313</v>
      </c>
      <c r="C243" s="19" t="s">
        <v>1875</v>
      </c>
      <c r="D243" s="4" t="s">
        <v>9</v>
      </c>
      <c r="E243" s="550" t="s">
        <v>1099</v>
      </c>
      <c r="F243" s="4" t="s">
        <v>295</v>
      </c>
      <c r="G243" s="4"/>
      <c r="H243" s="11"/>
      <c r="I243" s="5">
        <v>7.4640000000000004</v>
      </c>
      <c r="J243" s="6">
        <v>50</v>
      </c>
      <c r="K243" s="6"/>
      <c r="L243" s="6"/>
      <c r="M243" s="7"/>
      <c r="N243" s="244" t="s">
        <v>993</v>
      </c>
      <c r="O243" s="4" t="s">
        <v>867</v>
      </c>
      <c r="P243" s="4"/>
    </row>
    <row r="244" spans="1:16" ht="78.75" x14ac:dyDescent="0.25">
      <c r="A244" s="1"/>
      <c r="B244" s="555" t="s">
        <v>913</v>
      </c>
      <c r="C244" s="4" t="s">
        <v>1874</v>
      </c>
      <c r="D244" s="4" t="s">
        <v>9</v>
      </c>
      <c r="E244" s="550" t="s">
        <v>1099</v>
      </c>
      <c r="F244" s="4" t="s">
        <v>295</v>
      </c>
      <c r="G244" s="4"/>
      <c r="H244" s="11"/>
      <c r="I244" s="5">
        <v>22.7</v>
      </c>
      <c r="J244" s="6">
        <v>90</v>
      </c>
      <c r="K244" s="6"/>
      <c r="L244" s="6"/>
      <c r="M244" s="7"/>
      <c r="N244" s="244" t="s">
        <v>993</v>
      </c>
      <c r="O244" s="4" t="s">
        <v>914</v>
      </c>
      <c r="P244" s="4"/>
    </row>
    <row r="245" spans="1:16" ht="78.75" x14ac:dyDescent="0.25">
      <c r="A245" s="1"/>
      <c r="B245" s="555" t="s">
        <v>314</v>
      </c>
      <c r="C245" s="19" t="s">
        <v>1875</v>
      </c>
      <c r="D245" s="4" t="s">
        <v>9</v>
      </c>
      <c r="E245" s="550" t="s">
        <v>1099</v>
      </c>
      <c r="F245" s="4" t="s">
        <v>295</v>
      </c>
      <c r="G245" s="4"/>
      <c r="H245" s="11"/>
      <c r="I245" s="5"/>
      <c r="J245" s="6">
        <v>71.093999999999994</v>
      </c>
      <c r="K245" s="6"/>
      <c r="L245" s="6"/>
      <c r="M245" s="7"/>
      <c r="N245" s="244" t="s">
        <v>993</v>
      </c>
      <c r="O245" s="4" t="s">
        <v>867</v>
      </c>
      <c r="P245" s="4"/>
    </row>
    <row r="246" spans="1:16" ht="86.25" customHeight="1" x14ac:dyDescent="0.25">
      <c r="A246" s="1"/>
      <c r="B246" s="555" t="s">
        <v>1197</v>
      </c>
      <c r="C246" s="19" t="s">
        <v>1875</v>
      </c>
      <c r="D246" s="4" t="s">
        <v>9</v>
      </c>
      <c r="E246" s="550" t="s">
        <v>1099</v>
      </c>
      <c r="F246" s="4" t="s">
        <v>295</v>
      </c>
      <c r="G246" s="4"/>
      <c r="H246" s="11"/>
      <c r="I246" s="5">
        <v>29.5</v>
      </c>
      <c r="J246" s="17">
        <v>669.92700000000002</v>
      </c>
      <c r="K246" s="17">
        <v>669.92700000000002</v>
      </c>
      <c r="L246" s="6"/>
      <c r="M246" s="7"/>
      <c r="N246" s="244" t="s">
        <v>993</v>
      </c>
      <c r="O246" s="4" t="s">
        <v>867</v>
      </c>
      <c r="P246" s="4"/>
    </row>
    <row r="247" spans="1:16" ht="93.75" customHeight="1" x14ac:dyDescent="0.25">
      <c r="A247" s="1"/>
      <c r="B247" s="555" t="s">
        <v>315</v>
      </c>
      <c r="C247" s="19" t="s">
        <v>1875</v>
      </c>
      <c r="D247" s="4" t="s">
        <v>9</v>
      </c>
      <c r="E247" s="550" t="s">
        <v>1099</v>
      </c>
      <c r="F247" s="4" t="s">
        <v>1036</v>
      </c>
      <c r="G247" s="4"/>
      <c r="H247" s="11">
        <v>895.90800000000002</v>
      </c>
      <c r="I247" s="5">
        <v>76.858000000000004</v>
      </c>
      <c r="J247" s="6"/>
      <c r="K247" s="6"/>
      <c r="L247" s="6"/>
      <c r="M247" s="7"/>
      <c r="N247" s="244" t="s">
        <v>993</v>
      </c>
      <c r="O247" s="4" t="s">
        <v>867</v>
      </c>
      <c r="P247" s="4"/>
    </row>
    <row r="248" spans="1:16" ht="86.25" customHeight="1" x14ac:dyDescent="0.25">
      <c r="A248" s="1"/>
      <c r="B248" s="555" t="s">
        <v>316</v>
      </c>
      <c r="C248" s="19" t="s">
        <v>1875</v>
      </c>
      <c r="D248" s="4" t="s">
        <v>9</v>
      </c>
      <c r="E248" s="550" t="s">
        <v>1099</v>
      </c>
      <c r="F248" s="4" t="s">
        <v>1036</v>
      </c>
      <c r="G248" s="4"/>
      <c r="H248" s="11"/>
      <c r="I248" s="5">
        <v>516.25300000000004</v>
      </c>
      <c r="J248" s="5">
        <v>516.25300000000004</v>
      </c>
      <c r="K248" s="6"/>
      <c r="L248" s="6"/>
      <c r="M248" s="7"/>
      <c r="N248" s="244" t="s">
        <v>993</v>
      </c>
      <c r="O248" s="4" t="s">
        <v>867</v>
      </c>
      <c r="P248" s="4"/>
    </row>
    <row r="249" spans="1:16" ht="32.25" customHeight="1" x14ac:dyDescent="0.25">
      <c r="A249" s="1183"/>
      <c r="B249" s="1117" t="s">
        <v>1198</v>
      </c>
      <c r="C249" s="1052" t="s">
        <v>1874</v>
      </c>
      <c r="D249" s="1051" t="s">
        <v>9</v>
      </c>
      <c r="E249" s="4" t="s">
        <v>56</v>
      </c>
      <c r="F249" s="1052" t="s">
        <v>1036</v>
      </c>
      <c r="G249" s="4"/>
      <c r="H249" s="721"/>
      <c r="I249" s="254">
        <v>1</v>
      </c>
      <c r="J249" s="6"/>
      <c r="K249" s="6"/>
      <c r="L249" s="6"/>
      <c r="M249" s="7"/>
      <c r="N249" s="1"/>
      <c r="O249" s="4"/>
      <c r="P249" s="4"/>
    </row>
    <row r="250" spans="1:16" ht="32.25" customHeight="1" x14ac:dyDescent="0.25">
      <c r="A250" s="1183"/>
      <c r="B250" s="1184"/>
      <c r="C250" s="1053"/>
      <c r="D250" s="1051"/>
      <c r="E250" s="4" t="s">
        <v>1099</v>
      </c>
      <c r="F250" s="1053"/>
      <c r="G250" s="4"/>
      <c r="H250" s="244"/>
      <c r="I250" s="56">
        <f>I251</f>
        <v>222.6</v>
      </c>
      <c r="J250" s="6"/>
      <c r="K250" s="6"/>
      <c r="L250" s="6"/>
      <c r="M250" s="7"/>
      <c r="N250" s="1"/>
      <c r="O250" s="4"/>
      <c r="P250" s="4"/>
    </row>
    <row r="251" spans="1:16" ht="61.5" customHeight="1" x14ac:dyDescent="0.25">
      <c r="A251" s="1"/>
      <c r="B251" s="13" t="s">
        <v>317</v>
      </c>
      <c r="C251" s="4" t="s">
        <v>1874</v>
      </c>
      <c r="D251" s="550" t="s">
        <v>9</v>
      </c>
      <c r="E251" s="550" t="s">
        <v>1099</v>
      </c>
      <c r="F251" s="4" t="s">
        <v>1036</v>
      </c>
      <c r="G251" s="6"/>
      <c r="H251" s="6"/>
      <c r="I251" s="6">
        <v>222.6</v>
      </c>
      <c r="J251" s="6"/>
      <c r="K251" s="6"/>
      <c r="L251" s="6"/>
      <c r="M251" s="7"/>
      <c r="N251" s="244" t="s">
        <v>993</v>
      </c>
      <c r="O251" s="4" t="s">
        <v>650</v>
      </c>
      <c r="P251" s="4"/>
    </row>
    <row r="252" spans="1:16" x14ac:dyDescent="0.25">
      <c r="A252" s="1"/>
      <c r="B252" s="12" t="s">
        <v>16</v>
      </c>
      <c r="C252" s="4"/>
      <c r="D252" s="4"/>
      <c r="E252" s="4"/>
      <c r="F252" s="4"/>
      <c r="G252" s="4"/>
      <c r="H252" s="4"/>
      <c r="I252" s="4"/>
      <c r="J252" s="6"/>
      <c r="K252" s="6"/>
      <c r="L252" s="6"/>
      <c r="M252" s="7"/>
      <c r="N252" s="1"/>
      <c r="O252" s="4"/>
      <c r="P252" s="4"/>
    </row>
    <row r="253" spans="1:16" ht="47.25" x14ac:dyDescent="0.25">
      <c r="A253" s="115"/>
      <c r="B253" s="448" t="s">
        <v>175</v>
      </c>
      <c r="C253" s="116" t="s">
        <v>1904</v>
      </c>
      <c r="D253" s="116" t="s">
        <v>9</v>
      </c>
      <c r="E253" s="116" t="s">
        <v>17</v>
      </c>
      <c r="F253" s="116"/>
      <c r="G253" s="116">
        <v>2</v>
      </c>
      <c r="H253" s="189">
        <v>3</v>
      </c>
      <c r="I253" s="116">
        <v>1</v>
      </c>
      <c r="J253" s="116"/>
      <c r="K253" s="116"/>
      <c r="L253" s="116"/>
      <c r="M253" s="156"/>
      <c r="N253" s="115"/>
      <c r="O253" s="116"/>
      <c r="P253" s="116"/>
    </row>
    <row r="254" spans="1:16" ht="42.75" customHeight="1" x14ac:dyDescent="0.25">
      <c r="A254" s="1054"/>
      <c r="B254" s="1063" t="s">
        <v>1199</v>
      </c>
      <c r="C254" s="1060" t="s">
        <v>1880</v>
      </c>
      <c r="D254" s="1060" t="s">
        <v>9</v>
      </c>
      <c r="E254" s="19" t="s">
        <v>56</v>
      </c>
      <c r="F254" s="1060" t="s">
        <v>1036</v>
      </c>
      <c r="G254" s="579">
        <v>2</v>
      </c>
      <c r="H254" s="21">
        <v>1</v>
      </c>
      <c r="I254" s="19"/>
      <c r="J254" s="19"/>
      <c r="K254" s="19"/>
      <c r="L254" s="19"/>
      <c r="M254" s="34"/>
      <c r="N254" s="21"/>
      <c r="O254" s="19"/>
      <c r="P254" s="19"/>
    </row>
    <row r="255" spans="1:16" ht="48.75" customHeight="1" x14ac:dyDescent="0.25">
      <c r="A255" s="1055"/>
      <c r="B255" s="1064"/>
      <c r="C255" s="1061"/>
      <c r="D255" s="1061"/>
      <c r="E255" s="19" t="s">
        <v>1099</v>
      </c>
      <c r="F255" s="1061"/>
      <c r="G255" s="579">
        <v>823.4</v>
      </c>
      <c r="H255" s="21">
        <f>H256+H257</f>
        <v>188.8</v>
      </c>
      <c r="I255" s="821"/>
      <c r="J255" s="821"/>
      <c r="K255" s="821"/>
      <c r="L255" s="21"/>
      <c r="M255" s="21"/>
      <c r="N255" s="21"/>
      <c r="O255" s="19"/>
      <c r="P255" s="19"/>
    </row>
    <row r="256" spans="1:16" ht="48.75" customHeight="1" x14ac:dyDescent="0.25">
      <c r="A256" s="1054"/>
      <c r="B256" s="1063" t="s">
        <v>655</v>
      </c>
      <c r="C256" s="1060" t="s">
        <v>1880</v>
      </c>
      <c r="D256" s="1060" t="s">
        <v>9</v>
      </c>
      <c r="E256" s="1060" t="s">
        <v>1099</v>
      </c>
      <c r="F256" s="1060" t="s">
        <v>1036</v>
      </c>
      <c r="G256" s="538"/>
      <c r="H256" s="19">
        <v>36.9</v>
      </c>
      <c r="I256" s="19"/>
      <c r="J256" s="19"/>
      <c r="K256" s="19"/>
      <c r="L256" s="19"/>
      <c r="M256" s="34"/>
      <c r="N256" s="21" t="s">
        <v>993</v>
      </c>
      <c r="O256" s="19" t="s">
        <v>644</v>
      </c>
      <c r="P256" s="19"/>
    </row>
    <row r="257" spans="1:39" ht="48.75" customHeight="1" x14ac:dyDescent="0.25">
      <c r="A257" s="1055"/>
      <c r="B257" s="1064"/>
      <c r="C257" s="1061"/>
      <c r="D257" s="1061"/>
      <c r="E257" s="1061"/>
      <c r="F257" s="1061"/>
      <c r="G257" s="538"/>
      <c r="H257" s="19">
        <v>151.9</v>
      </c>
      <c r="I257" s="19"/>
      <c r="J257" s="19"/>
      <c r="K257" s="19"/>
      <c r="L257" s="19"/>
      <c r="M257" s="34"/>
      <c r="N257" s="21" t="s">
        <v>992</v>
      </c>
      <c r="O257" s="19" t="s">
        <v>656</v>
      </c>
      <c r="P257" s="19"/>
    </row>
    <row r="258" spans="1:39" ht="21.75" customHeight="1" x14ac:dyDescent="0.25">
      <c r="A258" s="1054"/>
      <c r="B258" s="1063" t="s">
        <v>1200</v>
      </c>
      <c r="C258" s="1060" t="s">
        <v>1860</v>
      </c>
      <c r="D258" s="1060" t="s">
        <v>9</v>
      </c>
      <c r="E258" s="19" t="s">
        <v>56</v>
      </c>
      <c r="F258" s="1060" t="s">
        <v>1036</v>
      </c>
      <c r="G258" s="43"/>
      <c r="H258" s="21">
        <v>1</v>
      </c>
      <c r="I258" s="21">
        <v>2</v>
      </c>
      <c r="J258" s="822"/>
      <c r="K258" s="822"/>
      <c r="L258" s="21"/>
      <c r="M258" s="247"/>
      <c r="N258" s="21"/>
      <c r="O258" s="19"/>
      <c r="P258" s="19"/>
    </row>
    <row r="259" spans="1:39" ht="56.25" customHeight="1" x14ac:dyDescent="0.25">
      <c r="A259" s="1055"/>
      <c r="B259" s="1064"/>
      <c r="C259" s="1061"/>
      <c r="D259" s="1061"/>
      <c r="E259" s="19" t="s">
        <v>1099</v>
      </c>
      <c r="F259" s="1061"/>
      <c r="G259" s="246"/>
      <c r="H259" s="246">
        <f>SUM(H260:H261)</f>
        <v>62.8</v>
      </c>
      <c r="I259" s="246">
        <v>532.5</v>
      </c>
      <c r="J259" s="246">
        <f t="shared" ref="J259" si="5">SUM(J260:J261)</f>
        <v>857.69600000000003</v>
      </c>
      <c r="K259" s="246">
        <v>867.5</v>
      </c>
      <c r="L259" s="246"/>
      <c r="M259" s="247"/>
      <c r="N259" s="21"/>
      <c r="O259" s="19"/>
      <c r="P259" s="19"/>
    </row>
    <row r="260" spans="1:39" ht="69" customHeight="1" x14ac:dyDescent="0.25">
      <c r="A260" s="21"/>
      <c r="B260" s="194" t="s">
        <v>318</v>
      </c>
      <c r="C260" s="19" t="s">
        <v>1860</v>
      </c>
      <c r="D260" s="19" t="s">
        <v>9</v>
      </c>
      <c r="E260" s="19" t="s">
        <v>1099</v>
      </c>
      <c r="F260" s="541" t="s">
        <v>1036</v>
      </c>
      <c r="G260" s="22"/>
      <c r="H260" s="22">
        <v>62.8</v>
      </c>
      <c r="I260" s="22">
        <v>502.52800000000002</v>
      </c>
      <c r="J260" s="22"/>
      <c r="K260" s="22"/>
      <c r="L260" s="22"/>
      <c r="M260" s="22"/>
      <c r="N260" s="21" t="s">
        <v>993</v>
      </c>
      <c r="O260" s="19" t="s">
        <v>700</v>
      </c>
      <c r="P260" s="19" t="s">
        <v>786</v>
      </c>
    </row>
    <row r="261" spans="1:39" ht="69" customHeight="1" x14ac:dyDescent="0.25">
      <c r="A261" s="21"/>
      <c r="B261" s="194" t="s">
        <v>319</v>
      </c>
      <c r="C261" s="19" t="s">
        <v>1860</v>
      </c>
      <c r="D261" s="19" t="s">
        <v>9</v>
      </c>
      <c r="E261" s="19" t="s">
        <v>1099</v>
      </c>
      <c r="F261" s="19" t="s">
        <v>1036</v>
      </c>
      <c r="G261" s="22"/>
      <c r="H261" s="22"/>
      <c r="I261" s="22"/>
      <c r="J261" s="22">
        <v>857.69600000000003</v>
      </c>
      <c r="K261" s="22">
        <v>857.69600000000003</v>
      </c>
      <c r="L261" s="22"/>
      <c r="M261" s="22"/>
      <c r="N261" s="21" t="s">
        <v>993</v>
      </c>
      <c r="O261" s="19" t="s">
        <v>700</v>
      </c>
      <c r="P261" s="19" t="s">
        <v>786</v>
      </c>
    </row>
    <row r="262" spans="1:39" s="1038" customFormat="1" ht="69" customHeight="1" x14ac:dyDescent="0.25">
      <c r="A262" s="21"/>
      <c r="B262" s="169" t="s">
        <v>1783</v>
      </c>
      <c r="C262" s="558" t="s">
        <v>1880</v>
      </c>
      <c r="D262" s="19" t="s">
        <v>9</v>
      </c>
      <c r="E262" s="19" t="s">
        <v>1099</v>
      </c>
      <c r="F262" s="19" t="s">
        <v>1037</v>
      </c>
      <c r="G262" s="558"/>
      <c r="H262" s="558"/>
      <c r="I262" s="520">
        <v>30</v>
      </c>
      <c r="J262" s="520"/>
      <c r="K262" s="520">
        <v>10</v>
      </c>
      <c r="L262" s="558"/>
      <c r="M262" s="24"/>
      <c r="N262" s="579" t="s">
        <v>993</v>
      </c>
      <c r="O262" s="558" t="s">
        <v>1782</v>
      </c>
      <c r="P262" s="558"/>
      <c r="Q262" s="1036"/>
      <c r="R262" s="229"/>
      <c r="S262" s="229"/>
      <c r="T262" s="229"/>
      <c r="U262" s="229"/>
      <c r="V262" s="229"/>
      <c r="W262" s="229"/>
      <c r="X262" s="229"/>
      <c r="Y262" s="229"/>
      <c r="Z262" s="229"/>
      <c r="AA262" s="229"/>
      <c r="AB262" s="229"/>
      <c r="AC262" s="229"/>
      <c r="AD262" s="229"/>
      <c r="AE262" s="229"/>
      <c r="AF262" s="229"/>
      <c r="AG262" s="229"/>
      <c r="AH262" s="229"/>
      <c r="AI262" s="229"/>
      <c r="AJ262" s="229"/>
      <c r="AK262" s="229"/>
      <c r="AL262" s="229"/>
      <c r="AM262" s="229"/>
    </row>
    <row r="263" spans="1:39" x14ac:dyDescent="0.25">
      <c r="A263" s="434"/>
      <c r="B263" s="447" t="s">
        <v>18</v>
      </c>
      <c r="C263" s="435"/>
      <c r="D263" s="435"/>
      <c r="E263" s="435"/>
      <c r="F263" s="435"/>
      <c r="G263" s="435"/>
      <c r="H263" s="435"/>
      <c r="I263" s="435"/>
      <c r="J263" s="436"/>
      <c r="K263" s="436"/>
      <c r="L263" s="436"/>
      <c r="M263" s="437"/>
      <c r="N263" s="434"/>
      <c r="O263" s="435"/>
      <c r="P263" s="435"/>
    </row>
    <row r="264" spans="1:39" ht="60.75" customHeight="1" x14ac:dyDescent="0.25">
      <c r="A264" s="118"/>
      <c r="B264" s="125" t="s">
        <v>1201</v>
      </c>
      <c r="C264" s="120" t="s">
        <v>1905</v>
      </c>
      <c r="D264" s="120" t="s">
        <v>9</v>
      </c>
      <c r="E264" s="120" t="s">
        <v>8</v>
      </c>
      <c r="F264" s="120"/>
      <c r="G264" s="120">
        <v>44.9</v>
      </c>
      <c r="H264" s="532">
        <v>46</v>
      </c>
      <c r="I264" s="120">
        <v>47.3</v>
      </c>
      <c r="J264" s="121">
        <v>48.5</v>
      </c>
      <c r="K264" s="121">
        <v>49.7</v>
      </c>
      <c r="L264" s="121">
        <v>50</v>
      </c>
      <c r="M264" s="122">
        <v>50.6</v>
      </c>
      <c r="N264" s="118"/>
      <c r="O264" s="120"/>
      <c r="P264" s="120"/>
    </row>
    <row r="265" spans="1:39" ht="28.5" customHeight="1" x14ac:dyDescent="0.25">
      <c r="A265" s="1054"/>
      <c r="B265" s="1063" t="s">
        <v>1202</v>
      </c>
      <c r="C265" s="1060" t="s">
        <v>1861</v>
      </c>
      <c r="D265" s="1060" t="s">
        <v>9</v>
      </c>
      <c r="E265" s="19" t="s">
        <v>56</v>
      </c>
      <c r="F265" s="1060" t="s">
        <v>1036</v>
      </c>
      <c r="G265" s="515">
        <v>4</v>
      </c>
      <c r="H265" s="515">
        <v>7</v>
      </c>
      <c r="I265" s="515">
        <v>6</v>
      </c>
      <c r="J265" s="515">
        <v>4</v>
      </c>
      <c r="K265" s="515">
        <v>2</v>
      </c>
      <c r="L265" s="515"/>
      <c r="M265" s="490"/>
      <c r="N265" s="21"/>
      <c r="O265" s="19"/>
      <c r="P265" s="19"/>
    </row>
    <row r="266" spans="1:39" ht="30.75" customHeight="1" x14ac:dyDescent="0.25">
      <c r="A266" s="1055"/>
      <c r="B266" s="1064"/>
      <c r="C266" s="1061"/>
      <c r="D266" s="1061"/>
      <c r="E266" s="19" t="s">
        <v>1099</v>
      </c>
      <c r="F266" s="1061"/>
      <c r="G266" s="246">
        <v>5616.9</v>
      </c>
      <c r="H266" s="692">
        <f>SUM(H267:H278)</f>
        <v>2029.9082999999998</v>
      </c>
      <c r="I266" s="246">
        <f t="shared" ref="I266:K266" si="6">SUM(I267:I278)</f>
        <v>10128.736000000001</v>
      </c>
      <c r="J266" s="246">
        <f t="shared" si="6"/>
        <v>19666.675000000003</v>
      </c>
      <c r="K266" s="246">
        <f t="shared" si="6"/>
        <v>272.733</v>
      </c>
      <c r="L266" s="693"/>
      <c r="M266" s="714"/>
      <c r="N266" s="21"/>
      <c r="O266" s="19"/>
      <c r="P266" s="19"/>
    </row>
    <row r="267" spans="1:39" ht="88.5" customHeight="1" x14ac:dyDescent="0.25">
      <c r="A267" s="1"/>
      <c r="B267" s="13" t="s">
        <v>320</v>
      </c>
      <c r="C267" s="4" t="s">
        <v>1870</v>
      </c>
      <c r="D267" s="4" t="s">
        <v>9</v>
      </c>
      <c r="E267" s="4" t="s">
        <v>1099</v>
      </c>
      <c r="F267" s="4" t="s">
        <v>1036</v>
      </c>
      <c r="G267" s="715"/>
      <c r="H267" s="192">
        <v>88.677999999999997</v>
      </c>
      <c r="I267" s="6">
        <v>159.553</v>
      </c>
      <c r="J267" s="715"/>
      <c r="K267" s="715"/>
      <c r="L267" s="715"/>
      <c r="M267" s="715"/>
      <c r="N267" s="1" t="s">
        <v>993</v>
      </c>
      <c r="O267" s="4" t="s">
        <v>644</v>
      </c>
      <c r="P267" s="4"/>
    </row>
    <row r="268" spans="1:39" ht="95.25" customHeight="1" x14ac:dyDescent="0.25">
      <c r="A268" s="1"/>
      <c r="B268" s="13" t="s">
        <v>321</v>
      </c>
      <c r="C268" s="4" t="s">
        <v>1870</v>
      </c>
      <c r="D268" s="4" t="s">
        <v>9</v>
      </c>
      <c r="E268" s="4" t="s">
        <v>1099</v>
      </c>
      <c r="F268" s="4" t="s">
        <v>1036</v>
      </c>
      <c r="G268" s="715"/>
      <c r="H268" s="514">
        <v>415.399</v>
      </c>
      <c r="I268" s="6">
        <v>400.464</v>
      </c>
      <c r="J268" s="6"/>
      <c r="K268" s="6"/>
      <c r="L268" s="715"/>
      <c r="M268" s="715"/>
      <c r="N268" s="1" t="s">
        <v>993</v>
      </c>
      <c r="O268" s="4" t="s">
        <v>644</v>
      </c>
      <c r="P268" s="777"/>
    </row>
    <row r="269" spans="1:39" ht="84.75" customHeight="1" x14ac:dyDescent="0.25">
      <c r="A269" s="1"/>
      <c r="B269" s="545" t="s">
        <v>322</v>
      </c>
      <c r="C269" s="4" t="s">
        <v>1870</v>
      </c>
      <c r="D269" s="4" t="s">
        <v>9</v>
      </c>
      <c r="E269" s="4" t="s">
        <v>1099</v>
      </c>
      <c r="F269" s="4" t="s">
        <v>1036</v>
      </c>
      <c r="G269" s="715"/>
      <c r="H269" s="192">
        <v>17.454000000000001</v>
      </c>
      <c r="I269" s="6"/>
      <c r="J269" s="6"/>
      <c r="K269" s="6">
        <v>262.733</v>
      </c>
      <c r="L269" s="6"/>
      <c r="M269" s="716"/>
      <c r="N269" s="1" t="s">
        <v>993</v>
      </c>
      <c r="O269" s="4" t="s">
        <v>644</v>
      </c>
      <c r="P269" s="4"/>
    </row>
    <row r="270" spans="1:39" ht="85.5" customHeight="1" x14ac:dyDescent="0.25">
      <c r="A270" s="1"/>
      <c r="B270" s="545" t="s">
        <v>323</v>
      </c>
      <c r="C270" s="4" t="s">
        <v>1870</v>
      </c>
      <c r="D270" s="4" t="s">
        <v>9</v>
      </c>
      <c r="E270" s="4" t="s">
        <v>1099</v>
      </c>
      <c r="F270" s="4" t="s">
        <v>1036</v>
      </c>
      <c r="G270" s="715"/>
      <c r="H270" s="192">
        <v>180</v>
      </c>
      <c r="I270" s="6">
        <v>465.673</v>
      </c>
      <c r="J270" s="6"/>
      <c r="K270" s="6"/>
      <c r="L270" s="6"/>
      <c r="M270" s="716"/>
      <c r="N270" s="1" t="s">
        <v>993</v>
      </c>
      <c r="O270" s="4" t="s">
        <v>644</v>
      </c>
      <c r="P270" s="4"/>
    </row>
    <row r="271" spans="1:39" ht="70.5" customHeight="1" x14ac:dyDescent="0.25">
      <c r="A271" s="1"/>
      <c r="B271" s="545" t="s">
        <v>324</v>
      </c>
      <c r="C271" s="4" t="s">
        <v>1870</v>
      </c>
      <c r="D271" s="4" t="s">
        <v>9</v>
      </c>
      <c r="E271" s="4" t="s">
        <v>1099</v>
      </c>
      <c r="F271" s="4" t="s">
        <v>1036</v>
      </c>
      <c r="G271" s="715"/>
      <c r="H271" s="192">
        <v>109.316</v>
      </c>
      <c r="I271" s="6">
        <v>12.147</v>
      </c>
      <c r="J271" s="6"/>
      <c r="K271" s="6"/>
      <c r="L271" s="6"/>
      <c r="M271" s="716"/>
      <c r="N271" s="1" t="s">
        <v>993</v>
      </c>
      <c r="O271" s="4" t="s">
        <v>644</v>
      </c>
      <c r="P271" s="4"/>
    </row>
    <row r="272" spans="1:39" ht="70.5" customHeight="1" x14ac:dyDescent="0.25">
      <c r="A272" s="1"/>
      <c r="B272" s="13" t="s">
        <v>1203</v>
      </c>
      <c r="C272" s="4" t="s">
        <v>1870</v>
      </c>
      <c r="D272" s="4" t="s">
        <v>9</v>
      </c>
      <c r="E272" s="4" t="s">
        <v>1099</v>
      </c>
      <c r="F272" s="4" t="s">
        <v>1036</v>
      </c>
      <c r="G272" s="715"/>
      <c r="H272" s="192">
        <v>859.42399999999998</v>
      </c>
      <c r="I272" s="11">
        <v>859.42399999999998</v>
      </c>
      <c r="J272" s="6"/>
      <c r="K272" s="6"/>
      <c r="L272" s="6"/>
      <c r="M272" s="715"/>
      <c r="N272" s="1" t="s">
        <v>993</v>
      </c>
      <c r="O272" s="4" t="s">
        <v>863</v>
      </c>
      <c r="P272" s="4"/>
    </row>
    <row r="273" spans="1:16" ht="120" customHeight="1" x14ac:dyDescent="0.25">
      <c r="A273" s="1"/>
      <c r="B273" s="13" t="s">
        <v>325</v>
      </c>
      <c r="C273" s="4" t="s">
        <v>1870</v>
      </c>
      <c r="D273" s="4" t="s">
        <v>9</v>
      </c>
      <c r="E273" s="4" t="s">
        <v>1099</v>
      </c>
      <c r="F273" s="4" t="s">
        <v>1037</v>
      </c>
      <c r="G273" s="715"/>
      <c r="H273" s="192"/>
      <c r="I273" s="6">
        <v>11.113</v>
      </c>
      <c r="J273" s="617">
        <v>1000</v>
      </c>
      <c r="K273" s="6"/>
      <c r="L273" s="6"/>
      <c r="M273" s="715"/>
      <c r="N273" s="1" t="s">
        <v>993</v>
      </c>
      <c r="O273" s="4" t="s">
        <v>863</v>
      </c>
      <c r="P273" s="4"/>
    </row>
    <row r="274" spans="1:16" ht="99.75" customHeight="1" x14ac:dyDescent="0.25">
      <c r="A274" s="1"/>
      <c r="B274" s="555" t="s">
        <v>326</v>
      </c>
      <c r="C274" s="4" t="s">
        <v>1870</v>
      </c>
      <c r="D274" s="4" t="s">
        <v>9</v>
      </c>
      <c r="E274" s="4" t="s">
        <v>1099</v>
      </c>
      <c r="F274" s="4" t="s">
        <v>1036</v>
      </c>
      <c r="G274" s="715"/>
      <c r="H274" s="192"/>
      <c r="I274" s="6">
        <v>200</v>
      </c>
      <c r="J274" s="617">
        <v>345.14</v>
      </c>
      <c r="K274" s="6"/>
      <c r="L274" s="6"/>
      <c r="M274" s="715"/>
      <c r="N274" s="1" t="s">
        <v>993</v>
      </c>
      <c r="O274" s="4" t="s">
        <v>644</v>
      </c>
      <c r="P274" s="4"/>
    </row>
    <row r="275" spans="1:16" ht="90" customHeight="1" x14ac:dyDescent="0.25">
      <c r="A275" s="1"/>
      <c r="B275" s="555" t="s">
        <v>327</v>
      </c>
      <c r="C275" s="4" t="s">
        <v>1870</v>
      </c>
      <c r="D275" s="4" t="s">
        <v>9</v>
      </c>
      <c r="E275" s="4" t="s">
        <v>1099</v>
      </c>
      <c r="F275" s="4" t="s">
        <v>1036</v>
      </c>
      <c r="G275" s="715"/>
      <c r="H275" s="192"/>
      <c r="I275" s="6">
        <v>300</v>
      </c>
      <c r="J275" s="617">
        <v>409.34800000000001</v>
      </c>
      <c r="K275" s="6"/>
      <c r="L275" s="6"/>
      <c r="M275" s="715"/>
      <c r="N275" s="1" t="s">
        <v>993</v>
      </c>
      <c r="O275" s="4" t="s">
        <v>644</v>
      </c>
      <c r="P275" s="4"/>
    </row>
    <row r="276" spans="1:16" ht="85.5" customHeight="1" x14ac:dyDescent="0.25">
      <c r="A276" s="1"/>
      <c r="B276" s="555" t="s">
        <v>328</v>
      </c>
      <c r="C276" s="4" t="s">
        <v>1870</v>
      </c>
      <c r="D276" s="4" t="s">
        <v>9</v>
      </c>
      <c r="E276" s="4" t="s">
        <v>1099</v>
      </c>
      <c r="F276" s="4" t="s">
        <v>1036</v>
      </c>
      <c r="G276" s="715"/>
      <c r="H276" s="192">
        <v>211.2576</v>
      </c>
      <c r="I276" s="6">
        <v>28.71</v>
      </c>
      <c r="J276" s="617"/>
      <c r="K276" s="6"/>
      <c r="L276" s="6"/>
      <c r="M276" s="715"/>
      <c r="N276" s="1" t="s">
        <v>993</v>
      </c>
      <c r="O276" s="4" t="s">
        <v>644</v>
      </c>
      <c r="P276" s="4"/>
    </row>
    <row r="277" spans="1:16" ht="87.75" customHeight="1" x14ac:dyDescent="0.25">
      <c r="A277" s="1"/>
      <c r="B277" s="555" t="s">
        <v>1204</v>
      </c>
      <c r="C277" s="4" t="s">
        <v>1870</v>
      </c>
      <c r="D277" s="4" t="s">
        <v>9</v>
      </c>
      <c r="E277" s="4" t="s">
        <v>1099</v>
      </c>
      <c r="F277" s="4" t="s">
        <v>1037</v>
      </c>
      <c r="G277" s="715"/>
      <c r="H277" s="192">
        <v>148.37970000000001</v>
      </c>
      <c r="I277" s="6">
        <v>7676.652</v>
      </c>
      <c r="J277" s="617">
        <v>17912.187000000002</v>
      </c>
      <c r="K277" s="6"/>
      <c r="L277" s="6"/>
      <c r="M277" s="715"/>
      <c r="N277" s="1" t="s">
        <v>993</v>
      </c>
      <c r="O277" s="4" t="s">
        <v>863</v>
      </c>
      <c r="P277" s="4"/>
    </row>
    <row r="278" spans="1:16" ht="110.25" x14ac:dyDescent="0.25">
      <c r="A278" s="1"/>
      <c r="B278" s="555" t="s">
        <v>329</v>
      </c>
      <c r="C278" s="4" t="s">
        <v>1870</v>
      </c>
      <c r="D278" s="4" t="s">
        <v>9</v>
      </c>
      <c r="E278" s="4" t="s">
        <v>1099</v>
      </c>
      <c r="F278" s="4" t="s">
        <v>1037</v>
      </c>
      <c r="G278" s="715"/>
      <c r="H278" s="192"/>
      <c r="I278" s="6">
        <v>15</v>
      </c>
      <c r="J278" s="617"/>
      <c r="K278" s="6">
        <v>10</v>
      </c>
      <c r="L278" s="6"/>
      <c r="M278" s="715"/>
      <c r="N278" s="1" t="s">
        <v>993</v>
      </c>
      <c r="O278" s="4" t="s">
        <v>644</v>
      </c>
      <c r="P278" s="4"/>
    </row>
    <row r="279" spans="1:16" ht="30.75" customHeight="1" x14ac:dyDescent="0.25">
      <c r="A279" s="1084"/>
      <c r="B279" s="1126" t="s">
        <v>1205</v>
      </c>
      <c r="C279" s="1069" t="s">
        <v>1861</v>
      </c>
      <c r="D279" s="1069" t="s">
        <v>9</v>
      </c>
      <c r="E279" s="19" t="s">
        <v>56</v>
      </c>
      <c r="F279" s="1069" t="s">
        <v>1036</v>
      </c>
      <c r="G279" s="21"/>
      <c r="H279" s="21">
        <v>3</v>
      </c>
      <c r="I279" s="515">
        <v>1</v>
      </c>
      <c r="J279" s="515">
        <v>1</v>
      </c>
      <c r="K279" s="246"/>
      <c r="L279" s="246"/>
      <c r="M279" s="246"/>
      <c r="N279" s="21"/>
      <c r="O279" s="19"/>
      <c r="P279" s="19"/>
    </row>
    <row r="280" spans="1:16" ht="28.5" customHeight="1" x14ac:dyDescent="0.25">
      <c r="A280" s="1084"/>
      <c r="B280" s="1126"/>
      <c r="C280" s="1069"/>
      <c r="D280" s="1069"/>
      <c r="E280" s="19" t="s">
        <v>1099</v>
      </c>
      <c r="F280" s="1069"/>
      <c r="G280" s="246">
        <v>1619.7</v>
      </c>
      <c r="H280" s="246">
        <v>5318.9</v>
      </c>
      <c r="I280" s="246">
        <f>SUM(I281:I282)</f>
        <v>6911.3540000000003</v>
      </c>
      <c r="J280" s="246">
        <f>SUM(J281:J282)</f>
        <v>45</v>
      </c>
      <c r="K280" s="246"/>
      <c r="L280" s="246"/>
      <c r="M280" s="246"/>
      <c r="N280" s="21"/>
      <c r="O280" s="19"/>
      <c r="P280" s="19"/>
    </row>
    <row r="281" spans="1:16" ht="110.25" x14ac:dyDescent="0.25">
      <c r="A281" s="21"/>
      <c r="B281" s="194" t="s">
        <v>330</v>
      </c>
      <c r="C281" s="19" t="s">
        <v>1870</v>
      </c>
      <c r="D281" s="19" t="s">
        <v>9</v>
      </c>
      <c r="E281" s="19" t="s">
        <v>1099</v>
      </c>
      <c r="F281" s="19" t="s">
        <v>1037</v>
      </c>
      <c r="G281" s="19"/>
      <c r="H281" s="192"/>
      <c r="I281" s="22">
        <v>6896.3540000000003</v>
      </c>
      <c r="J281" s="22"/>
      <c r="K281" s="22"/>
      <c r="L281" s="22"/>
      <c r="M281" s="22"/>
      <c r="N281" s="21" t="s">
        <v>993</v>
      </c>
      <c r="O281" s="19" t="s">
        <v>863</v>
      </c>
      <c r="P281" s="19"/>
    </row>
    <row r="282" spans="1:16" ht="110.25" x14ac:dyDescent="0.25">
      <c r="A282" s="21"/>
      <c r="B282" s="169" t="s">
        <v>331</v>
      </c>
      <c r="C282" s="19" t="s">
        <v>1870</v>
      </c>
      <c r="D282" s="19" t="s">
        <v>9</v>
      </c>
      <c r="E282" s="19" t="s">
        <v>1099</v>
      </c>
      <c r="F282" s="19" t="s">
        <v>1037</v>
      </c>
      <c r="G282" s="19"/>
      <c r="H282" s="192"/>
      <c r="I282" s="22">
        <v>15</v>
      </c>
      <c r="J282" s="22">
        <v>45</v>
      </c>
      <c r="K282" s="22"/>
      <c r="L282" s="22"/>
      <c r="M282" s="22"/>
      <c r="N282" s="21" t="s">
        <v>993</v>
      </c>
      <c r="O282" s="19" t="s">
        <v>644</v>
      </c>
      <c r="P282" s="19"/>
    </row>
    <row r="283" spans="1:16" ht="70.5" customHeight="1" x14ac:dyDescent="0.25">
      <c r="A283" s="21"/>
      <c r="B283" s="194" t="s">
        <v>1206</v>
      </c>
      <c r="C283" s="19" t="s">
        <v>1861</v>
      </c>
      <c r="D283" s="19" t="s">
        <v>9</v>
      </c>
      <c r="E283" s="540"/>
      <c r="F283" s="19" t="s">
        <v>1036</v>
      </c>
      <c r="G283" s="19"/>
      <c r="H283" s="19"/>
      <c r="I283" s="22"/>
      <c r="J283" s="22"/>
      <c r="K283" s="22"/>
      <c r="L283" s="22"/>
      <c r="M283" s="22"/>
      <c r="N283" s="21"/>
      <c r="O283" s="19"/>
      <c r="P283" s="19"/>
    </row>
    <row r="284" spans="1:16" ht="31.5" customHeight="1" x14ac:dyDescent="0.25">
      <c r="A284" s="434"/>
      <c r="B284" s="447" t="s">
        <v>19</v>
      </c>
      <c r="C284" s="435"/>
      <c r="D284" s="435"/>
      <c r="E284" s="435"/>
      <c r="F284" s="435"/>
      <c r="G284" s="435"/>
      <c r="H284" s="435"/>
      <c r="I284" s="435"/>
      <c r="J284" s="436"/>
      <c r="K284" s="436"/>
      <c r="L284" s="436"/>
      <c r="M284" s="437"/>
      <c r="N284" s="434"/>
      <c r="O284" s="435"/>
      <c r="P284" s="435"/>
    </row>
    <row r="285" spans="1:16" ht="67.5" customHeight="1" x14ac:dyDescent="0.25">
      <c r="A285" s="118"/>
      <c r="B285" s="136" t="s">
        <v>1207</v>
      </c>
      <c r="C285" s="120" t="s">
        <v>1862</v>
      </c>
      <c r="D285" s="120" t="s">
        <v>9</v>
      </c>
      <c r="E285" s="120" t="s">
        <v>8</v>
      </c>
      <c r="F285" s="120"/>
      <c r="G285" s="120">
        <v>59.9</v>
      </c>
      <c r="H285" s="189">
        <v>59.4</v>
      </c>
      <c r="I285" s="121">
        <v>60.9</v>
      </c>
      <c r="J285" s="121">
        <v>62.4</v>
      </c>
      <c r="K285" s="121">
        <v>63.9</v>
      </c>
      <c r="L285" s="121">
        <v>65.900000000000006</v>
      </c>
      <c r="M285" s="122">
        <v>66.900000000000006</v>
      </c>
      <c r="N285" s="118"/>
      <c r="O285" s="120"/>
      <c r="P285" s="120"/>
    </row>
    <row r="286" spans="1:16" ht="33" customHeight="1" x14ac:dyDescent="0.25">
      <c r="A286" s="1054"/>
      <c r="B286" s="1063" t="s">
        <v>1208</v>
      </c>
      <c r="C286" s="1060" t="s">
        <v>1864</v>
      </c>
      <c r="D286" s="1060" t="s">
        <v>9</v>
      </c>
      <c r="E286" s="19" t="s">
        <v>56</v>
      </c>
      <c r="F286" s="1060" t="s">
        <v>1036</v>
      </c>
      <c r="G286" s="21">
        <v>1</v>
      </c>
      <c r="H286" s="21">
        <v>1</v>
      </c>
      <c r="I286" s="21">
        <v>2</v>
      </c>
      <c r="J286" s="21"/>
      <c r="K286" s="21">
        <v>1</v>
      </c>
      <c r="L286" s="490"/>
      <c r="M286" s="490"/>
      <c r="N286" s="21"/>
      <c r="O286" s="19"/>
      <c r="P286" s="19"/>
    </row>
    <row r="287" spans="1:16" ht="39.75" customHeight="1" x14ac:dyDescent="0.25">
      <c r="A287" s="1055"/>
      <c r="B287" s="1064"/>
      <c r="C287" s="1061"/>
      <c r="D287" s="1061"/>
      <c r="E287" s="19" t="s">
        <v>1099</v>
      </c>
      <c r="F287" s="1061"/>
      <c r="G287" s="21">
        <v>63.7</v>
      </c>
      <c r="H287" s="246">
        <f>SUM(H288:H291)</f>
        <v>3582.7235999999998</v>
      </c>
      <c r="I287" s="246">
        <f t="shared" ref="I287:K287" si="7">SUM(I288:I291)</f>
        <v>6339.2870000000003</v>
      </c>
      <c r="J287" s="246"/>
      <c r="K287" s="246">
        <f t="shared" si="7"/>
        <v>1879.133</v>
      </c>
      <c r="L287" s="246"/>
      <c r="M287" s="246"/>
      <c r="N287" s="579"/>
      <c r="O287" s="558"/>
      <c r="P287" s="19"/>
    </row>
    <row r="288" spans="1:16" ht="73.5" customHeight="1" x14ac:dyDescent="0.25">
      <c r="A288" s="1"/>
      <c r="B288" s="169" t="s">
        <v>1209</v>
      </c>
      <c r="C288" s="19" t="s">
        <v>1864</v>
      </c>
      <c r="D288" s="19" t="s">
        <v>9</v>
      </c>
      <c r="E288" s="19" t="s">
        <v>1099</v>
      </c>
      <c r="F288" s="19" t="s">
        <v>1036</v>
      </c>
      <c r="G288" s="19"/>
      <c r="H288" s="227"/>
      <c r="I288" s="22"/>
      <c r="J288" s="22"/>
      <c r="K288" s="22">
        <v>1879.133</v>
      </c>
      <c r="L288" s="22"/>
      <c r="M288" s="22"/>
      <c r="N288" s="579" t="s">
        <v>993</v>
      </c>
      <c r="O288" s="558" t="s">
        <v>800</v>
      </c>
      <c r="P288" s="4"/>
    </row>
    <row r="289" spans="1:16" ht="25.5" customHeight="1" x14ac:dyDescent="0.25">
      <c r="A289" s="1183"/>
      <c r="B289" s="1120" t="s">
        <v>332</v>
      </c>
      <c r="C289" s="1060" t="s">
        <v>1864</v>
      </c>
      <c r="D289" s="1060" t="s">
        <v>9</v>
      </c>
      <c r="E289" s="1060" t="s">
        <v>1099</v>
      </c>
      <c r="F289" s="1060" t="s">
        <v>1036</v>
      </c>
      <c r="G289" s="19"/>
      <c r="H289" s="227">
        <v>3582.7235999999998</v>
      </c>
      <c r="I289" s="22">
        <v>968.10400000000004</v>
      </c>
      <c r="J289" s="22"/>
      <c r="K289" s="22"/>
      <c r="L289" s="22"/>
      <c r="M289" s="22"/>
      <c r="N289" s="579" t="s">
        <v>993</v>
      </c>
      <c r="O289" s="558" t="s">
        <v>801</v>
      </c>
      <c r="P289" s="4"/>
    </row>
    <row r="290" spans="1:16" ht="56.25" customHeight="1" x14ac:dyDescent="0.25">
      <c r="A290" s="1183"/>
      <c r="B290" s="1120"/>
      <c r="C290" s="1061"/>
      <c r="D290" s="1061"/>
      <c r="E290" s="1061"/>
      <c r="F290" s="1061"/>
      <c r="G290" s="19"/>
      <c r="H290" s="227"/>
      <c r="I290" s="22">
        <v>3000</v>
      </c>
      <c r="J290" s="22"/>
      <c r="K290" s="22"/>
      <c r="L290" s="22"/>
      <c r="M290" s="22"/>
      <c r="N290" s="579" t="s">
        <v>992</v>
      </c>
      <c r="O290" s="558" t="s">
        <v>802</v>
      </c>
      <c r="P290" s="4"/>
    </row>
    <row r="291" spans="1:16" ht="71.25" customHeight="1" x14ac:dyDescent="0.25">
      <c r="A291" s="1"/>
      <c r="B291" s="169" t="s">
        <v>333</v>
      </c>
      <c r="C291" s="19" t="s">
        <v>1864</v>
      </c>
      <c r="D291" s="19" t="s">
        <v>9</v>
      </c>
      <c r="E291" s="19" t="s">
        <v>1099</v>
      </c>
      <c r="F291" s="19" t="s">
        <v>1036</v>
      </c>
      <c r="G291" s="19"/>
      <c r="H291" s="227"/>
      <c r="I291" s="22">
        <v>2371.183</v>
      </c>
      <c r="J291" s="22"/>
      <c r="K291" s="22"/>
      <c r="L291" s="22"/>
      <c r="M291" s="22"/>
      <c r="N291" s="579" t="s">
        <v>993</v>
      </c>
      <c r="O291" s="558" t="s">
        <v>801</v>
      </c>
      <c r="P291" s="4"/>
    </row>
    <row r="292" spans="1:16" ht="44.25" customHeight="1" x14ac:dyDescent="0.25">
      <c r="A292" s="1054"/>
      <c r="B292" s="1063" t="s">
        <v>1210</v>
      </c>
      <c r="C292" s="1060" t="s">
        <v>1864</v>
      </c>
      <c r="D292" s="1060" t="s">
        <v>9</v>
      </c>
      <c r="E292" s="19" t="s">
        <v>56</v>
      </c>
      <c r="F292" s="1060" t="s">
        <v>1036</v>
      </c>
      <c r="G292" s="21">
        <v>1</v>
      </c>
      <c r="H292" s="21" t="s">
        <v>81</v>
      </c>
      <c r="I292" s="21">
        <v>1</v>
      </c>
      <c r="J292" s="246"/>
      <c r="K292" s="515">
        <v>2</v>
      </c>
      <c r="L292" s="246"/>
      <c r="M292" s="247"/>
      <c r="N292" s="21"/>
      <c r="O292" s="19"/>
      <c r="P292" s="19"/>
    </row>
    <row r="293" spans="1:16" ht="44.25" customHeight="1" x14ac:dyDescent="0.25">
      <c r="A293" s="1055"/>
      <c r="B293" s="1064"/>
      <c r="C293" s="1061"/>
      <c r="D293" s="1061"/>
      <c r="E293" s="19" t="s">
        <v>1099</v>
      </c>
      <c r="F293" s="1061"/>
      <c r="G293" s="21">
        <v>948</v>
      </c>
      <c r="H293" s="246">
        <f>SUM(H294:H298)</f>
        <v>2125.1999999999998</v>
      </c>
      <c r="I293" s="246">
        <f>SUM(I294:I298)</f>
        <v>7785.9750000000004</v>
      </c>
      <c r="J293" s="246">
        <f>SUM(J294:J298)</f>
        <v>519.55499999999995</v>
      </c>
      <c r="K293" s="246">
        <f>SUM(K294:K298)</f>
        <v>4752.26</v>
      </c>
      <c r="L293" s="246"/>
      <c r="M293" s="246"/>
      <c r="N293" s="579"/>
      <c r="O293" s="558"/>
      <c r="P293" s="19"/>
    </row>
    <row r="294" spans="1:16" ht="84.75" customHeight="1" x14ac:dyDescent="0.25">
      <c r="A294" s="1"/>
      <c r="B294" s="169" t="s">
        <v>334</v>
      </c>
      <c r="C294" s="19" t="s">
        <v>1864</v>
      </c>
      <c r="D294" s="19" t="s">
        <v>9</v>
      </c>
      <c r="E294" s="19" t="s">
        <v>1099</v>
      </c>
      <c r="F294" s="19" t="s">
        <v>1036</v>
      </c>
      <c r="G294" s="19"/>
      <c r="H294" s="19"/>
      <c r="I294" s="22"/>
      <c r="J294" s="22">
        <v>519.55499999999995</v>
      </c>
      <c r="K294" s="22"/>
      <c r="L294" s="22"/>
      <c r="M294" s="22"/>
      <c r="N294" s="579" t="s">
        <v>993</v>
      </c>
      <c r="O294" s="558" t="s">
        <v>800</v>
      </c>
      <c r="P294" s="4"/>
    </row>
    <row r="295" spans="1:16" ht="84.75" customHeight="1" x14ac:dyDescent="0.25">
      <c r="A295" s="1"/>
      <c r="B295" s="169" t="s">
        <v>1211</v>
      </c>
      <c r="C295" s="19" t="s">
        <v>1864</v>
      </c>
      <c r="D295" s="19" t="s">
        <v>9</v>
      </c>
      <c r="E295" s="19" t="s">
        <v>1099</v>
      </c>
      <c r="F295" s="19" t="s">
        <v>1036</v>
      </c>
      <c r="G295" s="19"/>
      <c r="H295" s="19"/>
      <c r="I295" s="22"/>
      <c r="J295" s="22"/>
      <c r="K295" s="22">
        <v>4752.26</v>
      </c>
      <c r="L295" s="22"/>
      <c r="M295" s="22"/>
      <c r="N295" s="579" t="s">
        <v>993</v>
      </c>
      <c r="O295" s="558" t="s">
        <v>800</v>
      </c>
      <c r="P295" s="4"/>
    </row>
    <row r="296" spans="1:16" ht="30" customHeight="1" x14ac:dyDescent="0.25">
      <c r="A296" s="1183"/>
      <c r="B296" s="1120" t="s">
        <v>335</v>
      </c>
      <c r="C296" s="1060" t="s">
        <v>1864</v>
      </c>
      <c r="D296" s="1060" t="s">
        <v>9</v>
      </c>
      <c r="E296" s="1060" t="s">
        <v>1099</v>
      </c>
      <c r="F296" s="1060" t="s">
        <v>1036</v>
      </c>
      <c r="G296" s="1060"/>
      <c r="H296" s="24">
        <v>125.2</v>
      </c>
      <c r="I296" s="22">
        <v>2073.33</v>
      </c>
      <c r="J296" s="22"/>
      <c r="K296" s="22"/>
      <c r="L296" s="22"/>
      <c r="M296" s="22"/>
      <c r="N296" s="579" t="s">
        <v>993</v>
      </c>
      <c r="O296" s="558" t="s">
        <v>801</v>
      </c>
      <c r="P296" s="4"/>
    </row>
    <row r="297" spans="1:16" ht="30" customHeight="1" x14ac:dyDescent="0.25">
      <c r="A297" s="1183"/>
      <c r="B297" s="1120"/>
      <c r="C297" s="1071"/>
      <c r="D297" s="1071"/>
      <c r="E297" s="1071"/>
      <c r="F297" s="1071"/>
      <c r="G297" s="1071"/>
      <c r="H297" s="24">
        <v>2000</v>
      </c>
      <c r="I297" s="22"/>
      <c r="J297" s="22"/>
      <c r="K297" s="22"/>
      <c r="L297" s="22"/>
      <c r="M297" s="22"/>
      <c r="N297" s="579" t="s">
        <v>994</v>
      </c>
      <c r="O297" s="558" t="s">
        <v>802</v>
      </c>
      <c r="P297" s="4"/>
    </row>
    <row r="298" spans="1:16" ht="30" customHeight="1" x14ac:dyDescent="0.25">
      <c r="A298" s="1183"/>
      <c r="B298" s="1120"/>
      <c r="C298" s="1061"/>
      <c r="D298" s="1061"/>
      <c r="E298" s="1061"/>
      <c r="F298" s="1061"/>
      <c r="G298" s="1061"/>
      <c r="H298" s="19"/>
      <c r="I298" s="22">
        <v>5712.6450000000004</v>
      </c>
      <c r="J298" s="22"/>
      <c r="K298" s="22"/>
      <c r="L298" s="22"/>
      <c r="M298" s="22"/>
      <c r="N298" s="579" t="s">
        <v>992</v>
      </c>
      <c r="O298" s="558" t="s">
        <v>802</v>
      </c>
      <c r="P298" s="4"/>
    </row>
    <row r="299" spans="1:16" ht="33" customHeight="1" x14ac:dyDescent="0.25">
      <c r="A299" s="1054"/>
      <c r="B299" s="1063" t="s">
        <v>1212</v>
      </c>
      <c r="C299" s="1060" t="s">
        <v>1864</v>
      </c>
      <c r="D299" s="1060" t="s">
        <v>9</v>
      </c>
      <c r="E299" s="19" t="s">
        <v>56</v>
      </c>
      <c r="F299" s="1060" t="s">
        <v>1036</v>
      </c>
      <c r="G299" s="21"/>
      <c r="H299" s="21">
        <v>142</v>
      </c>
      <c r="I299" s="515">
        <v>23</v>
      </c>
      <c r="J299" s="515">
        <v>84</v>
      </c>
      <c r="K299" s="515">
        <v>101</v>
      </c>
      <c r="L299" s="246"/>
      <c r="M299" s="247"/>
      <c r="N299" s="21"/>
      <c r="O299" s="19"/>
      <c r="P299" s="19"/>
    </row>
    <row r="300" spans="1:16" ht="38.25" customHeight="1" x14ac:dyDescent="0.25">
      <c r="A300" s="1055"/>
      <c r="B300" s="1064"/>
      <c r="C300" s="1061"/>
      <c r="D300" s="1061"/>
      <c r="E300" s="19" t="s">
        <v>1099</v>
      </c>
      <c r="F300" s="1061"/>
      <c r="G300" s="21"/>
      <c r="H300" s="246">
        <f>SUM(H301:H503)</f>
        <v>84.826099999999997</v>
      </c>
      <c r="I300" s="246">
        <f t="shared" ref="I300:K300" si="8">SUM(I301:I503)</f>
        <v>1545.008</v>
      </c>
      <c r="J300" s="246">
        <f t="shared" si="8"/>
        <v>9200.2459999999992</v>
      </c>
      <c r="K300" s="246">
        <f t="shared" si="8"/>
        <v>20663.327000000008</v>
      </c>
      <c r="L300" s="246"/>
      <c r="M300" s="246"/>
      <c r="N300" s="579" t="s">
        <v>993</v>
      </c>
      <c r="O300" s="558"/>
      <c r="P300" s="19"/>
    </row>
    <row r="301" spans="1:16" ht="72" customHeight="1" x14ac:dyDescent="0.25">
      <c r="A301" s="537"/>
      <c r="B301" s="710" t="s">
        <v>336</v>
      </c>
      <c r="C301" s="19" t="s">
        <v>1864</v>
      </c>
      <c r="D301" s="19" t="s">
        <v>9</v>
      </c>
      <c r="E301" s="19" t="s">
        <v>1099</v>
      </c>
      <c r="F301" s="19" t="s">
        <v>1036</v>
      </c>
      <c r="G301" s="19"/>
      <c r="H301" s="192"/>
      <c r="I301" s="22">
        <v>6.4450000000000003</v>
      </c>
      <c r="J301" s="22"/>
      <c r="K301" s="24"/>
      <c r="L301" s="22"/>
      <c r="M301" s="34"/>
      <c r="N301" s="579" t="s">
        <v>993</v>
      </c>
      <c r="O301" s="558" t="s">
        <v>799</v>
      </c>
      <c r="P301" s="4"/>
    </row>
    <row r="302" spans="1:16" ht="61.5" customHeight="1" x14ac:dyDescent="0.25">
      <c r="A302" s="537"/>
      <c r="B302" s="710" t="s">
        <v>337</v>
      </c>
      <c r="C302" s="19" t="s">
        <v>1864</v>
      </c>
      <c r="D302" s="19" t="s">
        <v>9</v>
      </c>
      <c r="E302" s="19" t="s">
        <v>1099</v>
      </c>
      <c r="F302" s="19" t="s">
        <v>1036</v>
      </c>
      <c r="G302" s="19"/>
      <c r="H302" s="192"/>
      <c r="I302" s="22">
        <v>80.091999999999999</v>
      </c>
      <c r="J302" s="22"/>
      <c r="K302" s="22"/>
      <c r="L302" s="22"/>
      <c r="M302" s="34"/>
      <c r="N302" s="579" t="s">
        <v>993</v>
      </c>
      <c r="O302" s="558" t="s">
        <v>799</v>
      </c>
      <c r="P302" s="4"/>
    </row>
    <row r="303" spans="1:16" ht="61.5" customHeight="1" x14ac:dyDescent="0.25">
      <c r="A303" s="537"/>
      <c r="B303" s="169" t="s">
        <v>338</v>
      </c>
      <c r="C303" s="19" t="s">
        <v>1864</v>
      </c>
      <c r="D303" s="19" t="s">
        <v>9</v>
      </c>
      <c r="E303" s="19" t="s">
        <v>1099</v>
      </c>
      <c r="F303" s="19" t="s">
        <v>1036</v>
      </c>
      <c r="G303" s="19"/>
      <c r="H303" s="192"/>
      <c r="I303" s="22"/>
      <c r="J303" s="22">
        <v>43.145000000000003</v>
      </c>
      <c r="K303" s="22"/>
      <c r="L303" s="22"/>
      <c r="M303" s="34"/>
      <c r="N303" s="579" t="s">
        <v>993</v>
      </c>
      <c r="O303" s="558" t="s">
        <v>799</v>
      </c>
      <c r="P303" s="4"/>
    </row>
    <row r="304" spans="1:16" ht="61.5" customHeight="1" x14ac:dyDescent="0.25">
      <c r="A304" s="537"/>
      <c r="B304" s="169" t="s">
        <v>339</v>
      </c>
      <c r="C304" s="19" t="s">
        <v>1864</v>
      </c>
      <c r="D304" s="19" t="s">
        <v>9</v>
      </c>
      <c r="E304" s="19" t="s">
        <v>1099</v>
      </c>
      <c r="F304" s="19" t="s">
        <v>1036</v>
      </c>
      <c r="G304" s="19"/>
      <c r="H304" s="192"/>
      <c r="I304" s="22"/>
      <c r="J304" s="22">
        <v>33.414000000000001</v>
      </c>
      <c r="K304" s="22"/>
      <c r="L304" s="22"/>
      <c r="M304" s="34"/>
      <c r="N304" s="579" t="s">
        <v>993</v>
      </c>
      <c r="O304" s="558" t="s">
        <v>799</v>
      </c>
      <c r="P304" s="4"/>
    </row>
    <row r="305" spans="1:16" ht="61.5" customHeight="1" x14ac:dyDescent="0.25">
      <c r="A305" s="537"/>
      <c r="B305" s="169" t="s">
        <v>340</v>
      </c>
      <c r="C305" s="19" t="s">
        <v>1864</v>
      </c>
      <c r="D305" s="19" t="s">
        <v>9</v>
      </c>
      <c r="E305" s="19" t="s">
        <v>1099</v>
      </c>
      <c r="F305" s="19" t="s">
        <v>1036</v>
      </c>
      <c r="G305" s="19"/>
      <c r="H305" s="192"/>
      <c r="I305" s="22"/>
      <c r="J305" s="22">
        <v>38.427999999999997</v>
      </c>
      <c r="K305" s="22"/>
      <c r="L305" s="22"/>
      <c r="M305" s="34"/>
      <c r="N305" s="579" t="s">
        <v>993</v>
      </c>
      <c r="O305" s="558" t="s">
        <v>799</v>
      </c>
      <c r="P305" s="4"/>
    </row>
    <row r="306" spans="1:16" ht="61.5" customHeight="1" x14ac:dyDescent="0.25">
      <c r="A306" s="537"/>
      <c r="B306" s="169" t="s">
        <v>1669</v>
      </c>
      <c r="C306" s="19" t="s">
        <v>1864</v>
      </c>
      <c r="D306" s="19" t="s">
        <v>9</v>
      </c>
      <c r="E306" s="19" t="s">
        <v>1099</v>
      </c>
      <c r="F306" s="19" t="s">
        <v>1036</v>
      </c>
      <c r="G306" s="19"/>
      <c r="H306" s="192"/>
      <c r="I306" s="22"/>
      <c r="J306" s="22"/>
      <c r="K306" s="22">
        <v>109.399</v>
      </c>
      <c r="L306" s="22"/>
      <c r="M306" s="34"/>
      <c r="N306" s="579" t="s">
        <v>993</v>
      </c>
      <c r="O306" s="558" t="s">
        <v>799</v>
      </c>
      <c r="P306" s="4"/>
    </row>
    <row r="307" spans="1:16" ht="61.5" customHeight="1" x14ac:dyDescent="0.25">
      <c r="A307" s="537"/>
      <c r="B307" s="169" t="s">
        <v>1670</v>
      </c>
      <c r="C307" s="19" t="s">
        <v>1864</v>
      </c>
      <c r="D307" s="19" t="s">
        <v>9</v>
      </c>
      <c r="E307" s="19" t="s">
        <v>1099</v>
      </c>
      <c r="F307" s="19" t="s">
        <v>1036</v>
      </c>
      <c r="G307" s="19"/>
      <c r="H307" s="192"/>
      <c r="I307" s="22"/>
      <c r="J307" s="22"/>
      <c r="K307" s="22">
        <v>104.899</v>
      </c>
      <c r="L307" s="22"/>
      <c r="M307" s="34"/>
      <c r="N307" s="579" t="s">
        <v>993</v>
      </c>
      <c r="O307" s="558" t="s">
        <v>799</v>
      </c>
      <c r="P307" s="4"/>
    </row>
    <row r="308" spans="1:16" ht="61.5" customHeight="1" x14ac:dyDescent="0.25">
      <c r="A308" s="537"/>
      <c r="B308" s="169" t="s">
        <v>899</v>
      </c>
      <c r="C308" s="19" t="s">
        <v>1864</v>
      </c>
      <c r="D308" s="19" t="s">
        <v>9</v>
      </c>
      <c r="E308" s="19" t="s">
        <v>1099</v>
      </c>
      <c r="F308" s="19" t="s">
        <v>1036</v>
      </c>
      <c r="G308" s="19"/>
      <c r="H308" s="192"/>
      <c r="I308" s="22"/>
      <c r="J308" s="22"/>
      <c r="K308" s="22">
        <v>56</v>
      </c>
      <c r="L308" s="22"/>
      <c r="M308" s="34"/>
      <c r="N308" s="579" t="s">
        <v>993</v>
      </c>
      <c r="O308" s="558" t="s">
        <v>799</v>
      </c>
      <c r="P308" s="4"/>
    </row>
    <row r="309" spans="1:16" ht="86.25" customHeight="1" x14ac:dyDescent="0.25">
      <c r="A309" s="537"/>
      <c r="B309" s="169" t="s">
        <v>341</v>
      </c>
      <c r="C309" s="19" t="s">
        <v>1864</v>
      </c>
      <c r="D309" s="19" t="s">
        <v>9</v>
      </c>
      <c r="E309" s="19" t="s">
        <v>1099</v>
      </c>
      <c r="F309" s="19" t="s">
        <v>1036</v>
      </c>
      <c r="G309" s="19"/>
      <c r="H309" s="192"/>
      <c r="I309" s="22"/>
      <c r="J309" s="22">
        <v>114.723</v>
      </c>
      <c r="K309" s="22"/>
      <c r="L309" s="22"/>
      <c r="M309" s="34"/>
      <c r="N309" s="579" t="s">
        <v>993</v>
      </c>
      <c r="O309" s="558" t="s">
        <v>799</v>
      </c>
      <c r="P309" s="4"/>
    </row>
    <row r="310" spans="1:16" ht="61.5" customHeight="1" x14ac:dyDescent="0.25">
      <c r="A310" s="537"/>
      <c r="B310" s="169" t="s">
        <v>342</v>
      </c>
      <c r="C310" s="19" t="s">
        <v>1864</v>
      </c>
      <c r="D310" s="19" t="s">
        <v>9</v>
      </c>
      <c r="E310" s="19" t="s">
        <v>1099</v>
      </c>
      <c r="F310" s="19" t="s">
        <v>1036</v>
      </c>
      <c r="G310" s="19"/>
      <c r="H310" s="192"/>
      <c r="I310" s="22"/>
      <c r="J310" s="22">
        <v>170.53899999999999</v>
      </c>
      <c r="K310" s="22"/>
      <c r="L310" s="22"/>
      <c r="M310" s="34"/>
      <c r="N310" s="579" t="s">
        <v>993</v>
      </c>
      <c r="O310" s="558" t="s">
        <v>799</v>
      </c>
      <c r="P310" s="4"/>
    </row>
    <row r="311" spans="1:16" ht="153.75" customHeight="1" x14ac:dyDescent="0.25">
      <c r="A311" s="537"/>
      <c r="B311" s="169" t="s">
        <v>344</v>
      </c>
      <c r="C311" s="19" t="s">
        <v>1864</v>
      </c>
      <c r="D311" s="19" t="s">
        <v>9</v>
      </c>
      <c r="E311" s="19" t="s">
        <v>1099</v>
      </c>
      <c r="F311" s="19" t="s">
        <v>1036</v>
      </c>
      <c r="G311" s="19"/>
      <c r="H311" s="192"/>
      <c r="I311" s="22"/>
      <c r="J311" s="22">
        <v>277.65199999999999</v>
      </c>
      <c r="K311" s="22"/>
      <c r="L311" s="22"/>
      <c r="M311" s="34"/>
      <c r="N311" s="579" t="s">
        <v>993</v>
      </c>
      <c r="O311" s="558" t="s">
        <v>799</v>
      </c>
      <c r="P311" s="4"/>
    </row>
    <row r="312" spans="1:16" ht="106.5" customHeight="1" x14ac:dyDescent="0.25">
      <c r="A312" s="537"/>
      <c r="B312" s="169" t="s">
        <v>343</v>
      </c>
      <c r="C312" s="19" t="s">
        <v>1864</v>
      </c>
      <c r="D312" s="19" t="s">
        <v>9</v>
      </c>
      <c r="E312" s="19" t="s">
        <v>1099</v>
      </c>
      <c r="F312" s="19" t="s">
        <v>1036</v>
      </c>
      <c r="G312" s="19"/>
      <c r="H312" s="192"/>
      <c r="I312" s="22"/>
      <c r="J312" s="22">
        <v>270.85500000000002</v>
      </c>
      <c r="K312" s="22"/>
      <c r="L312" s="22"/>
      <c r="M312" s="34"/>
      <c r="N312" s="579" t="s">
        <v>993</v>
      </c>
      <c r="O312" s="558" t="s">
        <v>799</v>
      </c>
      <c r="P312" s="4"/>
    </row>
    <row r="313" spans="1:16" ht="65.25" customHeight="1" x14ac:dyDescent="0.25">
      <c r="A313" s="537"/>
      <c r="B313" s="169" t="s">
        <v>1213</v>
      </c>
      <c r="C313" s="19" t="s">
        <v>1864</v>
      </c>
      <c r="D313" s="19" t="s">
        <v>9</v>
      </c>
      <c r="E313" s="19" t="s">
        <v>1099</v>
      </c>
      <c r="F313" s="19" t="s">
        <v>1036</v>
      </c>
      <c r="G313" s="19"/>
      <c r="H313" s="192"/>
      <c r="I313" s="438">
        <v>38.347000000000001</v>
      </c>
      <c r="J313" s="22"/>
      <c r="K313" s="22"/>
      <c r="L313" s="22"/>
      <c r="M313" s="34"/>
      <c r="N313" s="579" t="s">
        <v>993</v>
      </c>
      <c r="O313" s="558" t="s">
        <v>799</v>
      </c>
      <c r="P313" s="4"/>
    </row>
    <row r="314" spans="1:16" ht="65.25" customHeight="1" x14ac:dyDescent="0.25">
      <c r="A314" s="537"/>
      <c r="B314" s="169" t="s">
        <v>1214</v>
      </c>
      <c r="C314" s="19" t="s">
        <v>1864</v>
      </c>
      <c r="D314" s="19" t="s">
        <v>9</v>
      </c>
      <c r="E314" s="19" t="s">
        <v>1099</v>
      </c>
      <c r="F314" s="19" t="s">
        <v>1036</v>
      </c>
      <c r="G314" s="19"/>
      <c r="H314" s="192"/>
      <c r="I314" s="438">
        <v>20.876000000000001</v>
      </c>
      <c r="J314" s="22"/>
      <c r="K314" s="22"/>
      <c r="L314" s="22"/>
      <c r="M314" s="34"/>
      <c r="N314" s="579" t="s">
        <v>993</v>
      </c>
      <c r="O314" s="558" t="s">
        <v>799</v>
      </c>
      <c r="P314" s="4"/>
    </row>
    <row r="315" spans="1:16" ht="65.25" customHeight="1" x14ac:dyDescent="0.25">
      <c r="A315" s="537"/>
      <c r="B315" s="169" t="s">
        <v>345</v>
      </c>
      <c r="C315" s="19" t="s">
        <v>1864</v>
      </c>
      <c r="D315" s="19" t="s">
        <v>9</v>
      </c>
      <c r="E315" s="19" t="s">
        <v>1099</v>
      </c>
      <c r="F315" s="19" t="s">
        <v>1036</v>
      </c>
      <c r="G315" s="19"/>
      <c r="H315" s="192"/>
      <c r="I315" s="438">
        <v>92.242999999999995</v>
      </c>
      <c r="J315" s="22"/>
      <c r="K315" s="22"/>
      <c r="L315" s="22"/>
      <c r="M315" s="34"/>
      <c r="N315" s="579" t="s">
        <v>993</v>
      </c>
      <c r="O315" s="558" t="s">
        <v>799</v>
      </c>
      <c r="P315" s="4"/>
    </row>
    <row r="316" spans="1:16" ht="65.25" customHeight="1" x14ac:dyDescent="0.25">
      <c r="A316" s="537"/>
      <c r="B316" s="169" t="s">
        <v>1215</v>
      </c>
      <c r="C316" s="19" t="s">
        <v>1864</v>
      </c>
      <c r="D316" s="19" t="s">
        <v>9</v>
      </c>
      <c r="E316" s="19" t="s">
        <v>1099</v>
      </c>
      <c r="F316" s="19" t="s">
        <v>1036</v>
      </c>
      <c r="G316" s="19"/>
      <c r="H316" s="192"/>
      <c r="I316" s="438">
        <v>16.262</v>
      </c>
      <c r="J316" s="22"/>
      <c r="K316" s="22"/>
      <c r="L316" s="22"/>
      <c r="M316" s="34"/>
      <c r="N316" s="579" t="s">
        <v>993</v>
      </c>
      <c r="O316" s="558" t="s">
        <v>799</v>
      </c>
      <c r="P316" s="4"/>
    </row>
    <row r="317" spans="1:16" ht="65.25" customHeight="1" x14ac:dyDescent="0.25">
      <c r="A317" s="537"/>
      <c r="B317" s="169" t="s">
        <v>1216</v>
      </c>
      <c r="C317" s="19" t="s">
        <v>1864</v>
      </c>
      <c r="D317" s="19" t="s">
        <v>9</v>
      </c>
      <c r="E317" s="19" t="s">
        <v>1099</v>
      </c>
      <c r="F317" s="19" t="s">
        <v>1036</v>
      </c>
      <c r="G317" s="19"/>
      <c r="H317" s="192">
        <v>84.826099999999997</v>
      </c>
      <c r="I317" s="22"/>
      <c r="J317" s="22">
        <v>36.512999999999998</v>
      </c>
      <c r="K317" s="22"/>
      <c r="L317" s="22"/>
      <c r="M317" s="34"/>
      <c r="N317" s="579" t="s">
        <v>993</v>
      </c>
      <c r="O317" s="558" t="s">
        <v>799</v>
      </c>
      <c r="P317" s="4"/>
    </row>
    <row r="318" spans="1:16" ht="81" customHeight="1" x14ac:dyDescent="0.25">
      <c r="A318" s="537"/>
      <c r="B318" s="169" t="s">
        <v>346</v>
      </c>
      <c r="C318" s="19" t="s">
        <v>1864</v>
      </c>
      <c r="D318" s="19" t="s">
        <v>9</v>
      </c>
      <c r="E318" s="19" t="s">
        <v>1099</v>
      </c>
      <c r="F318" s="19" t="s">
        <v>1036</v>
      </c>
      <c r="G318" s="19"/>
      <c r="H318" s="192"/>
      <c r="I318" s="22"/>
      <c r="J318" s="22">
        <v>60.040999999999997</v>
      </c>
      <c r="K318" s="22"/>
      <c r="L318" s="22"/>
      <c r="M318" s="34"/>
      <c r="N318" s="579" t="s">
        <v>993</v>
      </c>
      <c r="O318" s="558" t="s">
        <v>799</v>
      </c>
      <c r="P318" s="4"/>
    </row>
    <row r="319" spans="1:16" ht="131.25" customHeight="1" x14ac:dyDescent="0.25">
      <c r="A319" s="537"/>
      <c r="B319" s="169" t="s">
        <v>347</v>
      </c>
      <c r="C319" s="19" t="s">
        <v>1864</v>
      </c>
      <c r="D319" s="19" t="s">
        <v>9</v>
      </c>
      <c r="E319" s="19" t="s">
        <v>1099</v>
      </c>
      <c r="F319" s="19" t="s">
        <v>1036</v>
      </c>
      <c r="G319" s="19"/>
      <c r="H319" s="192"/>
      <c r="I319" s="22"/>
      <c r="J319" s="22">
        <v>35.951000000000001</v>
      </c>
      <c r="K319" s="22"/>
      <c r="L319" s="22"/>
      <c r="M319" s="34"/>
      <c r="N319" s="579" t="s">
        <v>993</v>
      </c>
      <c r="O319" s="558" t="s">
        <v>799</v>
      </c>
      <c r="P319" s="4"/>
    </row>
    <row r="320" spans="1:16" ht="176.25" customHeight="1" x14ac:dyDescent="0.25">
      <c r="A320" s="537"/>
      <c r="B320" s="169" t="s">
        <v>348</v>
      </c>
      <c r="C320" s="19" t="s">
        <v>1864</v>
      </c>
      <c r="D320" s="19" t="s">
        <v>9</v>
      </c>
      <c r="E320" s="19" t="s">
        <v>1099</v>
      </c>
      <c r="F320" s="19" t="s">
        <v>1036</v>
      </c>
      <c r="G320" s="19"/>
      <c r="H320" s="192"/>
      <c r="I320" s="22"/>
      <c r="J320" s="22">
        <v>81.668999999999997</v>
      </c>
      <c r="K320" s="22"/>
      <c r="L320" s="22"/>
      <c r="M320" s="34"/>
      <c r="N320" s="579" t="s">
        <v>993</v>
      </c>
      <c r="O320" s="558" t="s">
        <v>799</v>
      </c>
      <c r="P320" s="4"/>
    </row>
    <row r="321" spans="1:16" ht="155.25" customHeight="1" x14ac:dyDescent="0.25">
      <c r="A321" s="537"/>
      <c r="B321" s="169" t="s">
        <v>349</v>
      </c>
      <c r="C321" s="19" t="s">
        <v>1864</v>
      </c>
      <c r="D321" s="19" t="s">
        <v>9</v>
      </c>
      <c r="E321" s="19" t="s">
        <v>1099</v>
      </c>
      <c r="F321" s="19" t="s">
        <v>1036</v>
      </c>
      <c r="G321" s="19"/>
      <c r="H321" s="192"/>
      <c r="I321" s="22"/>
      <c r="J321" s="22">
        <v>65.506</v>
      </c>
      <c r="K321" s="22"/>
      <c r="L321" s="22"/>
      <c r="M321" s="34"/>
      <c r="N321" s="579" t="s">
        <v>993</v>
      </c>
      <c r="O321" s="558" t="s">
        <v>799</v>
      </c>
      <c r="P321" s="4"/>
    </row>
    <row r="322" spans="1:16" ht="135" customHeight="1" x14ac:dyDescent="0.25">
      <c r="A322" s="537"/>
      <c r="B322" s="169" t="s">
        <v>350</v>
      </c>
      <c r="C322" s="19" t="s">
        <v>1864</v>
      </c>
      <c r="D322" s="19" t="s">
        <v>9</v>
      </c>
      <c r="E322" s="19" t="s">
        <v>1099</v>
      </c>
      <c r="F322" s="19" t="s">
        <v>1036</v>
      </c>
      <c r="G322" s="19"/>
      <c r="H322" s="192"/>
      <c r="I322" s="22"/>
      <c r="J322" s="22">
        <v>47.851999999999997</v>
      </c>
      <c r="K322" s="22"/>
      <c r="L322" s="22"/>
      <c r="M322" s="34"/>
      <c r="N322" s="579" t="s">
        <v>993</v>
      </c>
      <c r="O322" s="558" t="s">
        <v>799</v>
      </c>
      <c r="P322" s="4"/>
    </row>
    <row r="323" spans="1:16" ht="105" customHeight="1" x14ac:dyDescent="0.25">
      <c r="A323" s="537"/>
      <c r="B323" s="169" t="s">
        <v>1217</v>
      </c>
      <c r="C323" s="19" t="s">
        <v>1864</v>
      </c>
      <c r="D323" s="19" t="s">
        <v>9</v>
      </c>
      <c r="E323" s="19" t="s">
        <v>1099</v>
      </c>
      <c r="F323" s="19" t="s">
        <v>1036</v>
      </c>
      <c r="G323" s="19"/>
      <c r="H323" s="192"/>
      <c r="I323" s="22"/>
      <c r="J323" s="22">
        <v>80.03</v>
      </c>
      <c r="K323" s="22"/>
      <c r="L323" s="22"/>
      <c r="M323" s="34"/>
      <c r="N323" s="579" t="s">
        <v>993</v>
      </c>
      <c r="O323" s="558" t="s">
        <v>799</v>
      </c>
      <c r="P323" s="4"/>
    </row>
    <row r="324" spans="1:16" ht="63.75" customHeight="1" x14ac:dyDescent="0.25">
      <c r="A324" s="537"/>
      <c r="B324" s="169" t="s">
        <v>351</v>
      </c>
      <c r="C324" s="19" t="s">
        <v>1864</v>
      </c>
      <c r="D324" s="19" t="s">
        <v>9</v>
      </c>
      <c r="E324" s="19" t="s">
        <v>1099</v>
      </c>
      <c r="F324" s="19" t="s">
        <v>1036</v>
      </c>
      <c r="G324" s="19"/>
      <c r="H324" s="192"/>
      <c r="I324" s="22"/>
      <c r="J324" s="22">
        <v>54.542000000000002</v>
      </c>
      <c r="K324" s="22"/>
      <c r="L324" s="22"/>
      <c r="M324" s="34"/>
      <c r="N324" s="579" t="s">
        <v>993</v>
      </c>
      <c r="O324" s="558" t="s">
        <v>799</v>
      </c>
      <c r="P324" s="4"/>
    </row>
    <row r="325" spans="1:16" ht="105.75" customHeight="1" x14ac:dyDescent="0.25">
      <c r="A325" s="537"/>
      <c r="B325" s="169" t="s">
        <v>1218</v>
      </c>
      <c r="C325" s="19" t="s">
        <v>1864</v>
      </c>
      <c r="D325" s="19" t="s">
        <v>9</v>
      </c>
      <c r="E325" s="19" t="s">
        <v>1099</v>
      </c>
      <c r="F325" s="19" t="s">
        <v>1036</v>
      </c>
      <c r="G325" s="19"/>
      <c r="H325" s="192"/>
      <c r="I325" s="22"/>
      <c r="J325" s="22">
        <v>192.822</v>
      </c>
      <c r="K325" s="22"/>
      <c r="L325" s="22"/>
      <c r="M325" s="34"/>
      <c r="N325" s="579" t="s">
        <v>993</v>
      </c>
      <c r="O325" s="558" t="s">
        <v>799</v>
      </c>
      <c r="P325" s="4"/>
    </row>
    <row r="326" spans="1:16" ht="63.75" customHeight="1" x14ac:dyDescent="0.25">
      <c r="A326" s="537"/>
      <c r="B326" s="711" t="s">
        <v>1219</v>
      </c>
      <c r="C326" s="19" t="s">
        <v>1864</v>
      </c>
      <c r="D326" s="19" t="s">
        <v>9</v>
      </c>
      <c r="E326" s="19" t="s">
        <v>1099</v>
      </c>
      <c r="F326" s="19" t="s">
        <v>1036</v>
      </c>
      <c r="G326" s="19"/>
      <c r="H326" s="192"/>
      <c r="I326" s="22"/>
      <c r="J326" s="22">
        <v>75.224999999999994</v>
      </c>
      <c r="K326" s="22"/>
      <c r="L326" s="22"/>
      <c r="M326" s="34"/>
      <c r="N326" s="579" t="s">
        <v>993</v>
      </c>
      <c r="O326" s="558" t="s">
        <v>799</v>
      </c>
      <c r="P326" s="4"/>
    </row>
    <row r="327" spans="1:16" ht="63.75" customHeight="1" x14ac:dyDescent="0.25">
      <c r="A327" s="537"/>
      <c r="B327" s="169" t="s">
        <v>1220</v>
      </c>
      <c r="C327" s="19" t="s">
        <v>1864</v>
      </c>
      <c r="D327" s="19" t="s">
        <v>9</v>
      </c>
      <c r="E327" s="19" t="s">
        <v>1099</v>
      </c>
      <c r="F327" s="19" t="s">
        <v>1036</v>
      </c>
      <c r="G327" s="19"/>
      <c r="H327" s="192"/>
      <c r="I327" s="22"/>
      <c r="J327" s="22"/>
      <c r="K327" s="438">
        <v>181.67699999999999</v>
      </c>
      <c r="L327" s="22"/>
      <c r="M327" s="34"/>
      <c r="N327" s="579" t="s">
        <v>993</v>
      </c>
      <c r="O327" s="558" t="s">
        <v>799</v>
      </c>
      <c r="P327" s="4"/>
    </row>
    <row r="328" spans="1:16" ht="63.75" customHeight="1" x14ac:dyDescent="0.25">
      <c r="A328" s="537"/>
      <c r="B328" s="169" t="s">
        <v>352</v>
      </c>
      <c r="C328" s="19" t="s">
        <v>1864</v>
      </c>
      <c r="D328" s="19" t="s">
        <v>9</v>
      </c>
      <c r="E328" s="19" t="s">
        <v>1099</v>
      </c>
      <c r="F328" s="19" t="s">
        <v>1036</v>
      </c>
      <c r="G328" s="19"/>
      <c r="H328" s="192"/>
      <c r="I328" s="22">
        <v>128.745</v>
      </c>
      <c r="J328" s="22"/>
      <c r="K328" s="438"/>
      <c r="L328" s="22"/>
      <c r="M328" s="34"/>
      <c r="N328" s="579" t="s">
        <v>993</v>
      </c>
      <c r="O328" s="558" t="s">
        <v>799</v>
      </c>
      <c r="P328" s="4"/>
    </row>
    <row r="329" spans="1:16" ht="78.75" customHeight="1" x14ac:dyDescent="0.25">
      <c r="A329" s="537"/>
      <c r="B329" s="169" t="s">
        <v>353</v>
      </c>
      <c r="C329" s="19" t="s">
        <v>1864</v>
      </c>
      <c r="D329" s="19" t="s">
        <v>9</v>
      </c>
      <c r="E329" s="19" t="s">
        <v>1099</v>
      </c>
      <c r="F329" s="19" t="s">
        <v>1036</v>
      </c>
      <c r="G329" s="19"/>
      <c r="H329" s="192"/>
      <c r="I329" s="22">
        <v>30.15</v>
      </c>
      <c r="J329" s="22"/>
      <c r="K329" s="438"/>
      <c r="L329" s="22"/>
      <c r="M329" s="34"/>
      <c r="N329" s="579" t="s">
        <v>993</v>
      </c>
      <c r="O329" s="558" t="s">
        <v>799</v>
      </c>
      <c r="P329" s="4"/>
    </row>
    <row r="330" spans="1:16" ht="63.75" customHeight="1" x14ac:dyDescent="0.25">
      <c r="A330" s="537"/>
      <c r="B330" s="169" t="s">
        <v>1221</v>
      </c>
      <c r="C330" s="19" t="s">
        <v>1864</v>
      </c>
      <c r="D330" s="19" t="s">
        <v>9</v>
      </c>
      <c r="E330" s="19" t="s">
        <v>1099</v>
      </c>
      <c r="F330" s="19" t="s">
        <v>1036</v>
      </c>
      <c r="G330" s="19"/>
      <c r="H330" s="192"/>
      <c r="I330" s="22">
        <v>96.158000000000001</v>
      </c>
      <c r="J330" s="22"/>
      <c r="K330" s="438"/>
      <c r="L330" s="22"/>
      <c r="M330" s="34"/>
      <c r="N330" s="579" t="s">
        <v>993</v>
      </c>
      <c r="O330" s="558" t="s">
        <v>799</v>
      </c>
      <c r="P330" s="4"/>
    </row>
    <row r="331" spans="1:16" ht="63.75" customHeight="1" x14ac:dyDescent="0.25">
      <c r="A331" s="537"/>
      <c r="B331" s="169" t="s">
        <v>354</v>
      </c>
      <c r="C331" s="19" t="s">
        <v>1864</v>
      </c>
      <c r="D331" s="19" t="s">
        <v>9</v>
      </c>
      <c r="E331" s="19" t="s">
        <v>1099</v>
      </c>
      <c r="F331" s="19" t="s">
        <v>1036</v>
      </c>
      <c r="G331" s="19"/>
      <c r="H331" s="192"/>
      <c r="I331" s="22"/>
      <c r="J331" s="22">
        <v>9.7609999999999992</v>
      </c>
      <c r="K331" s="438"/>
      <c r="L331" s="22"/>
      <c r="M331" s="34"/>
      <c r="N331" s="579" t="s">
        <v>993</v>
      </c>
      <c r="O331" s="558" t="s">
        <v>799</v>
      </c>
      <c r="P331" s="4"/>
    </row>
    <row r="332" spans="1:16" ht="63.75" customHeight="1" x14ac:dyDescent="0.25">
      <c r="A332" s="537"/>
      <c r="B332" s="194" t="s">
        <v>355</v>
      </c>
      <c r="C332" s="19" t="s">
        <v>1864</v>
      </c>
      <c r="D332" s="19" t="s">
        <v>9</v>
      </c>
      <c r="E332" s="19" t="s">
        <v>1099</v>
      </c>
      <c r="F332" s="19" t="s">
        <v>1036</v>
      </c>
      <c r="G332" s="19"/>
      <c r="H332" s="192"/>
      <c r="I332" s="22">
        <v>148.09</v>
      </c>
      <c r="J332" s="22"/>
      <c r="K332" s="438"/>
      <c r="L332" s="22"/>
      <c r="M332" s="34"/>
      <c r="N332" s="579" t="s">
        <v>993</v>
      </c>
      <c r="O332" s="558" t="s">
        <v>799</v>
      </c>
      <c r="P332" s="4"/>
    </row>
    <row r="333" spans="1:16" ht="63.75" customHeight="1" x14ac:dyDescent="0.25">
      <c r="A333" s="537"/>
      <c r="B333" s="194" t="s">
        <v>356</v>
      </c>
      <c r="C333" s="19" t="s">
        <v>1864</v>
      </c>
      <c r="D333" s="19" t="s">
        <v>9</v>
      </c>
      <c r="E333" s="19" t="s">
        <v>1099</v>
      </c>
      <c r="F333" s="19" t="s">
        <v>1036</v>
      </c>
      <c r="G333" s="19"/>
      <c r="H333" s="192"/>
      <c r="I333" s="22">
        <v>3.1110000000000002</v>
      </c>
      <c r="J333" s="22"/>
      <c r="K333" s="438"/>
      <c r="L333" s="22"/>
      <c r="M333" s="34"/>
      <c r="N333" s="579" t="s">
        <v>993</v>
      </c>
      <c r="O333" s="558" t="s">
        <v>799</v>
      </c>
      <c r="P333" s="4"/>
    </row>
    <row r="334" spans="1:16" ht="63.75" customHeight="1" x14ac:dyDescent="0.25">
      <c r="A334" s="537"/>
      <c r="B334" s="194" t="s">
        <v>357</v>
      </c>
      <c r="C334" s="19" t="s">
        <v>1864</v>
      </c>
      <c r="D334" s="19" t="s">
        <v>9</v>
      </c>
      <c r="E334" s="19" t="s">
        <v>1099</v>
      </c>
      <c r="F334" s="19" t="s">
        <v>1036</v>
      </c>
      <c r="G334" s="19"/>
      <c r="H334" s="192"/>
      <c r="I334" s="22">
        <v>121.69</v>
      </c>
      <c r="J334" s="22"/>
      <c r="K334" s="438"/>
      <c r="L334" s="22"/>
      <c r="M334" s="34"/>
      <c r="N334" s="579" t="s">
        <v>993</v>
      </c>
      <c r="O334" s="558" t="s">
        <v>799</v>
      </c>
      <c r="P334" s="4"/>
    </row>
    <row r="335" spans="1:16" ht="63.75" customHeight="1" x14ac:dyDescent="0.25">
      <c r="A335" s="537"/>
      <c r="B335" s="194" t="s">
        <v>1222</v>
      </c>
      <c r="C335" s="19" t="s">
        <v>1864</v>
      </c>
      <c r="D335" s="19" t="s">
        <v>9</v>
      </c>
      <c r="E335" s="19" t="s">
        <v>1099</v>
      </c>
      <c r="F335" s="19" t="s">
        <v>1036</v>
      </c>
      <c r="G335" s="19"/>
      <c r="H335" s="192"/>
      <c r="I335" s="22">
        <v>132.08199999999999</v>
      </c>
      <c r="J335" s="22"/>
      <c r="K335" s="438"/>
      <c r="L335" s="22"/>
      <c r="M335" s="34"/>
      <c r="N335" s="579" t="s">
        <v>993</v>
      </c>
      <c r="O335" s="558" t="s">
        <v>799</v>
      </c>
      <c r="P335" s="4"/>
    </row>
    <row r="336" spans="1:16" ht="63.75" customHeight="1" x14ac:dyDescent="0.25">
      <c r="A336" s="537"/>
      <c r="B336" s="194" t="s">
        <v>358</v>
      </c>
      <c r="C336" s="19" t="s">
        <v>1864</v>
      </c>
      <c r="D336" s="19" t="s">
        <v>9</v>
      </c>
      <c r="E336" s="19" t="s">
        <v>1099</v>
      </c>
      <c r="F336" s="19" t="s">
        <v>1036</v>
      </c>
      <c r="G336" s="19"/>
      <c r="H336" s="192"/>
      <c r="I336" s="22"/>
      <c r="J336" s="22">
        <v>20.111000000000001</v>
      </c>
      <c r="K336" s="438"/>
      <c r="L336" s="22"/>
      <c r="M336" s="34"/>
      <c r="N336" s="579" t="s">
        <v>993</v>
      </c>
      <c r="O336" s="558" t="s">
        <v>799</v>
      </c>
      <c r="P336" s="4"/>
    </row>
    <row r="337" spans="1:16" ht="63.75" customHeight="1" x14ac:dyDescent="0.25">
      <c r="A337" s="537"/>
      <c r="B337" s="194" t="s">
        <v>359</v>
      </c>
      <c r="C337" s="19" t="s">
        <v>1864</v>
      </c>
      <c r="D337" s="19" t="s">
        <v>9</v>
      </c>
      <c r="E337" s="19" t="s">
        <v>1099</v>
      </c>
      <c r="F337" s="19" t="s">
        <v>1036</v>
      </c>
      <c r="G337" s="19"/>
      <c r="H337" s="192"/>
      <c r="I337" s="22"/>
      <c r="J337" s="22">
        <v>103.601</v>
      </c>
      <c r="K337" s="438"/>
      <c r="L337" s="22"/>
      <c r="M337" s="34"/>
      <c r="N337" s="579" t="s">
        <v>993</v>
      </c>
      <c r="O337" s="558" t="s">
        <v>799</v>
      </c>
      <c r="P337" s="4"/>
    </row>
    <row r="338" spans="1:16" ht="63.75" customHeight="1" x14ac:dyDescent="0.25">
      <c r="A338" s="537"/>
      <c r="B338" s="194" t="s">
        <v>1223</v>
      </c>
      <c r="C338" s="19" t="s">
        <v>1864</v>
      </c>
      <c r="D338" s="19" t="s">
        <v>9</v>
      </c>
      <c r="E338" s="19" t="s">
        <v>1099</v>
      </c>
      <c r="F338" s="19" t="s">
        <v>1036</v>
      </c>
      <c r="G338" s="19"/>
      <c r="H338" s="192"/>
      <c r="I338" s="22"/>
      <c r="J338" s="22">
        <v>65.323999999999998</v>
      </c>
      <c r="K338" s="438"/>
      <c r="L338" s="22"/>
      <c r="M338" s="34"/>
      <c r="N338" s="579" t="s">
        <v>993</v>
      </c>
      <c r="O338" s="558" t="s">
        <v>799</v>
      </c>
      <c r="P338" s="4"/>
    </row>
    <row r="339" spans="1:16" ht="63.75" customHeight="1" x14ac:dyDescent="0.25">
      <c r="A339" s="537"/>
      <c r="B339" s="194" t="s">
        <v>360</v>
      </c>
      <c r="C339" s="19" t="s">
        <v>1864</v>
      </c>
      <c r="D339" s="19" t="s">
        <v>9</v>
      </c>
      <c r="E339" s="19" t="s">
        <v>1099</v>
      </c>
      <c r="F339" s="19" t="s">
        <v>1036</v>
      </c>
      <c r="G339" s="19"/>
      <c r="H339" s="192"/>
      <c r="I339" s="24">
        <v>129.80000000000001</v>
      </c>
      <c r="J339" s="22"/>
      <c r="K339" s="438"/>
      <c r="L339" s="22"/>
      <c r="M339" s="34"/>
      <c r="N339" s="579" t="s">
        <v>993</v>
      </c>
      <c r="O339" s="558" t="s">
        <v>799</v>
      </c>
      <c r="P339" s="4"/>
    </row>
    <row r="340" spans="1:16" ht="63.75" customHeight="1" x14ac:dyDescent="0.25">
      <c r="A340" s="537"/>
      <c r="B340" s="194" t="s">
        <v>1224</v>
      </c>
      <c r="C340" s="19" t="s">
        <v>1864</v>
      </c>
      <c r="D340" s="19" t="s">
        <v>9</v>
      </c>
      <c r="E340" s="19" t="s">
        <v>1099</v>
      </c>
      <c r="F340" s="19" t="s">
        <v>1036</v>
      </c>
      <c r="G340" s="19"/>
      <c r="H340" s="192"/>
      <c r="I340" s="24">
        <v>0.32900000000000001</v>
      </c>
      <c r="J340" s="22"/>
      <c r="K340" s="438"/>
      <c r="L340" s="22"/>
      <c r="M340" s="34"/>
      <c r="N340" s="579" t="s">
        <v>993</v>
      </c>
      <c r="O340" s="558" t="s">
        <v>799</v>
      </c>
      <c r="P340" s="4"/>
    </row>
    <row r="341" spans="1:16" ht="63.75" customHeight="1" x14ac:dyDescent="0.25">
      <c r="A341" s="537"/>
      <c r="B341" s="194" t="s">
        <v>361</v>
      </c>
      <c r="C341" s="19" t="s">
        <v>1864</v>
      </c>
      <c r="D341" s="19" t="s">
        <v>9</v>
      </c>
      <c r="E341" s="19" t="s">
        <v>1099</v>
      </c>
      <c r="F341" s="19" t="s">
        <v>1036</v>
      </c>
      <c r="G341" s="19"/>
      <c r="H341" s="192"/>
      <c r="I341" s="24">
        <v>0.122</v>
      </c>
      <c r="J341" s="22"/>
      <c r="K341" s="438"/>
      <c r="L341" s="22"/>
      <c r="M341" s="34"/>
      <c r="N341" s="579" t="s">
        <v>993</v>
      </c>
      <c r="O341" s="558" t="s">
        <v>799</v>
      </c>
      <c r="P341" s="4"/>
    </row>
    <row r="342" spans="1:16" ht="63.75" customHeight="1" x14ac:dyDescent="0.25">
      <c r="A342" s="537"/>
      <c r="B342" s="194" t="s">
        <v>362</v>
      </c>
      <c r="C342" s="19" t="s">
        <v>1864</v>
      </c>
      <c r="D342" s="19" t="s">
        <v>9</v>
      </c>
      <c r="E342" s="19" t="s">
        <v>1099</v>
      </c>
      <c r="F342" s="19" t="s">
        <v>1036</v>
      </c>
      <c r="G342" s="19"/>
      <c r="H342" s="192"/>
      <c r="I342" s="24">
        <v>0.37</v>
      </c>
      <c r="J342" s="22"/>
      <c r="K342" s="438"/>
      <c r="L342" s="22"/>
      <c r="M342" s="34"/>
      <c r="N342" s="579" t="s">
        <v>993</v>
      </c>
      <c r="O342" s="558" t="s">
        <v>799</v>
      </c>
      <c r="P342" s="4"/>
    </row>
    <row r="343" spans="1:16" ht="63.75" customHeight="1" x14ac:dyDescent="0.25">
      <c r="A343" s="537"/>
      <c r="B343" s="194" t="s">
        <v>363</v>
      </c>
      <c r="C343" s="19" t="s">
        <v>1864</v>
      </c>
      <c r="D343" s="19" t="s">
        <v>9</v>
      </c>
      <c r="E343" s="19" t="s">
        <v>1099</v>
      </c>
      <c r="F343" s="19" t="s">
        <v>1036</v>
      </c>
      <c r="G343" s="19"/>
      <c r="H343" s="192"/>
      <c r="I343" s="24">
        <v>0.56000000000000005</v>
      </c>
      <c r="J343" s="22"/>
      <c r="K343" s="438"/>
      <c r="L343" s="22"/>
      <c r="M343" s="34"/>
      <c r="N343" s="579" t="s">
        <v>993</v>
      </c>
      <c r="O343" s="558" t="s">
        <v>799</v>
      </c>
      <c r="P343" s="4"/>
    </row>
    <row r="344" spans="1:16" ht="63.75" customHeight="1" x14ac:dyDescent="0.25">
      <c r="A344" s="537"/>
      <c r="B344" s="194" t="s">
        <v>364</v>
      </c>
      <c r="C344" s="19" t="s">
        <v>1864</v>
      </c>
      <c r="D344" s="19" t="s">
        <v>9</v>
      </c>
      <c r="E344" s="19" t="s">
        <v>1099</v>
      </c>
      <c r="F344" s="19" t="s">
        <v>1036</v>
      </c>
      <c r="G344" s="19"/>
      <c r="H344" s="192"/>
      <c r="I344" s="24">
        <v>0.16300000000000001</v>
      </c>
      <c r="J344" s="22"/>
      <c r="K344" s="438"/>
      <c r="L344" s="22"/>
      <c r="M344" s="34"/>
      <c r="N344" s="579" t="s">
        <v>993</v>
      </c>
      <c r="O344" s="558" t="s">
        <v>799</v>
      </c>
      <c r="P344" s="4"/>
    </row>
    <row r="345" spans="1:16" ht="63.75" customHeight="1" x14ac:dyDescent="0.25">
      <c r="A345" s="537"/>
      <c r="B345" s="194" t="s">
        <v>365</v>
      </c>
      <c r="C345" s="19" t="s">
        <v>1864</v>
      </c>
      <c r="D345" s="19" t="s">
        <v>9</v>
      </c>
      <c r="E345" s="19" t="s">
        <v>1099</v>
      </c>
      <c r="F345" s="19" t="s">
        <v>1036</v>
      </c>
      <c r="G345" s="19"/>
      <c r="H345" s="192"/>
      <c r="I345" s="24">
        <v>0.3</v>
      </c>
      <c r="J345" s="22"/>
      <c r="K345" s="438"/>
      <c r="L345" s="22"/>
      <c r="M345" s="34"/>
      <c r="N345" s="579" t="s">
        <v>993</v>
      </c>
      <c r="O345" s="558" t="s">
        <v>799</v>
      </c>
      <c r="P345" s="4"/>
    </row>
    <row r="346" spans="1:16" ht="63.75" customHeight="1" x14ac:dyDescent="0.25">
      <c r="A346" s="537"/>
      <c r="B346" s="194" t="s">
        <v>366</v>
      </c>
      <c r="C346" s="19" t="s">
        <v>1864</v>
      </c>
      <c r="D346" s="19" t="s">
        <v>9</v>
      </c>
      <c r="E346" s="19" t="s">
        <v>1099</v>
      </c>
      <c r="F346" s="19" t="s">
        <v>1036</v>
      </c>
      <c r="G346" s="19"/>
      <c r="H346" s="192"/>
      <c r="I346" s="24">
        <v>0.66</v>
      </c>
      <c r="J346" s="22"/>
      <c r="K346" s="438"/>
      <c r="L346" s="22"/>
      <c r="M346" s="34"/>
      <c r="N346" s="579" t="s">
        <v>993</v>
      </c>
      <c r="O346" s="558" t="s">
        <v>799</v>
      </c>
      <c r="P346" s="4"/>
    </row>
    <row r="347" spans="1:16" ht="63.75" customHeight="1" x14ac:dyDescent="0.25">
      <c r="A347" s="537"/>
      <c r="B347" s="194" t="s">
        <v>367</v>
      </c>
      <c r="C347" s="19" t="s">
        <v>1864</v>
      </c>
      <c r="D347" s="19" t="s">
        <v>9</v>
      </c>
      <c r="E347" s="19" t="s">
        <v>1099</v>
      </c>
      <c r="F347" s="19" t="s">
        <v>1036</v>
      </c>
      <c r="G347" s="19"/>
      <c r="H347" s="192"/>
      <c r="I347" s="24">
        <v>40</v>
      </c>
      <c r="J347" s="22"/>
      <c r="K347" s="438"/>
      <c r="L347" s="22"/>
      <c r="M347" s="34"/>
      <c r="N347" s="579" t="s">
        <v>993</v>
      </c>
      <c r="O347" s="558" t="s">
        <v>799</v>
      </c>
      <c r="P347" s="4"/>
    </row>
    <row r="348" spans="1:16" ht="82.5" customHeight="1" x14ac:dyDescent="0.25">
      <c r="A348" s="537"/>
      <c r="B348" s="194" t="s">
        <v>368</v>
      </c>
      <c r="C348" s="19" t="s">
        <v>1864</v>
      </c>
      <c r="D348" s="19" t="s">
        <v>9</v>
      </c>
      <c r="E348" s="19" t="s">
        <v>1099</v>
      </c>
      <c r="F348" s="19" t="s">
        <v>1036</v>
      </c>
      <c r="G348" s="19"/>
      <c r="H348" s="192"/>
      <c r="I348" s="24">
        <v>393.41300000000001</v>
      </c>
      <c r="J348" s="22"/>
      <c r="K348" s="438"/>
      <c r="L348" s="22"/>
      <c r="M348" s="34"/>
      <c r="N348" s="579" t="s">
        <v>993</v>
      </c>
      <c r="O348" s="558" t="s">
        <v>799</v>
      </c>
      <c r="P348" s="4"/>
    </row>
    <row r="349" spans="1:16" ht="127.5" customHeight="1" x14ac:dyDescent="0.25">
      <c r="A349" s="537"/>
      <c r="B349" s="169" t="s">
        <v>369</v>
      </c>
      <c r="C349" s="19" t="s">
        <v>1864</v>
      </c>
      <c r="D349" s="19" t="s">
        <v>9</v>
      </c>
      <c r="E349" s="19" t="s">
        <v>1099</v>
      </c>
      <c r="F349" s="19" t="s">
        <v>1036</v>
      </c>
      <c r="G349" s="19"/>
      <c r="H349" s="192"/>
      <c r="I349" s="24"/>
      <c r="J349" s="22">
        <v>194.07</v>
      </c>
      <c r="K349" s="438"/>
      <c r="L349" s="22"/>
      <c r="M349" s="34"/>
      <c r="N349" s="579" t="s">
        <v>993</v>
      </c>
      <c r="O349" s="558" t="s">
        <v>799</v>
      </c>
      <c r="P349" s="4"/>
    </row>
    <row r="350" spans="1:16" ht="82.5" customHeight="1" x14ac:dyDescent="0.25">
      <c r="A350" s="537"/>
      <c r="B350" s="169" t="s">
        <v>370</v>
      </c>
      <c r="C350" s="19" t="s">
        <v>1864</v>
      </c>
      <c r="D350" s="19" t="s">
        <v>9</v>
      </c>
      <c r="E350" s="19" t="s">
        <v>1099</v>
      </c>
      <c r="F350" s="19" t="s">
        <v>1036</v>
      </c>
      <c r="G350" s="19"/>
      <c r="H350" s="192"/>
      <c r="I350" s="24"/>
      <c r="J350" s="22">
        <v>299.19299999999998</v>
      </c>
      <c r="K350" s="438"/>
      <c r="L350" s="22"/>
      <c r="M350" s="34"/>
      <c r="N350" s="579" t="s">
        <v>993</v>
      </c>
      <c r="O350" s="558" t="s">
        <v>799</v>
      </c>
      <c r="P350" s="4"/>
    </row>
    <row r="351" spans="1:16" ht="81.75" customHeight="1" x14ac:dyDescent="0.25">
      <c r="A351" s="537"/>
      <c r="B351" s="169" t="s">
        <v>371</v>
      </c>
      <c r="C351" s="19" t="s">
        <v>1864</v>
      </c>
      <c r="D351" s="19" t="s">
        <v>9</v>
      </c>
      <c r="E351" s="19" t="s">
        <v>1099</v>
      </c>
      <c r="F351" s="19" t="s">
        <v>1036</v>
      </c>
      <c r="G351" s="19"/>
      <c r="H351" s="192"/>
      <c r="I351" s="24"/>
      <c r="J351" s="22"/>
      <c r="K351" s="438">
        <v>173.57900000000001</v>
      </c>
      <c r="L351" s="22"/>
      <c r="M351" s="34"/>
      <c r="N351" s="579" t="s">
        <v>993</v>
      </c>
      <c r="O351" s="558" t="s">
        <v>799</v>
      </c>
      <c r="P351" s="4"/>
    </row>
    <row r="352" spans="1:16" ht="87.75" customHeight="1" x14ac:dyDescent="0.25">
      <c r="A352" s="537"/>
      <c r="B352" s="169" t="s">
        <v>372</v>
      </c>
      <c r="C352" s="19" t="s">
        <v>1864</v>
      </c>
      <c r="D352" s="19" t="s">
        <v>9</v>
      </c>
      <c r="E352" s="19" t="s">
        <v>1099</v>
      </c>
      <c r="F352" s="19" t="s">
        <v>1036</v>
      </c>
      <c r="G352" s="19"/>
      <c r="H352" s="192"/>
      <c r="I352" s="24"/>
      <c r="J352" s="22"/>
      <c r="K352" s="438">
        <v>41.402999999999999</v>
      </c>
      <c r="L352" s="22"/>
      <c r="M352" s="34"/>
      <c r="N352" s="579" t="s">
        <v>993</v>
      </c>
      <c r="O352" s="558" t="s">
        <v>799</v>
      </c>
      <c r="P352" s="4"/>
    </row>
    <row r="353" spans="1:16" ht="83.25" customHeight="1" x14ac:dyDescent="0.25">
      <c r="A353" s="537"/>
      <c r="B353" s="169" t="s">
        <v>373</v>
      </c>
      <c r="C353" s="19" t="s">
        <v>1864</v>
      </c>
      <c r="D353" s="19" t="s">
        <v>9</v>
      </c>
      <c r="E353" s="19" t="s">
        <v>1099</v>
      </c>
      <c r="F353" s="19" t="s">
        <v>1036</v>
      </c>
      <c r="G353" s="19"/>
      <c r="H353" s="192"/>
      <c r="I353" s="24"/>
      <c r="J353" s="22"/>
      <c r="K353" s="438">
        <v>221.57</v>
      </c>
      <c r="L353" s="22"/>
      <c r="M353" s="34"/>
      <c r="N353" s="579" t="s">
        <v>993</v>
      </c>
      <c r="O353" s="558" t="s">
        <v>799</v>
      </c>
      <c r="P353" s="4"/>
    </row>
    <row r="354" spans="1:16" ht="112.5" customHeight="1" x14ac:dyDescent="0.25">
      <c r="A354" s="537"/>
      <c r="B354" s="194" t="s">
        <v>374</v>
      </c>
      <c r="C354" s="19" t="s">
        <v>1864</v>
      </c>
      <c r="D354" s="19" t="s">
        <v>9</v>
      </c>
      <c r="E354" s="19" t="s">
        <v>1099</v>
      </c>
      <c r="F354" s="19" t="s">
        <v>1036</v>
      </c>
      <c r="G354" s="19"/>
      <c r="H354" s="192"/>
      <c r="I354" s="24"/>
      <c r="J354" s="22"/>
      <c r="K354" s="438">
        <v>196.4</v>
      </c>
      <c r="L354" s="22"/>
      <c r="M354" s="34"/>
      <c r="N354" s="579" t="s">
        <v>993</v>
      </c>
      <c r="O354" s="558" t="s">
        <v>799</v>
      </c>
      <c r="P354" s="4"/>
    </row>
    <row r="355" spans="1:16" ht="97.5" customHeight="1" x14ac:dyDescent="0.25">
      <c r="A355" s="537"/>
      <c r="B355" s="194" t="s">
        <v>375</v>
      </c>
      <c r="C355" s="19" t="s">
        <v>1864</v>
      </c>
      <c r="D355" s="19" t="s">
        <v>9</v>
      </c>
      <c r="E355" s="19" t="s">
        <v>1099</v>
      </c>
      <c r="F355" s="19" t="s">
        <v>1036</v>
      </c>
      <c r="G355" s="19"/>
      <c r="H355" s="192"/>
      <c r="I355" s="24"/>
      <c r="J355" s="22"/>
      <c r="K355" s="438">
        <v>151.19999999999999</v>
      </c>
      <c r="L355" s="22"/>
      <c r="M355" s="34"/>
      <c r="N355" s="579" t="s">
        <v>993</v>
      </c>
      <c r="O355" s="558" t="s">
        <v>799</v>
      </c>
      <c r="P355" s="4"/>
    </row>
    <row r="356" spans="1:16" ht="63.75" customHeight="1" x14ac:dyDescent="0.25">
      <c r="A356" s="537"/>
      <c r="B356" s="194" t="s">
        <v>376</v>
      </c>
      <c r="C356" s="19" t="s">
        <v>1864</v>
      </c>
      <c r="D356" s="19" t="s">
        <v>9</v>
      </c>
      <c r="E356" s="19" t="s">
        <v>1099</v>
      </c>
      <c r="F356" s="19" t="s">
        <v>1036</v>
      </c>
      <c r="G356" s="19"/>
      <c r="H356" s="192"/>
      <c r="I356" s="24"/>
      <c r="J356" s="22"/>
      <c r="K356" s="438">
        <v>2700</v>
      </c>
      <c r="L356" s="22"/>
      <c r="M356" s="34"/>
      <c r="N356" s="579" t="s">
        <v>993</v>
      </c>
      <c r="O356" s="558" t="s">
        <v>799</v>
      </c>
      <c r="P356" s="4"/>
    </row>
    <row r="357" spans="1:16" ht="63.75" customHeight="1" x14ac:dyDescent="0.25">
      <c r="A357" s="537"/>
      <c r="B357" s="194" t="s">
        <v>1672</v>
      </c>
      <c r="C357" s="19" t="s">
        <v>1864</v>
      </c>
      <c r="D357" s="19" t="s">
        <v>9</v>
      </c>
      <c r="E357" s="19" t="s">
        <v>1099</v>
      </c>
      <c r="F357" s="19" t="s">
        <v>1036</v>
      </c>
      <c r="G357" s="19"/>
      <c r="H357" s="192"/>
      <c r="I357" s="22"/>
      <c r="J357" s="22"/>
      <c r="K357" s="438">
        <v>183.39400000000001</v>
      </c>
      <c r="L357" s="22"/>
      <c r="M357" s="34"/>
      <c r="N357" s="579" t="s">
        <v>993</v>
      </c>
      <c r="O357" s="558" t="s">
        <v>799</v>
      </c>
      <c r="P357" s="4"/>
    </row>
    <row r="358" spans="1:16" ht="63.75" customHeight="1" x14ac:dyDescent="0.25">
      <c r="A358" s="537"/>
      <c r="B358" s="194" t="s">
        <v>1671</v>
      </c>
      <c r="C358" s="19" t="s">
        <v>1864</v>
      </c>
      <c r="D358" s="19" t="s">
        <v>9</v>
      </c>
      <c r="E358" s="19" t="s">
        <v>1099</v>
      </c>
      <c r="F358" s="19" t="s">
        <v>1036</v>
      </c>
      <c r="G358" s="19"/>
      <c r="H358" s="192"/>
      <c r="I358" s="22">
        <v>65</v>
      </c>
      <c r="J358" s="22"/>
      <c r="K358" s="438"/>
      <c r="L358" s="22"/>
      <c r="M358" s="34"/>
      <c r="N358" s="579" t="s">
        <v>993</v>
      </c>
      <c r="O358" s="558" t="s">
        <v>799</v>
      </c>
      <c r="P358" s="4"/>
    </row>
    <row r="359" spans="1:16" ht="63.75" customHeight="1" x14ac:dyDescent="0.25">
      <c r="A359" s="537"/>
      <c r="B359" s="169" t="s">
        <v>377</v>
      </c>
      <c r="C359" s="19" t="s">
        <v>1864</v>
      </c>
      <c r="D359" s="19" t="s">
        <v>9</v>
      </c>
      <c r="E359" s="19" t="s">
        <v>1099</v>
      </c>
      <c r="F359" s="19" t="s">
        <v>1036</v>
      </c>
      <c r="G359" s="19"/>
      <c r="H359" s="192"/>
      <c r="I359" s="22"/>
      <c r="J359" s="22"/>
      <c r="K359" s="22">
        <v>45</v>
      </c>
      <c r="L359" s="22"/>
      <c r="M359" s="34"/>
      <c r="N359" s="579" t="s">
        <v>993</v>
      </c>
      <c r="O359" s="558" t="s">
        <v>799</v>
      </c>
      <c r="P359" s="4"/>
    </row>
    <row r="360" spans="1:16" ht="63.75" customHeight="1" x14ac:dyDescent="0.25">
      <c r="A360" s="537"/>
      <c r="B360" s="169" t="s">
        <v>1673</v>
      </c>
      <c r="C360" s="19" t="s">
        <v>1864</v>
      </c>
      <c r="D360" s="19" t="s">
        <v>9</v>
      </c>
      <c r="E360" s="19" t="s">
        <v>1099</v>
      </c>
      <c r="F360" s="19" t="s">
        <v>1036</v>
      </c>
      <c r="G360" s="19"/>
      <c r="H360" s="192"/>
      <c r="I360" s="22"/>
      <c r="J360" s="22">
        <v>716.50199999999995</v>
      </c>
      <c r="K360" s="22">
        <v>9783.4979999999996</v>
      </c>
      <c r="L360" s="22"/>
      <c r="M360" s="34"/>
      <c r="N360" s="579" t="s">
        <v>993</v>
      </c>
      <c r="O360" s="558" t="s">
        <v>799</v>
      </c>
      <c r="P360" s="4"/>
    </row>
    <row r="361" spans="1:16" ht="63.75" customHeight="1" x14ac:dyDescent="0.25">
      <c r="A361" s="537"/>
      <c r="B361" s="710" t="s">
        <v>378</v>
      </c>
      <c r="C361" s="540" t="s">
        <v>1864</v>
      </c>
      <c r="D361" s="19" t="s">
        <v>9</v>
      </c>
      <c r="E361" s="19" t="s">
        <v>1099</v>
      </c>
      <c r="F361" s="19" t="s">
        <v>1036</v>
      </c>
      <c r="G361" s="19"/>
      <c r="H361" s="192"/>
      <c r="I361" s="22"/>
      <c r="J361" s="261">
        <v>264.07600000000002</v>
      </c>
      <c r="K361" s="450"/>
      <c r="L361" s="22"/>
      <c r="M361" s="34"/>
      <c r="N361" s="579" t="s">
        <v>993</v>
      </c>
      <c r="O361" s="558" t="s">
        <v>799</v>
      </c>
      <c r="P361" s="4"/>
    </row>
    <row r="362" spans="1:16" ht="63.75" customHeight="1" x14ac:dyDescent="0.25">
      <c r="A362" s="537"/>
      <c r="B362" s="710" t="s">
        <v>379</v>
      </c>
      <c r="C362" s="540" t="s">
        <v>1864</v>
      </c>
      <c r="D362" s="19" t="s">
        <v>9</v>
      </c>
      <c r="E362" s="19" t="s">
        <v>1099</v>
      </c>
      <c r="F362" s="19" t="s">
        <v>1036</v>
      </c>
      <c r="G362" s="19"/>
      <c r="H362" s="192"/>
      <c r="I362" s="22"/>
      <c r="J362" s="450">
        <v>230.6</v>
      </c>
      <c r="K362" s="450"/>
      <c r="L362" s="22"/>
      <c r="M362" s="34"/>
      <c r="N362" s="579" t="s">
        <v>993</v>
      </c>
      <c r="O362" s="558" t="s">
        <v>799</v>
      </c>
      <c r="P362" s="4"/>
    </row>
    <row r="363" spans="1:16" ht="63.75" customHeight="1" x14ac:dyDescent="0.25">
      <c r="A363" s="537"/>
      <c r="B363" s="710" t="s">
        <v>380</v>
      </c>
      <c r="C363" s="540" t="s">
        <v>1864</v>
      </c>
      <c r="D363" s="19" t="s">
        <v>9</v>
      </c>
      <c r="E363" s="19" t="s">
        <v>1099</v>
      </c>
      <c r="F363" s="19" t="s">
        <v>1036</v>
      </c>
      <c r="G363" s="19"/>
      <c r="H363" s="192"/>
      <c r="I363" s="22"/>
      <c r="J363" s="261">
        <v>206.084</v>
      </c>
      <c r="K363" s="450"/>
      <c r="L363" s="22"/>
      <c r="M363" s="34"/>
      <c r="N363" s="579" t="s">
        <v>993</v>
      </c>
      <c r="O363" s="558" t="s">
        <v>799</v>
      </c>
      <c r="P363" s="4"/>
    </row>
    <row r="364" spans="1:16" ht="63.75" customHeight="1" x14ac:dyDescent="0.25">
      <c r="A364" s="537"/>
      <c r="B364" s="710" t="s">
        <v>381</v>
      </c>
      <c r="C364" s="540" t="s">
        <v>1864</v>
      </c>
      <c r="D364" s="19" t="s">
        <v>9</v>
      </c>
      <c r="E364" s="19" t="s">
        <v>1099</v>
      </c>
      <c r="F364" s="19" t="s">
        <v>1036</v>
      </c>
      <c r="G364" s="19"/>
      <c r="H364" s="192"/>
      <c r="I364" s="22"/>
      <c r="J364" s="450"/>
      <c r="K364" s="261">
        <v>93.814999999999998</v>
      </c>
      <c r="L364" s="22"/>
      <c r="M364" s="34"/>
      <c r="N364" s="579" t="s">
        <v>993</v>
      </c>
      <c r="O364" s="558" t="s">
        <v>799</v>
      </c>
      <c r="P364" s="4"/>
    </row>
    <row r="365" spans="1:16" ht="63.75" customHeight="1" x14ac:dyDescent="0.25">
      <c r="A365" s="537"/>
      <c r="B365" s="710" t="s">
        <v>382</v>
      </c>
      <c r="C365" s="540" t="s">
        <v>1864</v>
      </c>
      <c r="D365" s="19" t="s">
        <v>9</v>
      </c>
      <c r="E365" s="19" t="s">
        <v>1099</v>
      </c>
      <c r="F365" s="19" t="s">
        <v>1036</v>
      </c>
      <c r="G365" s="19"/>
      <c r="H365" s="192"/>
      <c r="I365" s="22"/>
      <c r="J365" s="450"/>
      <c r="K365" s="261">
        <v>32.159999999999997</v>
      </c>
      <c r="L365" s="22"/>
      <c r="M365" s="34"/>
      <c r="N365" s="579" t="s">
        <v>993</v>
      </c>
      <c r="O365" s="558" t="s">
        <v>799</v>
      </c>
      <c r="P365" s="4"/>
    </row>
    <row r="366" spans="1:16" ht="63.75" customHeight="1" x14ac:dyDescent="0.25">
      <c r="A366" s="537"/>
      <c r="B366" s="710" t="s">
        <v>383</v>
      </c>
      <c r="C366" s="540" t="s">
        <v>1864</v>
      </c>
      <c r="D366" s="19" t="s">
        <v>9</v>
      </c>
      <c r="E366" s="19" t="s">
        <v>1099</v>
      </c>
      <c r="F366" s="19" t="s">
        <v>1036</v>
      </c>
      <c r="G366" s="19"/>
      <c r="H366" s="192"/>
      <c r="I366" s="22"/>
      <c r="J366" s="23">
        <v>11.2</v>
      </c>
      <c r="K366" s="23"/>
      <c r="L366" s="22"/>
      <c r="M366" s="34"/>
      <c r="N366" s="579" t="s">
        <v>993</v>
      </c>
      <c r="O366" s="558" t="s">
        <v>799</v>
      </c>
      <c r="P366" s="4"/>
    </row>
    <row r="367" spans="1:16" ht="63.75" customHeight="1" x14ac:dyDescent="0.25">
      <c r="A367" s="537"/>
      <c r="B367" s="710" t="s">
        <v>384</v>
      </c>
      <c r="C367" s="540" t="s">
        <v>1864</v>
      </c>
      <c r="D367" s="19" t="s">
        <v>9</v>
      </c>
      <c r="E367" s="19" t="s">
        <v>1099</v>
      </c>
      <c r="F367" s="19" t="s">
        <v>1036</v>
      </c>
      <c r="G367" s="19"/>
      <c r="H367" s="192"/>
      <c r="I367" s="22"/>
      <c r="J367" s="23">
        <v>9.6</v>
      </c>
      <c r="K367" s="23"/>
      <c r="L367" s="22"/>
      <c r="M367" s="34"/>
      <c r="N367" s="579" t="s">
        <v>993</v>
      </c>
      <c r="O367" s="558" t="s">
        <v>799</v>
      </c>
      <c r="P367" s="4"/>
    </row>
    <row r="368" spans="1:16" ht="63.75" customHeight="1" x14ac:dyDescent="0.25">
      <c r="A368" s="537"/>
      <c r="B368" s="710" t="s">
        <v>385</v>
      </c>
      <c r="C368" s="540" t="s">
        <v>1864</v>
      </c>
      <c r="D368" s="19" t="s">
        <v>9</v>
      </c>
      <c r="E368" s="19" t="s">
        <v>1099</v>
      </c>
      <c r="F368" s="19" t="s">
        <v>1036</v>
      </c>
      <c r="G368" s="19"/>
      <c r="H368" s="192"/>
      <c r="I368" s="22"/>
      <c r="J368" s="23">
        <v>20</v>
      </c>
      <c r="K368" s="23"/>
      <c r="L368" s="22"/>
      <c r="M368" s="34"/>
      <c r="N368" s="579" t="s">
        <v>993</v>
      </c>
      <c r="O368" s="558" t="s">
        <v>799</v>
      </c>
      <c r="P368" s="4"/>
    </row>
    <row r="369" spans="1:16" ht="63.75" customHeight="1" x14ac:dyDescent="0.25">
      <c r="A369" s="537"/>
      <c r="B369" s="710" t="s">
        <v>386</v>
      </c>
      <c r="C369" s="540" t="s">
        <v>1864</v>
      </c>
      <c r="D369" s="19" t="s">
        <v>9</v>
      </c>
      <c r="E369" s="19" t="s">
        <v>1099</v>
      </c>
      <c r="F369" s="19" t="s">
        <v>1036</v>
      </c>
      <c r="G369" s="19"/>
      <c r="H369" s="192"/>
      <c r="I369" s="22"/>
      <c r="J369" s="23">
        <v>15.2</v>
      </c>
      <c r="K369" s="23"/>
      <c r="L369" s="22"/>
      <c r="M369" s="34"/>
      <c r="N369" s="579" t="s">
        <v>993</v>
      </c>
      <c r="O369" s="558" t="s">
        <v>799</v>
      </c>
      <c r="P369" s="4"/>
    </row>
    <row r="370" spans="1:16" ht="63.75" customHeight="1" x14ac:dyDescent="0.25">
      <c r="A370" s="537"/>
      <c r="B370" s="710" t="s">
        <v>387</v>
      </c>
      <c r="C370" s="540" t="s">
        <v>1864</v>
      </c>
      <c r="D370" s="19" t="s">
        <v>9</v>
      </c>
      <c r="E370" s="19" t="s">
        <v>1099</v>
      </c>
      <c r="F370" s="19" t="s">
        <v>1036</v>
      </c>
      <c r="G370" s="19"/>
      <c r="H370" s="192"/>
      <c r="I370" s="22"/>
      <c r="J370" s="23">
        <v>12</v>
      </c>
      <c r="K370" s="23"/>
      <c r="L370" s="22"/>
      <c r="M370" s="34"/>
      <c r="N370" s="579" t="s">
        <v>993</v>
      </c>
      <c r="O370" s="558" t="s">
        <v>799</v>
      </c>
      <c r="P370" s="4"/>
    </row>
    <row r="371" spans="1:16" ht="63.75" customHeight="1" x14ac:dyDescent="0.25">
      <c r="A371" s="537"/>
      <c r="B371" s="710" t="s">
        <v>388</v>
      </c>
      <c r="C371" s="540" t="s">
        <v>1864</v>
      </c>
      <c r="D371" s="19" t="s">
        <v>9</v>
      </c>
      <c r="E371" s="19" t="s">
        <v>1099</v>
      </c>
      <c r="F371" s="19" t="s">
        <v>1036</v>
      </c>
      <c r="G371" s="19"/>
      <c r="H371" s="192"/>
      <c r="I371" s="22"/>
      <c r="J371" s="23">
        <v>7.2</v>
      </c>
      <c r="K371" s="23"/>
      <c r="L371" s="22"/>
      <c r="M371" s="34"/>
      <c r="N371" s="579" t="s">
        <v>993</v>
      </c>
      <c r="O371" s="558" t="s">
        <v>799</v>
      </c>
      <c r="P371" s="4"/>
    </row>
    <row r="372" spans="1:16" ht="63.75" customHeight="1" x14ac:dyDescent="0.25">
      <c r="A372" s="537"/>
      <c r="B372" s="710" t="s">
        <v>389</v>
      </c>
      <c r="C372" s="540" t="s">
        <v>1864</v>
      </c>
      <c r="D372" s="19" t="s">
        <v>9</v>
      </c>
      <c r="E372" s="19" t="s">
        <v>1099</v>
      </c>
      <c r="F372" s="19" t="s">
        <v>1036</v>
      </c>
      <c r="G372" s="19"/>
      <c r="H372" s="192"/>
      <c r="I372" s="22"/>
      <c r="J372" s="23"/>
      <c r="K372" s="23">
        <v>42.4</v>
      </c>
      <c r="L372" s="22"/>
      <c r="M372" s="34"/>
      <c r="N372" s="579" t="s">
        <v>993</v>
      </c>
      <c r="O372" s="558" t="s">
        <v>799</v>
      </c>
      <c r="P372" s="4"/>
    </row>
    <row r="373" spans="1:16" ht="78.599999999999994" customHeight="1" x14ac:dyDescent="0.25">
      <c r="A373" s="537"/>
      <c r="B373" s="710" t="s">
        <v>390</v>
      </c>
      <c r="C373" s="540" t="s">
        <v>1864</v>
      </c>
      <c r="D373" s="19" t="s">
        <v>9</v>
      </c>
      <c r="E373" s="19" t="s">
        <v>1099</v>
      </c>
      <c r="F373" s="19" t="s">
        <v>1036</v>
      </c>
      <c r="G373" s="19"/>
      <c r="H373" s="192"/>
      <c r="I373" s="22"/>
      <c r="J373" s="23"/>
      <c r="K373" s="219">
        <v>52</v>
      </c>
      <c r="L373" s="22"/>
      <c r="M373" s="34"/>
      <c r="N373" s="579" t="s">
        <v>993</v>
      </c>
      <c r="O373" s="558" t="s">
        <v>799</v>
      </c>
      <c r="P373" s="4"/>
    </row>
    <row r="374" spans="1:16" ht="63.75" customHeight="1" x14ac:dyDescent="0.25">
      <c r="A374" s="537"/>
      <c r="B374" s="710" t="s">
        <v>391</v>
      </c>
      <c r="C374" s="540" t="s">
        <v>1864</v>
      </c>
      <c r="D374" s="19" t="s">
        <v>9</v>
      </c>
      <c r="E374" s="19" t="s">
        <v>1099</v>
      </c>
      <c r="F374" s="19" t="s">
        <v>1036</v>
      </c>
      <c r="G374" s="19"/>
      <c r="H374" s="192"/>
      <c r="I374" s="22"/>
      <c r="J374" s="23"/>
      <c r="K374" s="219">
        <v>12</v>
      </c>
      <c r="L374" s="22"/>
      <c r="M374" s="34"/>
      <c r="N374" s="579" t="s">
        <v>993</v>
      </c>
      <c r="O374" s="558" t="s">
        <v>799</v>
      </c>
      <c r="P374" s="4"/>
    </row>
    <row r="375" spans="1:16" ht="46.5" customHeight="1" x14ac:dyDescent="0.25">
      <c r="A375" s="537"/>
      <c r="B375" s="711" t="s">
        <v>392</v>
      </c>
      <c r="C375" s="540" t="s">
        <v>1864</v>
      </c>
      <c r="D375" s="19" t="s">
        <v>9</v>
      </c>
      <c r="E375" s="19" t="s">
        <v>1099</v>
      </c>
      <c r="F375" s="19" t="s">
        <v>1036</v>
      </c>
      <c r="G375" s="19"/>
      <c r="H375" s="192"/>
      <c r="I375" s="22"/>
      <c r="J375" s="450"/>
      <c r="K375" s="219">
        <v>150</v>
      </c>
      <c r="L375" s="22"/>
      <c r="M375" s="34"/>
      <c r="N375" s="579" t="s">
        <v>993</v>
      </c>
      <c r="O375" s="558" t="s">
        <v>799</v>
      </c>
      <c r="P375" s="4"/>
    </row>
    <row r="376" spans="1:16" ht="63.75" customHeight="1" x14ac:dyDescent="0.25">
      <c r="A376" s="537"/>
      <c r="B376" s="711" t="s">
        <v>393</v>
      </c>
      <c r="C376" s="540" t="s">
        <v>1864</v>
      </c>
      <c r="D376" s="19" t="s">
        <v>9</v>
      </c>
      <c r="E376" s="19" t="s">
        <v>1099</v>
      </c>
      <c r="F376" s="19" t="s">
        <v>1036</v>
      </c>
      <c r="G376" s="19"/>
      <c r="H376" s="192"/>
      <c r="I376" s="22"/>
      <c r="J376" s="450"/>
      <c r="K376" s="219">
        <v>232</v>
      </c>
      <c r="L376" s="22"/>
      <c r="M376" s="34"/>
      <c r="N376" s="579" t="s">
        <v>993</v>
      </c>
      <c r="O376" s="558" t="s">
        <v>799</v>
      </c>
      <c r="P376" s="4"/>
    </row>
    <row r="377" spans="1:16" ht="63.75" customHeight="1" x14ac:dyDescent="0.25">
      <c r="A377" s="537"/>
      <c r="B377" s="169" t="s">
        <v>394</v>
      </c>
      <c r="C377" s="540" t="s">
        <v>1864</v>
      </c>
      <c r="D377" s="19" t="s">
        <v>9</v>
      </c>
      <c r="E377" s="19" t="s">
        <v>1099</v>
      </c>
      <c r="F377" s="19" t="s">
        <v>1036</v>
      </c>
      <c r="G377" s="19"/>
      <c r="H377" s="192"/>
      <c r="I377" s="22"/>
      <c r="J377" s="219">
        <v>40.271000000000001</v>
      </c>
      <c r="K377" s="23"/>
      <c r="L377" s="22"/>
      <c r="M377" s="34"/>
      <c r="N377" s="579" t="s">
        <v>993</v>
      </c>
      <c r="O377" s="558" t="s">
        <v>799</v>
      </c>
      <c r="P377" s="4"/>
    </row>
    <row r="378" spans="1:16" ht="63.75" customHeight="1" x14ac:dyDescent="0.25">
      <c r="A378" s="537"/>
      <c r="B378" s="169" t="s">
        <v>395</v>
      </c>
      <c r="C378" s="540" t="s">
        <v>1864</v>
      </c>
      <c r="D378" s="19" t="s">
        <v>9</v>
      </c>
      <c r="E378" s="19" t="s">
        <v>1099</v>
      </c>
      <c r="F378" s="19" t="s">
        <v>1036</v>
      </c>
      <c r="G378" s="19"/>
      <c r="H378" s="192"/>
      <c r="I378" s="22"/>
      <c r="J378" s="219">
        <v>103.703</v>
      </c>
      <c r="K378" s="23"/>
      <c r="L378" s="22"/>
      <c r="M378" s="34"/>
      <c r="N378" s="579" t="s">
        <v>993</v>
      </c>
      <c r="O378" s="558" t="s">
        <v>799</v>
      </c>
      <c r="P378" s="4"/>
    </row>
    <row r="379" spans="1:16" ht="63.75" customHeight="1" x14ac:dyDescent="0.25">
      <c r="A379" s="537"/>
      <c r="B379" s="169" t="s">
        <v>396</v>
      </c>
      <c r="C379" s="540" t="s">
        <v>1864</v>
      </c>
      <c r="D379" s="19" t="s">
        <v>9</v>
      </c>
      <c r="E379" s="19" t="s">
        <v>1099</v>
      </c>
      <c r="F379" s="19" t="s">
        <v>1036</v>
      </c>
      <c r="G379" s="19"/>
      <c r="H379" s="192"/>
      <c r="I379" s="22"/>
      <c r="J379" s="219">
        <v>167.65899999999999</v>
      </c>
      <c r="K379" s="23"/>
      <c r="L379" s="22"/>
      <c r="M379" s="34"/>
      <c r="N379" s="579" t="s">
        <v>993</v>
      </c>
      <c r="O379" s="558" t="s">
        <v>799</v>
      </c>
      <c r="P379" s="4"/>
    </row>
    <row r="380" spans="1:16" ht="63" x14ac:dyDescent="0.25">
      <c r="A380" s="537"/>
      <c r="B380" s="169" t="s">
        <v>397</v>
      </c>
      <c r="C380" s="540" t="s">
        <v>1864</v>
      </c>
      <c r="D380" s="19" t="s">
        <v>9</v>
      </c>
      <c r="E380" s="19" t="s">
        <v>1099</v>
      </c>
      <c r="F380" s="19" t="s">
        <v>1036</v>
      </c>
      <c r="G380" s="19"/>
      <c r="H380" s="192"/>
      <c r="I380" s="22"/>
      <c r="J380" s="219">
        <v>63.738999999999997</v>
      </c>
      <c r="K380" s="23"/>
      <c r="L380" s="22"/>
      <c r="M380" s="34"/>
      <c r="N380" s="579" t="s">
        <v>993</v>
      </c>
      <c r="O380" s="558" t="s">
        <v>799</v>
      </c>
      <c r="P380" s="4"/>
    </row>
    <row r="381" spans="1:16" ht="78.75" x14ac:dyDescent="0.25">
      <c r="A381" s="537"/>
      <c r="B381" s="169" t="s">
        <v>398</v>
      </c>
      <c r="C381" s="540" t="s">
        <v>1864</v>
      </c>
      <c r="D381" s="19" t="s">
        <v>9</v>
      </c>
      <c r="E381" s="19" t="s">
        <v>1099</v>
      </c>
      <c r="F381" s="19" t="s">
        <v>1036</v>
      </c>
      <c r="G381" s="19"/>
      <c r="H381" s="192"/>
      <c r="I381" s="22"/>
      <c r="J381" s="219">
        <v>171.767</v>
      </c>
      <c r="K381" s="23"/>
      <c r="L381" s="22"/>
      <c r="M381" s="34"/>
      <c r="N381" s="579" t="s">
        <v>993</v>
      </c>
      <c r="O381" s="558" t="s">
        <v>799</v>
      </c>
      <c r="P381" s="4"/>
    </row>
    <row r="382" spans="1:16" ht="63.75" customHeight="1" x14ac:dyDescent="0.25">
      <c r="A382" s="537"/>
      <c r="B382" s="169" t="s">
        <v>399</v>
      </c>
      <c r="C382" s="540" t="s">
        <v>1864</v>
      </c>
      <c r="D382" s="19" t="s">
        <v>9</v>
      </c>
      <c r="E382" s="19" t="s">
        <v>1099</v>
      </c>
      <c r="F382" s="19" t="s">
        <v>1036</v>
      </c>
      <c r="G382" s="19"/>
      <c r="H382" s="192"/>
      <c r="I382" s="22"/>
      <c r="J382" s="219">
        <v>63.91</v>
      </c>
      <c r="K382" s="23"/>
      <c r="L382" s="22"/>
      <c r="M382" s="34"/>
      <c r="N382" s="579" t="s">
        <v>993</v>
      </c>
      <c r="O382" s="558" t="s">
        <v>799</v>
      </c>
      <c r="P382" s="4"/>
    </row>
    <row r="383" spans="1:16" ht="63.75" customHeight="1" x14ac:dyDescent="0.25">
      <c r="A383" s="537"/>
      <c r="B383" s="169" t="s">
        <v>400</v>
      </c>
      <c r="C383" s="540" t="s">
        <v>1864</v>
      </c>
      <c r="D383" s="19" t="s">
        <v>9</v>
      </c>
      <c r="E383" s="19" t="s">
        <v>1099</v>
      </c>
      <c r="F383" s="19" t="s">
        <v>1036</v>
      </c>
      <c r="G383" s="19"/>
      <c r="H383" s="192"/>
      <c r="I383" s="22"/>
      <c r="J383" s="219">
        <v>88.454999999999998</v>
      </c>
      <c r="K383" s="23"/>
      <c r="L383" s="22"/>
      <c r="M383" s="34"/>
      <c r="N383" s="579" t="s">
        <v>993</v>
      </c>
      <c r="O383" s="558" t="s">
        <v>799</v>
      </c>
      <c r="P383" s="4"/>
    </row>
    <row r="384" spans="1:16" ht="63.75" customHeight="1" x14ac:dyDescent="0.25">
      <c r="A384" s="537"/>
      <c r="B384" s="169" t="s">
        <v>401</v>
      </c>
      <c r="C384" s="540" t="s">
        <v>1864</v>
      </c>
      <c r="D384" s="19" t="s">
        <v>9</v>
      </c>
      <c r="E384" s="19" t="s">
        <v>1099</v>
      </c>
      <c r="F384" s="19" t="s">
        <v>1036</v>
      </c>
      <c r="G384" s="19"/>
      <c r="H384" s="192"/>
      <c r="I384" s="22"/>
      <c r="J384" s="23"/>
      <c r="K384" s="219">
        <v>103.93600000000001</v>
      </c>
      <c r="L384" s="22"/>
      <c r="M384" s="34"/>
      <c r="N384" s="579" t="s">
        <v>993</v>
      </c>
      <c r="O384" s="558" t="s">
        <v>799</v>
      </c>
      <c r="P384" s="4"/>
    </row>
    <row r="385" spans="1:16" ht="78.75" customHeight="1" x14ac:dyDescent="0.25">
      <c r="A385" s="537"/>
      <c r="B385" s="169" t="s">
        <v>402</v>
      </c>
      <c r="C385" s="540" t="s">
        <v>1864</v>
      </c>
      <c r="D385" s="19" t="s">
        <v>9</v>
      </c>
      <c r="E385" s="19" t="s">
        <v>1099</v>
      </c>
      <c r="F385" s="19" t="s">
        <v>1036</v>
      </c>
      <c r="G385" s="19"/>
      <c r="H385" s="192"/>
      <c r="I385" s="22"/>
      <c r="J385" s="23"/>
      <c r="K385" s="219">
        <v>134.74299999999999</v>
      </c>
      <c r="L385" s="22"/>
      <c r="M385" s="34"/>
      <c r="N385" s="579" t="s">
        <v>993</v>
      </c>
      <c r="O385" s="558" t="s">
        <v>799</v>
      </c>
      <c r="P385" s="4"/>
    </row>
    <row r="386" spans="1:16" ht="63.75" customHeight="1" x14ac:dyDescent="0.25">
      <c r="A386" s="537"/>
      <c r="B386" s="169" t="s">
        <v>403</v>
      </c>
      <c r="C386" s="540" t="s">
        <v>1864</v>
      </c>
      <c r="D386" s="19" t="s">
        <v>9</v>
      </c>
      <c r="E386" s="19" t="s">
        <v>1099</v>
      </c>
      <c r="F386" s="19" t="s">
        <v>1036</v>
      </c>
      <c r="G386" s="19"/>
      <c r="H386" s="192"/>
      <c r="I386" s="22"/>
      <c r="J386" s="23"/>
      <c r="K386" s="219">
        <v>146.25899999999999</v>
      </c>
      <c r="L386" s="22"/>
      <c r="M386" s="34"/>
      <c r="N386" s="579" t="s">
        <v>993</v>
      </c>
      <c r="O386" s="558" t="s">
        <v>799</v>
      </c>
      <c r="P386" s="4"/>
    </row>
    <row r="387" spans="1:16" ht="78.75" x14ac:dyDescent="0.25">
      <c r="A387" s="537"/>
      <c r="B387" s="169" t="s">
        <v>404</v>
      </c>
      <c r="C387" s="540" t="s">
        <v>1864</v>
      </c>
      <c r="D387" s="19" t="s">
        <v>9</v>
      </c>
      <c r="E387" s="19" t="s">
        <v>1099</v>
      </c>
      <c r="F387" s="19" t="s">
        <v>1036</v>
      </c>
      <c r="G387" s="19"/>
      <c r="H387" s="192"/>
      <c r="I387" s="22"/>
      <c r="J387" s="23"/>
      <c r="K387" s="219">
        <v>76.733000000000004</v>
      </c>
      <c r="L387" s="22"/>
      <c r="M387" s="34"/>
      <c r="N387" s="579" t="s">
        <v>993</v>
      </c>
      <c r="O387" s="558" t="s">
        <v>799</v>
      </c>
      <c r="P387" s="4"/>
    </row>
    <row r="388" spans="1:16" ht="47.25" x14ac:dyDescent="0.25">
      <c r="A388" s="537"/>
      <c r="B388" s="169" t="s">
        <v>405</v>
      </c>
      <c r="C388" s="540" t="s">
        <v>1864</v>
      </c>
      <c r="D388" s="19" t="s">
        <v>9</v>
      </c>
      <c r="E388" s="19" t="s">
        <v>1099</v>
      </c>
      <c r="F388" s="19" t="s">
        <v>1036</v>
      </c>
      <c r="G388" s="19"/>
      <c r="H388" s="192"/>
      <c r="I388" s="22"/>
      <c r="J388" s="23"/>
      <c r="K388" s="219">
        <v>149.143</v>
      </c>
      <c r="L388" s="22"/>
      <c r="M388" s="34"/>
      <c r="N388" s="579" t="s">
        <v>993</v>
      </c>
      <c r="O388" s="558" t="s">
        <v>799</v>
      </c>
      <c r="P388" s="4"/>
    </row>
    <row r="389" spans="1:16" ht="63.75" customHeight="1" x14ac:dyDescent="0.25">
      <c r="A389" s="537"/>
      <c r="B389" s="169" t="s">
        <v>406</v>
      </c>
      <c r="C389" s="540" t="s">
        <v>1864</v>
      </c>
      <c r="D389" s="19" t="s">
        <v>9</v>
      </c>
      <c r="E389" s="19" t="s">
        <v>1099</v>
      </c>
      <c r="F389" s="19" t="s">
        <v>1036</v>
      </c>
      <c r="G389" s="19"/>
      <c r="H389" s="192"/>
      <c r="I389" s="22"/>
      <c r="J389" s="23"/>
      <c r="K389" s="23">
        <v>42.05</v>
      </c>
      <c r="L389" s="22"/>
      <c r="M389" s="34"/>
      <c r="N389" s="579" t="s">
        <v>993</v>
      </c>
      <c r="O389" s="558" t="s">
        <v>799</v>
      </c>
      <c r="P389" s="4"/>
    </row>
    <row r="390" spans="1:16" ht="63.75" customHeight="1" x14ac:dyDescent="0.25">
      <c r="A390" s="537"/>
      <c r="B390" s="169" t="s">
        <v>407</v>
      </c>
      <c r="C390" s="540" t="s">
        <v>1864</v>
      </c>
      <c r="D390" s="19" t="s">
        <v>9</v>
      </c>
      <c r="E390" s="19" t="s">
        <v>1099</v>
      </c>
      <c r="F390" s="19" t="s">
        <v>1036</v>
      </c>
      <c r="G390" s="19"/>
      <c r="H390" s="192"/>
      <c r="I390" s="22"/>
      <c r="J390" s="23"/>
      <c r="K390" s="23">
        <v>8.6999999999999993</v>
      </c>
      <c r="L390" s="22"/>
      <c r="M390" s="34"/>
      <c r="N390" s="579" t="s">
        <v>993</v>
      </c>
      <c r="O390" s="558" t="s">
        <v>799</v>
      </c>
      <c r="P390" s="4"/>
    </row>
    <row r="391" spans="1:16" ht="103.5" customHeight="1" x14ac:dyDescent="0.25">
      <c r="A391" s="537"/>
      <c r="B391" s="710" t="s">
        <v>408</v>
      </c>
      <c r="C391" s="540" t="s">
        <v>1864</v>
      </c>
      <c r="D391" s="19" t="s">
        <v>9</v>
      </c>
      <c r="E391" s="19" t="s">
        <v>1099</v>
      </c>
      <c r="F391" s="19" t="s">
        <v>1036</v>
      </c>
      <c r="G391" s="19"/>
      <c r="H391" s="192"/>
      <c r="I391" s="22"/>
      <c r="J391" s="219">
        <v>94.447000000000003</v>
      </c>
      <c r="K391" s="23"/>
      <c r="L391" s="22"/>
      <c r="M391" s="34"/>
      <c r="N391" s="579" t="s">
        <v>993</v>
      </c>
      <c r="O391" s="558" t="s">
        <v>799</v>
      </c>
      <c r="P391" s="4"/>
    </row>
    <row r="392" spans="1:16" ht="57.75" customHeight="1" x14ac:dyDescent="0.25">
      <c r="A392" s="537"/>
      <c r="B392" s="710" t="s">
        <v>409</v>
      </c>
      <c r="C392" s="540" t="s">
        <v>1864</v>
      </c>
      <c r="D392" s="19" t="s">
        <v>9</v>
      </c>
      <c r="E392" s="19" t="s">
        <v>1099</v>
      </c>
      <c r="F392" s="19" t="s">
        <v>1036</v>
      </c>
      <c r="G392" s="19"/>
      <c r="H392" s="192"/>
      <c r="I392" s="22"/>
      <c r="J392" s="219">
        <v>37.267000000000003</v>
      </c>
      <c r="K392" s="23"/>
      <c r="L392" s="22"/>
      <c r="M392" s="34"/>
      <c r="N392" s="579" t="s">
        <v>993</v>
      </c>
      <c r="O392" s="558" t="s">
        <v>799</v>
      </c>
      <c r="P392" s="4"/>
    </row>
    <row r="393" spans="1:16" ht="57.75" customHeight="1" x14ac:dyDescent="0.25">
      <c r="A393" s="537"/>
      <c r="B393" s="710" t="s">
        <v>410</v>
      </c>
      <c r="C393" s="540" t="s">
        <v>1864</v>
      </c>
      <c r="D393" s="19" t="s">
        <v>9</v>
      </c>
      <c r="E393" s="19" t="s">
        <v>1099</v>
      </c>
      <c r="F393" s="19" t="s">
        <v>1036</v>
      </c>
      <c r="G393" s="19"/>
      <c r="H393" s="192"/>
      <c r="I393" s="22"/>
      <c r="J393" s="219">
        <v>88</v>
      </c>
      <c r="K393" s="23"/>
      <c r="L393" s="22"/>
      <c r="M393" s="34"/>
      <c r="N393" s="579" t="s">
        <v>993</v>
      </c>
      <c r="O393" s="558" t="s">
        <v>799</v>
      </c>
      <c r="P393" s="4"/>
    </row>
    <row r="394" spans="1:16" ht="103.5" customHeight="1" x14ac:dyDescent="0.25">
      <c r="A394" s="537"/>
      <c r="B394" s="710" t="s">
        <v>411</v>
      </c>
      <c r="C394" s="540" t="s">
        <v>1864</v>
      </c>
      <c r="D394" s="19" t="s">
        <v>9</v>
      </c>
      <c r="E394" s="19" t="s">
        <v>1099</v>
      </c>
      <c r="F394" s="19" t="s">
        <v>1036</v>
      </c>
      <c r="G394" s="19"/>
      <c r="H394" s="192"/>
      <c r="I394" s="22"/>
      <c r="J394" s="23"/>
      <c r="K394" s="219">
        <v>62.401000000000003</v>
      </c>
      <c r="L394" s="22"/>
      <c r="M394" s="34"/>
      <c r="N394" s="579" t="s">
        <v>993</v>
      </c>
      <c r="O394" s="558" t="s">
        <v>799</v>
      </c>
      <c r="P394" s="4"/>
    </row>
    <row r="395" spans="1:16" ht="57" customHeight="1" x14ac:dyDescent="0.25">
      <c r="A395" s="537"/>
      <c r="B395" s="710" t="s">
        <v>412</v>
      </c>
      <c r="C395" s="540" t="s">
        <v>1864</v>
      </c>
      <c r="D395" s="19" t="s">
        <v>9</v>
      </c>
      <c r="E395" s="19" t="s">
        <v>1099</v>
      </c>
      <c r="F395" s="19" t="s">
        <v>1036</v>
      </c>
      <c r="G395" s="19"/>
      <c r="H395" s="192"/>
      <c r="I395" s="22"/>
      <c r="J395" s="23"/>
      <c r="K395" s="219">
        <v>51.027000000000001</v>
      </c>
      <c r="L395" s="22"/>
      <c r="M395" s="34"/>
      <c r="N395" s="579" t="s">
        <v>993</v>
      </c>
      <c r="O395" s="558" t="s">
        <v>799</v>
      </c>
      <c r="P395" s="4"/>
    </row>
    <row r="396" spans="1:16" ht="82.5" customHeight="1" x14ac:dyDescent="0.25">
      <c r="A396" s="537"/>
      <c r="B396" s="710" t="s">
        <v>413</v>
      </c>
      <c r="C396" s="540" t="s">
        <v>1864</v>
      </c>
      <c r="D396" s="19" t="s">
        <v>9</v>
      </c>
      <c r="E396" s="19" t="s">
        <v>1099</v>
      </c>
      <c r="F396" s="19" t="s">
        <v>1036</v>
      </c>
      <c r="G396" s="19"/>
      <c r="H396" s="192"/>
      <c r="I396" s="22"/>
      <c r="J396" s="23"/>
      <c r="K396" s="23">
        <v>43.844000000000001</v>
      </c>
      <c r="L396" s="22"/>
      <c r="M396" s="34"/>
      <c r="N396" s="579" t="s">
        <v>993</v>
      </c>
      <c r="O396" s="558" t="s">
        <v>799</v>
      </c>
      <c r="P396" s="4"/>
    </row>
    <row r="397" spans="1:16" ht="58.5" customHeight="1" x14ac:dyDescent="0.25">
      <c r="A397" s="537"/>
      <c r="B397" s="169" t="s">
        <v>414</v>
      </c>
      <c r="C397" s="540" t="s">
        <v>1864</v>
      </c>
      <c r="D397" s="19" t="s">
        <v>9</v>
      </c>
      <c r="E397" s="19" t="s">
        <v>1099</v>
      </c>
      <c r="F397" s="19" t="s">
        <v>1036</v>
      </c>
      <c r="G397" s="19"/>
      <c r="H397" s="192"/>
      <c r="I397" s="22"/>
      <c r="J397" s="450"/>
      <c r="K397" s="23">
        <v>119.2</v>
      </c>
      <c r="L397" s="22"/>
      <c r="M397" s="34"/>
      <c r="N397" s="579" t="s">
        <v>993</v>
      </c>
      <c r="O397" s="558" t="s">
        <v>799</v>
      </c>
      <c r="P397" s="4"/>
    </row>
    <row r="398" spans="1:16" ht="60.75" customHeight="1" x14ac:dyDescent="0.25">
      <c r="A398" s="537"/>
      <c r="B398" s="169" t="s">
        <v>415</v>
      </c>
      <c r="C398" s="540" t="s">
        <v>1864</v>
      </c>
      <c r="D398" s="19" t="s">
        <v>9</v>
      </c>
      <c r="E398" s="19" t="s">
        <v>1099</v>
      </c>
      <c r="F398" s="19" t="s">
        <v>1036</v>
      </c>
      <c r="G398" s="19"/>
      <c r="H398" s="192"/>
      <c r="I398" s="22"/>
      <c r="J398" s="450"/>
      <c r="K398" s="23">
        <v>82.5</v>
      </c>
      <c r="L398" s="22"/>
      <c r="M398" s="34"/>
      <c r="N398" s="579" t="s">
        <v>993</v>
      </c>
      <c r="O398" s="558" t="s">
        <v>799</v>
      </c>
      <c r="P398" s="4"/>
    </row>
    <row r="399" spans="1:16" ht="60" customHeight="1" x14ac:dyDescent="0.25">
      <c r="A399" s="537"/>
      <c r="B399" s="169" t="s">
        <v>416</v>
      </c>
      <c r="C399" s="540" t="s">
        <v>1864</v>
      </c>
      <c r="D399" s="19" t="s">
        <v>9</v>
      </c>
      <c r="E399" s="19" t="s">
        <v>1099</v>
      </c>
      <c r="F399" s="19" t="s">
        <v>1036</v>
      </c>
      <c r="G399" s="19"/>
      <c r="H399" s="192"/>
      <c r="I399" s="22"/>
      <c r="J399" s="219">
        <v>39.107999999999997</v>
      </c>
      <c r="K399" s="23"/>
      <c r="L399" s="22"/>
      <c r="M399" s="34"/>
      <c r="N399" s="579" t="s">
        <v>993</v>
      </c>
      <c r="O399" s="558" t="s">
        <v>799</v>
      </c>
      <c r="P399" s="4"/>
    </row>
    <row r="400" spans="1:16" ht="52.5" customHeight="1" x14ac:dyDescent="0.25">
      <c r="A400" s="537"/>
      <c r="B400" s="169" t="s">
        <v>417</v>
      </c>
      <c r="C400" s="540" t="s">
        <v>1864</v>
      </c>
      <c r="D400" s="19" t="s">
        <v>9</v>
      </c>
      <c r="E400" s="19" t="s">
        <v>1099</v>
      </c>
      <c r="F400" s="19" t="s">
        <v>1036</v>
      </c>
      <c r="G400" s="19"/>
      <c r="H400" s="192"/>
      <c r="I400" s="22"/>
      <c r="J400" s="23"/>
      <c r="K400" s="219">
        <v>76.697999999999993</v>
      </c>
      <c r="L400" s="22"/>
      <c r="M400" s="34"/>
      <c r="N400" s="579" t="s">
        <v>993</v>
      </c>
      <c r="O400" s="558" t="s">
        <v>799</v>
      </c>
      <c r="P400" s="4"/>
    </row>
    <row r="401" spans="1:16" ht="62.25" customHeight="1" x14ac:dyDescent="0.25">
      <c r="A401" s="537"/>
      <c r="B401" s="169" t="s">
        <v>418</v>
      </c>
      <c r="C401" s="540" t="s">
        <v>1864</v>
      </c>
      <c r="D401" s="19" t="s">
        <v>9</v>
      </c>
      <c r="E401" s="19" t="s">
        <v>1099</v>
      </c>
      <c r="F401" s="19" t="s">
        <v>1036</v>
      </c>
      <c r="G401" s="19"/>
      <c r="H401" s="192"/>
      <c r="I401" s="22"/>
      <c r="J401" s="23"/>
      <c r="K401" s="219">
        <v>72.643000000000001</v>
      </c>
      <c r="L401" s="22"/>
      <c r="M401" s="34"/>
      <c r="N401" s="579" t="s">
        <v>993</v>
      </c>
      <c r="O401" s="558" t="s">
        <v>799</v>
      </c>
      <c r="P401" s="4"/>
    </row>
    <row r="402" spans="1:16" ht="103.5" customHeight="1" x14ac:dyDescent="0.25">
      <c r="A402" s="537"/>
      <c r="B402" s="169" t="s">
        <v>1094</v>
      </c>
      <c r="C402" s="540" t="s">
        <v>1864</v>
      </c>
      <c r="D402" s="19" t="s">
        <v>9</v>
      </c>
      <c r="E402" s="19" t="s">
        <v>1099</v>
      </c>
      <c r="F402" s="19" t="s">
        <v>1036</v>
      </c>
      <c r="G402" s="19"/>
      <c r="H402" s="192"/>
      <c r="I402" s="22"/>
      <c r="J402" s="219">
        <v>77.557000000000002</v>
      </c>
      <c r="K402" s="23"/>
      <c r="L402" s="22"/>
      <c r="M402" s="34"/>
      <c r="N402" s="579" t="s">
        <v>993</v>
      </c>
      <c r="O402" s="558" t="s">
        <v>799</v>
      </c>
      <c r="P402" s="4"/>
    </row>
    <row r="403" spans="1:16" ht="54" customHeight="1" x14ac:dyDescent="0.25">
      <c r="A403" s="537"/>
      <c r="B403" s="169" t="s">
        <v>419</v>
      </c>
      <c r="C403" s="19" t="s">
        <v>1864</v>
      </c>
      <c r="D403" s="19" t="s">
        <v>9</v>
      </c>
      <c r="E403" s="19" t="s">
        <v>1099</v>
      </c>
      <c r="F403" s="19" t="s">
        <v>1036</v>
      </c>
      <c r="G403" s="19"/>
      <c r="H403" s="192"/>
      <c r="I403" s="22"/>
      <c r="J403" s="219">
        <v>67.328000000000003</v>
      </c>
      <c r="K403" s="23"/>
      <c r="L403" s="22"/>
      <c r="M403" s="34"/>
      <c r="N403" s="579" t="s">
        <v>993</v>
      </c>
      <c r="O403" s="558" t="s">
        <v>799</v>
      </c>
      <c r="P403" s="4"/>
    </row>
    <row r="404" spans="1:16" ht="54" customHeight="1" x14ac:dyDescent="0.25">
      <c r="A404" s="537"/>
      <c r="B404" s="169" t="s">
        <v>420</v>
      </c>
      <c r="C404" s="19" t="s">
        <v>1864</v>
      </c>
      <c r="D404" s="19" t="s">
        <v>9</v>
      </c>
      <c r="E404" s="19" t="s">
        <v>1099</v>
      </c>
      <c r="F404" s="19" t="s">
        <v>1036</v>
      </c>
      <c r="G404" s="19"/>
      <c r="H404" s="192"/>
      <c r="I404" s="22"/>
      <c r="J404" s="23">
        <v>94.1</v>
      </c>
      <c r="K404" s="23"/>
      <c r="L404" s="22"/>
      <c r="M404" s="34"/>
      <c r="N404" s="579" t="s">
        <v>993</v>
      </c>
      <c r="O404" s="558" t="s">
        <v>799</v>
      </c>
      <c r="P404" s="4"/>
    </row>
    <row r="405" spans="1:16" ht="54" customHeight="1" x14ac:dyDescent="0.25">
      <c r="A405" s="537"/>
      <c r="B405" s="169" t="s">
        <v>1225</v>
      </c>
      <c r="C405" s="19" t="s">
        <v>1864</v>
      </c>
      <c r="D405" s="19" t="s">
        <v>9</v>
      </c>
      <c r="E405" s="19" t="s">
        <v>1099</v>
      </c>
      <c r="F405" s="19" t="s">
        <v>1036</v>
      </c>
      <c r="G405" s="19"/>
      <c r="H405" s="192"/>
      <c r="I405" s="22"/>
      <c r="J405" s="23">
        <v>102.6</v>
      </c>
      <c r="K405" s="23"/>
      <c r="L405" s="22"/>
      <c r="M405" s="34"/>
      <c r="N405" s="579" t="s">
        <v>993</v>
      </c>
      <c r="O405" s="558" t="s">
        <v>799</v>
      </c>
      <c r="P405" s="4"/>
    </row>
    <row r="406" spans="1:16" ht="54" customHeight="1" x14ac:dyDescent="0.25">
      <c r="A406" s="537"/>
      <c r="B406" s="169" t="s">
        <v>421</v>
      </c>
      <c r="C406" s="19" t="s">
        <v>1864</v>
      </c>
      <c r="D406" s="19" t="s">
        <v>9</v>
      </c>
      <c r="E406" s="19" t="s">
        <v>1099</v>
      </c>
      <c r="F406" s="19" t="s">
        <v>1036</v>
      </c>
      <c r="G406" s="19"/>
      <c r="H406" s="192"/>
      <c r="I406" s="22"/>
      <c r="J406" s="219">
        <f>304-80.828-36.964-27.557</f>
        <v>158.65100000000001</v>
      </c>
      <c r="K406" s="23"/>
      <c r="L406" s="22"/>
      <c r="M406" s="34"/>
      <c r="N406" s="579" t="s">
        <v>993</v>
      </c>
      <c r="O406" s="558" t="s">
        <v>799</v>
      </c>
      <c r="P406" s="4"/>
    </row>
    <row r="407" spans="1:16" ht="54" customHeight="1" x14ac:dyDescent="0.25">
      <c r="A407" s="537"/>
      <c r="B407" s="169" t="s">
        <v>422</v>
      </c>
      <c r="C407" s="19" t="s">
        <v>1864</v>
      </c>
      <c r="D407" s="19" t="s">
        <v>9</v>
      </c>
      <c r="E407" s="19" t="s">
        <v>1099</v>
      </c>
      <c r="F407" s="19" t="s">
        <v>1036</v>
      </c>
      <c r="G407" s="19"/>
      <c r="H407" s="192"/>
      <c r="I407" s="22"/>
      <c r="J407" s="23"/>
      <c r="K407" s="219">
        <v>70</v>
      </c>
      <c r="L407" s="22"/>
      <c r="M407" s="34"/>
      <c r="N407" s="579" t="s">
        <v>993</v>
      </c>
      <c r="O407" s="558" t="s">
        <v>799</v>
      </c>
      <c r="P407" s="4"/>
    </row>
    <row r="408" spans="1:16" ht="54" customHeight="1" x14ac:dyDescent="0.25">
      <c r="A408" s="537"/>
      <c r="B408" s="169" t="s">
        <v>423</v>
      </c>
      <c r="C408" s="19" t="s">
        <v>1864</v>
      </c>
      <c r="D408" s="19" t="s">
        <v>9</v>
      </c>
      <c r="E408" s="19" t="s">
        <v>1099</v>
      </c>
      <c r="F408" s="19" t="s">
        <v>1036</v>
      </c>
      <c r="G408" s="19"/>
      <c r="H408" s="192"/>
      <c r="I408" s="22"/>
      <c r="J408" s="23"/>
      <c r="K408" s="219">
        <v>65</v>
      </c>
      <c r="L408" s="22"/>
      <c r="M408" s="34"/>
      <c r="N408" s="579" t="s">
        <v>993</v>
      </c>
      <c r="O408" s="558" t="s">
        <v>799</v>
      </c>
      <c r="P408" s="4"/>
    </row>
    <row r="409" spans="1:16" ht="54" customHeight="1" x14ac:dyDescent="0.25">
      <c r="A409" s="537"/>
      <c r="B409" s="676" t="s">
        <v>1095</v>
      </c>
      <c r="C409" s="19" t="s">
        <v>1864</v>
      </c>
      <c r="D409" s="19" t="s">
        <v>9</v>
      </c>
      <c r="E409" s="19" t="s">
        <v>1099</v>
      </c>
      <c r="F409" s="19" t="s">
        <v>1036</v>
      </c>
      <c r="G409" s="541"/>
      <c r="H409" s="686"/>
      <c r="I409" s="444"/>
      <c r="J409" s="23"/>
      <c r="K409" s="219">
        <v>79</v>
      </c>
      <c r="L409" s="22"/>
      <c r="M409" s="34"/>
      <c r="N409" s="579" t="s">
        <v>993</v>
      </c>
      <c r="O409" s="558" t="s">
        <v>799</v>
      </c>
      <c r="P409" s="4"/>
    </row>
    <row r="410" spans="1:16" ht="54" customHeight="1" x14ac:dyDescent="0.25">
      <c r="A410" s="537"/>
      <c r="B410" s="169" t="s">
        <v>424</v>
      </c>
      <c r="C410" s="19" t="s">
        <v>1864</v>
      </c>
      <c r="D410" s="19" t="s">
        <v>9</v>
      </c>
      <c r="E410" s="19" t="s">
        <v>1099</v>
      </c>
      <c r="F410" s="19" t="s">
        <v>1036</v>
      </c>
      <c r="G410" s="19"/>
      <c r="H410" s="192"/>
      <c r="I410" s="22"/>
      <c r="J410" s="23"/>
      <c r="K410" s="219">
        <v>69.599999999999994</v>
      </c>
      <c r="L410" s="22"/>
      <c r="M410" s="34"/>
      <c r="N410" s="579" t="s">
        <v>993</v>
      </c>
      <c r="O410" s="558" t="s">
        <v>799</v>
      </c>
      <c r="P410" s="4"/>
    </row>
    <row r="411" spans="1:16" ht="54" customHeight="1" x14ac:dyDescent="0.25">
      <c r="A411" s="537"/>
      <c r="B411" s="169" t="s">
        <v>425</v>
      </c>
      <c r="C411" s="19" t="s">
        <v>1864</v>
      </c>
      <c r="D411" s="19" t="s">
        <v>9</v>
      </c>
      <c r="E411" s="19" t="s">
        <v>1099</v>
      </c>
      <c r="F411" s="19" t="s">
        <v>1036</v>
      </c>
      <c r="G411" s="19"/>
      <c r="H411" s="192"/>
      <c r="I411" s="22"/>
      <c r="J411" s="23"/>
      <c r="K411" s="219">
        <v>128</v>
      </c>
      <c r="L411" s="22"/>
      <c r="M411" s="34"/>
      <c r="N411" s="579" t="s">
        <v>993</v>
      </c>
      <c r="O411" s="558" t="s">
        <v>799</v>
      </c>
      <c r="P411" s="4"/>
    </row>
    <row r="412" spans="1:16" ht="54" customHeight="1" x14ac:dyDescent="0.25">
      <c r="A412" s="537"/>
      <c r="B412" s="169" t="s">
        <v>426</v>
      </c>
      <c r="C412" s="19" t="s">
        <v>1864</v>
      </c>
      <c r="D412" s="19" t="s">
        <v>9</v>
      </c>
      <c r="E412" s="19" t="s">
        <v>1099</v>
      </c>
      <c r="F412" s="19" t="s">
        <v>1036</v>
      </c>
      <c r="G412" s="19"/>
      <c r="H412" s="192"/>
      <c r="I412" s="22"/>
      <c r="J412" s="23"/>
      <c r="K412" s="219">
        <v>45</v>
      </c>
      <c r="L412" s="22"/>
      <c r="M412" s="34"/>
      <c r="N412" s="579" t="s">
        <v>993</v>
      </c>
      <c r="O412" s="558" t="s">
        <v>799</v>
      </c>
      <c r="P412" s="4"/>
    </row>
    <row r="413" spans="1:16" ht="54" customHeight="1" x14ac:dyDescent="0.25">
      <c r="A413" s="537"/>
      <c r="B413" s="169" t="s">
        <v>427</v>
      </c>
      <c r="C413" s="19" t="s">
        <v>1864</v>
      </c>
      <c r="D413" s="19" t="s">
        <v>9</v>
      </c>
      <c r="E413" s="19" t="s">
        <v>1099</v>
      </c>
      <c r="F413" s="19" t="s">
        <v>1036</v>
      </c>
      <c r="G413" s="19"/>
      <c r="H413" s="192"/>
      <c r="I413" s="22"/>
      <c r="J413" s="219">
        <v>287.976</v>
      </c>
      <c r="K413" s="23"/>
      <c r="L413" s="22"/>
      <c r="M413" s="34"/>
      <c r="N413" s="579" t="s">
        <v>993</v>
      </c>
      <c r="O413" s="558" t="s">
        <v>799</v>
      </c>
      <c r="P413" s="4"/>
    </row>
    <row r="414" spans="1:16" ht="54" customHeight="1" x14ac:dyDescent="0.25">
      <c r="A414" s="537"/>
      <c r="B414" s="169" t="s">
        <v>428</v>
      </c>
      <c r="C414" s="19" t="s">
        <v>1864</v>
      </c>
      <c r="D414" s="19" t="s">
        <v>9</v>
      </c>
      <c r="E414" s="19" t="s">
        <v>1099</v>
      </c>
      <c r="F414" s="19" t="s">
        <v>1036</v>
      </c>
      <c r="G414" s="19"/>
      <c r="H414" s="192"/>
      <c r="I414" s="22"/>
      <c r="J414" s="219">
        <v>72</v>
      </c>
      <c r="K414" s="23"/>
      <c r="L414" s="22"/>
      <c r="M414" s="34"/>
      <c r="N414" s="579" t="s">
        <v>993</v>
      </c>
      <c r="O414" s="558" t="s">
        <v>799</v>
      </c>
      <c r="P414" s="4"/>
    </row>
    <row r="415" spans="1:16" ht="54" customHeight="1" x14ac:dyDescent="0.25">
      <c r="A415" s="537"/>
      <c r="B415" s="169" t="s">
        <v>429</v>
      </c>
      <c r="C415" s="19" t="s">
        <v>1864</v>
      </c>
      <c r="D415" s="19" t="s">
        <v>9</v>
      </c>
      <c r="E415" s="19" t="s">
        <v>1099</v>
      </c>
      <c r="F415" s="19" t="s">
        <v>1036</v>
      </c>
      <c r="G415" s="19"/>
      <c r="H415" s="192"/>
      <c r="I415" s="22"/>
      <c r="J415" s="219">
        <v>55.892000000000003</v>
      </c>
      <c r="K415" s="23"/>
      <c r="L415" s="22"/>
      <c r="M415" s="34"/>
      <c r="N415" s="579" t="s">
        <v>993</v>
      </c>
      <c r="O415" s="558" t="s">
        <v>799</v>
      </c>
      <c r="P415" s="4"/>
    </row>
    <row r="416" spans="1:16" ht="54" customHeight="1" x14ac:dyDescent="0.25">
      <c r="A416" s="537"/>
      <c r="B416" s="169" t="s">
        <v>430</v>
      </c>
      <c r="C416" s="19" t="s">
        <v>1864</v>
      </c>
      <c r="D416" s="19" t="s">
        <v>9</v>
      </c>
      <c r="E416" s="19" t="s">
        <v>1099</v>
      </c>
      <c r="F416" s="19" t="s">
        <v>1036</v>
      </c>
      <c r="G416" s="19"/>
      <c r="H416" s="192"/>
      <c r="I416" s="22"/>
      <c r="J416" s="219">
        <v>160</v>
      </c>
      <c r="K416" s="23"/>
      <c r="L416" s="22"/>
      <c r="M416" s="34"/>
      <c r="N416" s="579" t="s">
        <v>993</v>
      </c>
      <c r="O416" s="558" t="s">
        <v>799</v>
      </c>
      <c r="P416" s="4"/>
    </row>
    <row r="417" spans="1:16" ht="54" customHeight="1" x14ac:dyDescent="0.25">
      <c r="A417" s="537"/>
      <c r="B417" s="169" t="s">
        <v>431</v>
      </c>
      <c r="C417" s="19" t="s">
        <v>1864</v>
      </c>
      <c r="D417" s="19" t="s">
        <v>9</v>
      </c>
      <c r="E417" s="19" t="s">
        <v>1099</v>
      </c>
      <c r="F417" s="19" t="s">
        <v>1036</v>
      </c>
      <c r="G417" s="19"/>
      <c r="H417" s="192"/>
      <c r="I417" s="22"/>
      <c r="J417" s="219">
        <v>130</v>
      </c>
      <c r="K417" s="23"/>
      <c r="L417" s="22"/>
      <c r="M417" s="34"/>
      <c r="N417" s="579" t="s">
        <v>993</v>
      </c>
      <c r="O417" s="558" t="s">
        <v>799</v>
      </c>
      <c r="P417" s="4"/>
    </row>
    <row r="418" spans="1:16" ht="54" customHeight="1" x14ac:dyDescent="0.25">
      <c r="A418" s="537"/>
      <c r="B418" s="169" t="s">
        <v>1674</v>
      </c>
      <c r="C418" s="19" t="s">
        <v>1864</v>
      </c>
      <c r="D418" s="19" t="s">
        <v>9</v>
      </c>
      <c r="E418" s="19" t="s">
        <v>1099</v>
      </c>
      <c r="F418" s="19" t="s">
        <v>1036</v>
      </c>
      <c r="G418" s="19"/>
      <c r="H418" s="192"/>
      <c r="I418" s="22"/>
      <c r="J418" s="23">
        <v>164.3</v>
      </c>
      <c r="K418" s="23"/>
      <c r="L418" s="22"/>
      <c r="M418" s="34"/>
      <c r="N418" s="579" t="s">
        <v>993</v>
      </c>
      <c r="O418" s="558" t="s">
        <v>799</v>
      </c>
      <c r="P418" s="4"/>
    </row>
    <row r="419" spans="1:16" ht="38.25" customHeight="1" x14ac:dyDescent="0.25">
      <c r="A419" s="537"/>
      <c r="B419" s="169" t="s">
        <v>432</v>
      </c>
      <c r="C419" s="19" t="s">
        <v>1864</v>
      </c>
      <c r="D419" s="19" t="s">
        <v>9</v>
      </c>
      <c r="E419" s="19" t="s">
        <v>1099</v>
      </c>
      <c r="F419" s="19" t="s">
        <v>1036</v>
      </c>
      <c r="G419" s="19"/>
      <c r="H419" s="192"/>
      <c r="I419" s="22"/>
      <c r="J419" s="219">
        <v>42.508000000000003</v>
      </c>
      <c r="K419" s="23"/>
      <c r="L419" s="22"/>
      <c r="M419" s="34"/>
      <c r="N419" s="579" t="s">
        <v>993</v>
      </c>
      <c r="O419" s="558" t="s">
        <v>799</v>
      </c>
      <c r="P419" s="4"/>
    </row>
    <row r="420" spans="1:16" ht="46.5" customHeight="1" x14ac:dyDescent="0.25">
      <c r="A420" s="537"/>
      <c r="B420" s="169" t="s">
        <v>1226</v>
      </c>
      <c r="C420" s="19" t="s">
        <v>1864</v>
      </c>
      <c r="D420" s="19" t="s">
        <v>9</v>
      </c>
      <c r="E420" s="19" t="s">
        <v>1099</v>
      </c>
      <c r="F420" s="19" t="s">
        <v>1036</v>
      </c>
      <c r="G420" s="19"/>
      <c r="H420" s="192"/>
      <c r="I420" s="22"/>
      <c r="J420" s="219">
        <v>166.262</v>
      </c>
      <c r="K420" s="23"/>
      <c r="L420" s="22"/>
      <c r="M420" s="34"/>
      <c r="N420" s="579" t="s">
        <v>993</v>
      </c>
      <c r="O420" s="558" t="s">
        <v>799</v>
      </c>
      <c r="P420" s="4"/>
    </row>
    <row r="421" spans="1:16" ht="70.5" customHeight="1" x14ac:dyDescent="0.25">
      <c r="A421" s="537"/>
      <c r="B421" s="169" t="s">
        <v>433</v>
      </c>
      <c r="C421" s="19" t="s">
        <v>1864</v>
      </c>
      <c r="D421" s="19" t="s">
        <v>9</v>
      </c>
      <c r="E421" s="19" t="s">
        <v>1099</v>
      </c>
      <c r="F421" s="19" t="s">
        <v>1036</v>
      </c>
      <c r="G421" s="19"/>
      <c r="H421" s="192"/>
      <c r="I421" s="22"/>
      <c r="J421" s="219">
        <v>300.59500000000003</v>
      </c>
      <c r="K421" s="23"/>
      <c r="L421" s="22"/>
      <c r="M421" s="34"/>
      <c r="N421" s="579" t="s">
        <v>993</v>
      </c>
      <c r="O421" s="558" t="s">
        <v>799</v>
      </c>
      <c r="P421" s="4"/>
    </row>
    <row r="422" spans="1:16" ht="53.25" customHeight="1" x14ac:dyDescent="0.25">
      <c r="A422" s="537"/>
      <c r="B422" s="169" t="s">
        <v>434</v>
      </c>
      <c r="C422" s="19" t="s">
        <v>1864</v>
      </c>
      <c r="D422" s="19" t="s">
        <v>9</v>
      </c>
      <c r="E422" s="19" t="s">
        <v>1099</v>
      </c>
      <c r="F422" s="19" t="s">
        <v>1036</v>
      </c>
      <c r="G422" s="19"/>
      <c r="H422" s="192"/>
      <c r="I422" s="22"/>
      <c r="J422" s="219">
        <v>195.65100000000001</v>
      </c>
      <c r="K422" s="23"/>
      <c r="L422" s="22"/>
      <c r="M422" s="34"/>
      <c r="N422" s="579" t="s">
        <v>993</v>
      </c>
      <c r="O422" s="558" t="s">
        <v>799</v>
      </c>
      <c r="P422" s="4"/>
    </row>
    <row r="423" spans="1:16" ht="46.5" customHeight="1" x14ac:dyDescent="0.25">
      <c r="A423" s="537"/>
      <c r="B423" s="169" t="s">
        <v>435</v>
      </c>
      <c r="C423" s="19" t="s">
        <v>1864</v>
      </c>
      <c r="D423" s="19" t="s">
        <v>9</v>
      </c>
      <c r="E423" s="19" t="s">
        <v>1099</v>
      </c>
      <c r="F423" s="19" t="s">
        <v>1036</v>
      </c>
      <c r="G423" s="19"/>
      <c r="H423" s="192"/>
      <c r="I423" s="22"/>
      <c r="J423" s="23"/>
      <c r="K423" s="219">
        <v>14.12</v>
      </c>
      <c r="L423" s="22"/>
      <c r="M423" s="34"/>
      <c r="N423" s="579" t="s">
        <v>993</v>
      </c>
      <c r="O423" s="558" t="s">
        <v>799</v>
      </c>
      <c r="P423" s="4"/>
    </row>
    <row r="424" spans="1:16" ht="46.5" customHeight="1" x14ac:dyDescent="0.25">
      <c r="A424" s="537"/>
      <c r="B424" s="169" t="s">
        <v>436</v>
      </c>
      <c r="C424" s="19" t="s">
        <v>1864</v>
      </c>
      <c r="D424" s="19" t="s">
        <v>9</v>
      </c>
      <c r="E424" s="19" t="s">
        <v>1099</v>
      </c>
      <c r="F424" s="19" t="s">
        <v>1036</v>
      </c>
      <c r="G424" s="19"/>
      <c r="H424" s="192"/>
      <c r="I424" s="22"/>
      <c r="J424" s="23"/>
      <c r="K424" s="219">
        <v>17.756</v>
      </c>
      <c r="L424" s="22"/>
      <c r="M424" s="34"/>
      <c r="N424" s="579" t="s">
        <v>993</v>
      </c>
      <c r="O424" s="558" t="s">
        <v>799</v>
      </c>
      <c r="P424" s="4"/>
    </row>
    <row r="425" spans="1:16" ht="46.5" customHeight="1" x14ac:dyDescent="0.25">
      <c r="A425" s="537"/>
      <c r="B425" s="169" t="s">
        <v>437</v>
      </c>
      <c r="C425" s="19" t="s">
        <v>1864</v>
      </c>
      <c r="D425" s="19" t="s">
        <v>9</v>
      </c>
      <c r="E425" s="19" t="s">
        <v>1099</v>
      </c>
      <c r="F425" s="19" t="s">
        <v>1036</v>
      </c>
      <c r="G425" s="19"/>
      <c r="H425" s="192"/>
      <c r="I425" s="22"/>
      <c r="J425" s="23"/>
      <c r="K425" s="219">
        <v>39.756999999999998</v>
      </c>
      <c r="L425" s="22"/>
      <c r="M425" s="34"/>
      <c r="N425" s="579" t="s">
        <v>993</v>
      </c>
      <c r="O425" s="558" t="s">
        <v>799</v>
      </c>
      <c r="P425" s="4"/>
    </row>
    <row r="426" spans="1:16" ht="46.5" customHeight="1" x14ac:dyDescent="0.25">
      <c r="A426" s="537"/>
      <c r="B426" s="169" t="s">
        <v>438</v>
      </c>
      <c r="C426" s="19" t="s">
        <v>1864</v>
      </c>
      <c r="D426" s="19" t="s">
        <v>9</v>
      </c>
      <c r="E426" s="19" t="s">
        <v>1099</v>
      </c>
      <c r="F426" s="19" t="s">
        <v>1036</v>
      </c>
      <c r="G426" s="19"/>
      <c r="H426" s="192"/>
      <c r="I426" s="22"/>
      <c r="J426" s="23"/>
      <c r="K426" s="219">
        <v>84</v>
      </c>
      <c r="L426" s="22"/>
      <c r="M426" s="34"/>
      <c r="N426" s="579" t="s">
        <v>993</v>
      </c>
      <c r="O426" s="558" t="s">
        <v>799</v>
      </c>
      <c r="P426" s="4"/>
    </row>
    <row r="427" spans="1:16" ht="46.5" customHeight="1" x14ac:dyDescent="0.25">
      <c r="A427" s="537"/>
      <c r="B427" s="169" t="s">
        <v>1227</v>
      </c>
      <c r="C427" s="19" t="s">
        <v>1864</v>
      </c>
      <c r="D427" s="19" t="s">
        <v>9</v>
      </c>
      <c r="E427" s="19" t="s">
        <v>1099</v>
      </c>
      <c r="F427" s="19" t="s">
        <v>1036</v>
      </c>
      <c r="G427" s="19"/>
      <c r="H427" s="192"/>
      <c r="I427" s="22"/>
      <c r="J427" s="23"/>
      <c r="K427" s="219">
        <v>21</v>
      </c>
      <c r="L427" s="22"/>
      <c r="M427" s="34"/>
      <c r="N427" s="579" t="s">
        <v>993</v>
      </c>
      <c r="O427" s="558" t="s">
        <v>799</v>
      </c>
      <c r="P427" s="4"/>
    </row>
    <row r="428" spans="1:16" ht="46.5" customHeight="1" x14ac:dyDescent="0.25">
      <c r="A428" s="537"/>
      <c r="B428" s="169" t="s">
        <v>1228</v>
      </c>
      <c r="C428" s="19" t="s">
        <v>1864</v>
      </c>
      <c r="D428" s="19" t="s">
        <v>9</v>
      </c>
      <c r="E428" s="19" t="s">
        <v>1099</v>
      </c>
      <c r="F428" s="19" t="s">
        <v>1036</v>
      </c>
      <c r="G428" s="19"/>
      <c r="H428" s="192"/>
      <c r="I428" s="22"/>
      <c r="J428" s="23"/>
      <c r="K428" s="219">
        <v>21</v>
      </c>
      <c r="L428" s="22"/>
      <c r="M428" s="34"/>
      <c r="N428" s="579" t="s">
        <v>993</v>
      </c>
      <c r="O428" s="558" t="s">
        <v>799</v>
      </c>
      <c r="P428" s="4"/>
    </row>
    <row r="429" spans="1:16" ht="46.5" customHeight="1" x14ac:dyDescent="0.25">
      <c r="A429" s="537"/>
      <c r="B429" s="169" t="s">
        <v>1229</v>
      </c>
      <c r="C429" s="19" t="s">
        <v>1864</v>
      </c>
      <c r="D429" s="19" t="s">
        <v>9</v>
      </c>
      <c r="E429" s="19" t="s">
        <v>1099</v>
      </c>
      <c r="F429" s="19" t="s">
        <v>1036</v>
      </c>
      <c r="G429" s="19"/>
      <c r="H429" s="192"/>
      <c r="I429" s="22"/>
      <c r="J429" s="23"/>
      <c r="K429" s="219">
        <v>127.4</v>
      </c>
      <c r="L429" s="22"/>
      <c r="M429" s="34"/>
      <c r="N429" s="579" t="s">
        <v>993</v>
      </c>
      <c r="O429" s="558" t="s">
        <v>799</v>
      </c>
      <c r="P429" s="4"/>
    </row>
    <row r="430" spans="1:16" ht="46.5" customHeight="1" x14ac:dyDescent="0.25">
      <c r="A430" s="537"/>
      <c r="B430" s="169" t="s">
        <v>1230</v>
      </c>
      <c r="C430" s="19" t="s">
        <v>1864</v>
      </c>
      <c r="D430" s="19" t="s">
        <v>9</v>
      </c>
      <c r="E430" s="19" t="s">
        <v>1099</v>
      </c>
      <c r="F430" s="19" t="s">
        <v>1036</v>
      </c>
      <c r="G430" s="19"/>
      <c r="H430" s="192"/>
      <c r="I430" s="22"/>
      <c r="J430" s="23"/>
      <c r="K430" s="219">
        <v>29.4</v>
      </c>
      <c r="L430" s="22"/>
      <c r="M430" s="34"/>
      <c r="N430" s="579" t="s">
        <v>993</v>
      </c>
      <c r="O430" s="558" t="s">
        <v>799</v>
      </c>
      <c r="P430" s="4"/>
    </row>
    <row r="431" spans="1:16" ht="46.5" customHeight="1" x14ac:dyDescent="0.25">
      <c r="A431" s="537"/>
      <c r="B431" s="169" t="s">
        <v>1231</v>
      </c>
      <c r="C431" s="19" t="s">
        <v>1864</v>
      </c>
      <c r="D431" s="19" t="s">
        <v>9</v>
      </c>
      <c r="E431" s="19" t="s">
        <v>1099</v>
      </c>
      <c r="F431" s="19" t="s">
        <v>1036</v>
      </c>
      <c r="G431" s="19"/>
      <c r="H431" s="192"/>
      <c r="I431" s="22"/>
      <c r="J431" s="23"/>
      <c r="K431" s="219">
        <v>56</v>
      </c>
      <c r="L431" s="22"/>
      <c r="M431" s="34"/>
      <c r="N431" s="579" t="s">
        <v>993</v>
      </c>
      <c r="O431" s="558" t="s">
        <v>799</v>
      </c>
      <c r="P431" s="4"/>
    </row>
    <row r="432" spans="1:16" ht="46.5" customHeight="1" x14ac:dyDescent="0.25">
      <c r="A432" s="537"/>
      <c r="B432" s="169" t="s">
        <v>439</v>
      </c>
      <c r="C432" s="19" t="s">
        <v>1864</v>
      </c>
      <c r="D432" s="19" t="s">
        <v>9</v>
      </c>
      <c r="E432" s="19" t="s">
        <v>1099</v>
      </c>
      <c r="F432" s="19" t="s">
        <v>1036</v>
      </c>
      <c r="G432" s="19"/>
      <c r="H432" s="192"/>
      <c r="I432" s="22"/>
      <c r="J432" s="23"/>
      <c r="K432" s="219">
        <v>70</v>
      </c>
      <c r="L432" s="22"/>
      <c r="M432" s="34"/>
      <c r="N432" s="579" t="s">
        <v>993</v>
      </c>
      <c r="O432" s="558" t="s">
        <v>799</v>
      </c>
      <c r="P432" s="4"/>
    </row>
    <row r="433" spans="1:16" ht="46.5" customHeight="1" x14ac:dyDescent="0.25">
      <c r="A433" s="537"/>
      <c r="B433" s="169" t="s">
        <v>1232</v>
      </c>
      <c r="C433" s="19" t="s">
        <v>1864</v>
      </c>
      <c r="D433" s="19" t="s">
        <v>9</v>
      </c>
      <c r="E433" s="19" t="s">
        <v>1099</v>
      </c>
      <c r="F433" s="19" t="s">
        <v>1036</v>
      </c>
      <c r="G433" s="19"/>
      <c r="H433" s="192"/>
      <c r="I433" s="22"/>
      <c r="J433" s="23"/>
      <c r="K433" s="219">
        <v>56</v>
      </c>
      <c r="L433" s="22"/>
      <c r="M433" s="34"/>
      <c r="N433" s="579" t="s">
        <v>993</v>
      </c>
      <c r="O433" s="558" t="s">
        <v>799</v>
      </c>
      <c r="P433" s="4"/>
    </row>
    <row r="434" spans="1:16" ht="46.5" customHeight="1" x14ac:dyDescent="0.25">
      <c r="A434" s="537"/>
      <c r="B434" s="169" t="s">
        <v>1233</v>
      </c>
      <c r="C434" s="19" t="s">
        <v>1864</v>
      </c>
      <c r="D434" s="19" t="s">
        <v>9</v>
      </c>
      <c r="E434" s="19" t="s">
        <v>1099</v>
      </c>
      <c r="F434" s="19" t="s">
        <v>1036</v>
      </c>
      <c r="G434" s="19"/>
      <c r="H434" s="192"/>
      <c r="I434" s="22"/>
      <c r="J434" s="23"/>
      <c r="K434" s="219">
        <v>70</v>
      </c>
      <c r="L434" s="22"/>
      <c r="M434" s="34"/>
      <c r="N434" s="579" t="s">
        <v>993</v>
      </c>
      <c r="O434" s="558" t="s">
        <v>799</v>
      </c>
      <c r="P434" s="4"/>
    </row>
    <row r="435" spans="1:16" ht="46.5" customHeight="1" x14ac:dyDescent="0.25">
      <c r="A435" s="537"/>
      <c r="B435" s="169" t="s">
        <v>1234</v>
      </c>
      <c r="C435" s="19" t="s">
        <v>1864</v>
      </c>
      <c r="D435" s="19" t="s">
        <v>9</v>
      </c>
      <c r="E435" s="19" t="s">
        <v>1099</v>
      </c>
      <c r="F435" s="19" t="s">
        <v>1036</v>
      </c>
      <c r="G435" s="19"/>
      <c r="H435" s="192"/>
      <c r="I435" s="22"/>
      <c r="J435" s="23"/>
      <c r="K435" s="219">
        <v>70</v>
      </c>
      <c r="L435" s="22"/>
      <c r="M435" s="34"/>
      <c r="N435" s="579" t="s">
        <v>993</v>
      </c>
      <c r="O435" s="558" t="s">
        <v>799</v>
      </c>
      <c r="P435" s="4"/>
    </row>
    <row r="436" spans="1:16" ht="46.5" customHeight="1" x14ac:dyDescent="0.25">
      <c r="A436" s="537"/>
      <c r="B436" s="169" t="s">
        <v>1235</v>
      </c>
      <c r="C436" s="19" t="s">
        <v>1864</v>
      </c>
      <c r="D436" s="19" t="s">
        <v>9</v>
      </c>
      <c r="E436" s="19" t="s">
        <v>1099</v>
      </c>
      <c r="F436" s="19" t="s">
        <v>1036</v>
      </c>
      <c r="G436" s="19"/>
      <c r="H436" s="192"/>
      <c r="I436" s="22"/>
      <c r="J436" s="23"/>
      <c r="K436" s="219">
        <v>56</v>
      </c>
      <c r="L436" s="22"/>
      <c r="M436" s="34"/>
      <c r="N436" s="579" t="s">
        <v>993</v>
      </c>
      <c r="O436" s="558" t="s">
        <v>799</v>
      </c>
      <c r="P436" s="4"/>
    </row>
    <row r="437" spans="1:16" ht="46.5" customHeight="1" x14ac:dyDescent="0.25">
      <c r="A437" s="537"/>
      <c r="B437" s="169" t="s">
        <v>1236</v>
      </c>
      <c r="C437" s="19" t="s">
        <v>1864</v>
      </c>
      <c r="D437" s="19" t="s">
        <v>9</v>
      </c>
      <c r="E437" s="19" t="s">
        <v>1099</v>
      </c>
      <c r="F437" s="19" t="s">
        <v>1036</v>
      </c>
      <c r="G437" s="19"/>
      <c r="H437" s="192"/>
      <c r="I437" s="22"/>
      <c r="J437" s="23"/>
      <c r="K437" s="219">
        <v>70</v>
      </c>
      <c r="L437" s="22"/>
      <c r="M437" s="34"/>
      <c r="N437" s="579" t="s">
        <v>993</v>
      </c>
      <c r="O437" s="558" t="s">
        <v>799</v>
      </c>
      <c r="P437" s="4"/>
    </row>
    <row r="438" spans="1:16" ht="46.5" customHeight="1" x14ac:dyDescent="0.25">
      <c r="A438" s="537"/>
      <c r="B438" s="169" t="s">
        <v>440</v>
      </c>
      <c r="C438" s="19" t="s">
        <v>1864</v>
      </c>
      <c r="D438" s="19" t="s">
        <v>9</v>
      </c>
      <c r="E438" s="19" t="s">
        <v>1099</v>
      </c>
      <c r="F438" s="19" t="s">
        <v>1036</v>
      </c>
      <c r="G438" s="19"/>
      <c r="H438" s="192"/>
      <c r="I438" s="22"/>
      <c r="J438" s="23"/>
      <c r="K438" s="219">
        <v>108</v>
      </c>
      <c r="L438" s="22"/>
      <c r="M438" s="34"/>
      <c r="N438" s="579" t="s">
        <v>993</v>
      </c>
      <c r="O438" s="558" t="s">
        <v>799</v>
      </c>
      <c r="P438" s="4"/>
    </row>
    <row r="439" spans="1:16" ht="46.5" customHeight="1" x14ac:dyDescent="0.25">
      <c r="A439" s="537"/>
      <c r="B439" s="169" t="s">
        <v>1237</v>
      </c>
      <c r="C439" s="19" t="s">
        <v>1864</v>
      </c>
      <c r="D439" s="19" t="s">
        <v>9</v>
      </c>
      <c r="E439" s="19" t="s">
        <v>1099</v>
      </c>
      <c r="F439" s="19" t="s">
        <v>1036</v>
      </c>
      <c r="G439" s="19"/>
      <c r="H439" s="192"/>
      <c r="I439" s="22"/>
      <c r="J439" s="23"/>
      <c r="K439" s="219">
        <v>23.1</v>
      </c>
      <c r="L439" s="22"/>
      <c r="M439" s="34"/>
      <c r="N439" s="579" t="s">
        <v>993</v>
      </c>
      <c r="O439" s="558" t="s">
        <v>799</v>
      </c>
      <c r="P439" s="4"/>
    </row>
    <row r="440" spans="1:16" ht="46.5" customHeight="1" x14ac:dyDescent="0.25">
      <c r="A440" s="537"/>
      <c r="B440" s="169" t="s">
        <v>1238</v>
      </c>
      <c r="C440" s="19" t="s">
        <v>1864</v>
      </c>
      <c r="D440" s="19" t="s">
        <v>9</v>
      </c>
      <c r="E440" s="19" t="s">
        <v>1099</v>
      </c>
      <c r="F440" s="19" t="s">
        <v>1036</v>
      </c>
      <c r="G440" s="19"/>
      <c r="H440" s="192"/>
      <c r="I440" s="22"/>
      <c r="J440" s="23"/>
      <c r="K440" s="219">
        <v>42</v>
      </c>
      <c r="L440" s="22"/>
      <c r="M440" s="34"/>
      <c r="N440" s="579" t="s">
        <v>993</v>
      </c>
      <c r="O440" s="558" t="s">
        <v>799</v>
      </c>
      <c r="P440" s="4"/>
    </row>
    <row r="441" spans="1:16" ht="46.5" customHeight="1" x14ac:dyDescent="0.25">
      <c r="A441" s="537"/>
      <c r="B441" s="169" t="s">
        <v>1237</v>
      </c>
      <c r="C441" s="19" t="s">
        <v>1864</v>
      </c>
      <c r="D441" s="19" t="s">
        <v>9</v>
      </c>
      <c r="E441" s="19" t="s">
        <v>1099</v>
      </c>
      <c r="F441" s="19" t="s">
        <v>1036</v>
      </c>
      <c r="G441" s="19"/>
      <c r="H441" s="192"/>
      <c r="I441" s="22"/>
      <c r="J441" s="23"/>
      <c r="K441" s="219">
        <v>42</v>
      </c>
      <c r="L441" s="22"/>
      <c r="M441" s="34"/>
      <c r="N441" s="579" t="s">
        <v>993</v>
      </c>
      <c r="O441" s="558" t="s">
        <v>799</v>
      </c>
      <c r="P441" s="4"/>
    </row>
    <row r="442" spans="1:16" ht="46.5" customHeight="1" x14ac:dyDescent="0.25">
      <c r="A442" s="537"/>
      <c r="B442" s="169" t="s">
        <v>1239</v>
      </c>
      <c r="C442" s="19" t="s">
        <v>1864</v>
      </c>
      <c r="D442" s="19" t="s">
        <v>9</v>
      </c>
      <c r="E442" s="19" t="s">
        <v>1099</v>
      </c>
      <c r="F442" s="19" t="s">
        <v>1036</v>
      </c>
      <c r="G442" s="19"/>
      <c r="H442" s="192"/>
      <c r="I442" s="22"/>
      <c r="J442" s="23"/>
      <c r="K442" s="219">
        <v>28</v>
      </c>
      <c r="L442" s="22"/>
      <c r="M442" s="34"/>
      <c r="N442" s="579" t="s">
        <v>993</v>
      </c>
      <c r="O442" s="558" t="s">
        <v>799</v>
      </c>
      <c r="P442" s="4"/>
    </row>
    <row r="443" spans="1:16" ht="46.5" customHeight="1" x14ac:dyDescent="0.25">
      <c r="A443" s="537"/>
      <c r="B443" s="169" t="s">
        <v>441</v>
      </c>
      <c r="C443" s="19" t="s">
        <v>1864</v>
      </c>
      <c r="D443" s="19" t="s">
        <v>9</v>
      </c>
      <c r="E443" s="19" t="s">
        <v>1099</v>
      </c>
      <c r="F443" s="19" t="s">
        <v>1036</v>
      </c>
      <c r="G443" s="19"/>
      <c r="H443" s="192"/>
      <c r="I443" s="22"/>
      <c r="J443" s="23"/>
      <c r="K443" s="219">
        <v>21</v>
      </c>
      <c r="L443" s="22"/>
      <c r="M443" s="34"/>
      <c r="N443" s="579" t="s">
        <v>993</v>
      </c>
      <c r="O443" s="558" t="s">
        <v>799</v>
      </c>
      <c r="P443" s="4"/>
    </row>
    <row r="444" spans="1:16" ht="46.5" customHeight="1" x14ac:dyDescent="0.25">
      <c r="A444" s="537"/>
      <c r="B444" s="169" t="s">
        <v>1240</v>
      </c>
      <c r="C444" s="19" t="s">
        <v>1864</v>
      </c>
      <c r="D444" s="19" t="s">
        <v>9</v>
      </c>
      <c r="E444" s="19" t="s">
        <v>1099</v>
      </c>
      <c r="F444" s="19" t="s">
        <v>1036</v>
      </c>
      <c r="G444" s="19"/>
      <c r="H444" s="192"/>
      <c r="I444" s="22"/>
      <c r="J444" s="23"/>
      <c r="K444" s="219">
        <v>21</v>
      </c>
      <c r="L444" s="22"/>
      <c r="M444" s="34"/>
      <c r="N444" s="579" t="s">
        <v>993</v>
      </c>
      <c r="O444" s="558" t="s">
        <v>799</v>
      </c>
      <c r="P444" s="4"/>
    </row>
    <row r="445" spans="1:16" ht="46.5" customHeight="1" x14ac:dyDescent="0.25">
      <c r="A445" s="537"/>
      <c r="B445" s="169" t="s">
        <v>1241</v>
      </c>
      <c r="C445" s="19" t="s">
        <v>1864</v>
      </c>
      <c r="D445" s="19" t="s">
        <v>9</v>
      </c>
      <c r="E445" s="19" t="s">
        <v>1099</v>
      </c>
      <c r="F445" s="19" t="s">
        <v>1036</v>
      </c>
      <c r="G445" s="19"/>
      <c r="H445" s="192"/>
      <c r="I445" s="22"/>
      <c r="J445" s="23"/>
      <c r="K445" s="219">
        <v>105</v>
      </c>
      <c r="L445" s="22"/>
      <c r="M445" s="34"/>
      <c r="N445" s="579" t="s">
        <v>993</v>
      </c>
      <c r="O445" s="558" t="s">
        <v>799</v>
      </c>
      <c r="P445" s="4"/>
    </row>
    <row r="446" spans="1:16" ht="46.5" customHeight="1" x14ac:dyDescent="0.25">
      <c r="A446" s="537"/>
      <c r="B446" s="169" t="s">
        <v>1242</v>
      </c>
      <c r="C446" s="19" t="s">
        <v>1864</v>
      </c>
      <c r="D446" s="19" t="s">
        <v>9</v>
      </c>
      <c r="E446" s="19" t="s">
        <v>1099</v>
      </c>
      <c r="F446" s="19" t="s">
        <v>1036</v>
      </c>
      <c r="G446" s="19"/>
      <c r="H446" s="192"/>
      <c r="I446" s="22"/>
      <c r="J446" s="23"/>
      <c r="K446" s="219">
        <v>70</v>
      </c>
      <c r="L446" s="22"/>
      <c r="M446" s="34"/>
      <c r="N446" s="579" t="s">
        <v>993</v>
      </c>
      <c r="O446" s="558" t="s">
        <v>799</v>
      </c>
      <c r="P446" s="4"/>
    </row>
    <row r="447" spans="1:16" ht="46.5" customHeight="1" x14ac:dyDescent="0.25">
      <c r="A447" s="537"/>
      <c r="B447" s="169" t="s">
        <v>1243</v>
      </c>
      <c r="C447" s="19" t="s">
        <v>1864</v>
      </c>
      <c r="D447" s="19" t="s">
        <v>9</v>
      </c>
      <c r="E447" s="19" t="s">
        <v>1099</v>
      </c>
      <c r="F447" s="19" t="s">
        <v>1036</v>
      </c>
      <c r="G447" s="19"/>
      <c r="H447" s="192"/>
      <c r="I447" s="22"/>
      <c r="J447" s="23"/>
      <c r="K447" s="219">
        <v>70</v>
      </c>
      <c r="L447" s="22"/>
      <c r="M447" s="34"/>
      <c r="N447" s="579" t="s">
        <v>993</v>
      </c>
      <c r="O447" s="558" t="s">
        <v>799</v>
      </c>
      <c r="P447" s="4"/>
    </row>
    <row r="448" spans="1:16" ht="46.5" customHeight="1" x14ac:dyDescent="0.25">
      <c r="A448" s="537"/>
      <c r="B448" s="169" t="s">
        <v>442</v>
      </c>
      <c r="C448" s="19" t="s">
        <v>1864</v>
      </c>
      <c r="D448" s="19" t="s">
        <v>9</v>
      </c>
      <c r="E448" s="19" t="s">
        <v>1099</v>
      </c>
      <c r="F448" s="19" t="s">
        <v>1036</v>
      </c>
      <c r="G448" s="19"/>
      <c r="H448" s="192"/>
      <c r="I448" s="22"/>
      <c r="J448" s="23"/>
      <c r="K448" s="219">
        <v>24.206</v>
      </c>
      <c r="L448" s="22"/>
      <c r="M448" s="34"/>
      <c r="N448" s="579" t="s">
        <v>993</v>
      </c>
      <c r="O448" s="558" t="s">
        <v>799</v>
      </c>
      <c r="P448" s="4"/>
    </row>
    <row r="449" spans="1:16" ht="46.5" customHeight="1" x14ac:dyDescent="0.25">
      <c r="A449" s="537"/>
      <c r="B449" s="169" t="s">
        <v>443</v>
      </c>
      <c r="C449" s="19" t="s">
        <v>1864</v>
      </c>
      <c r="D449" s="19" t="s">
        <v>9</v>
      </c>
      <c r="E449" s="19" t="s">
        <v>1099</v>
      </c>
      <c r="F449" s="19" t="s">
        <v>1036</v>
      </c>
      <c r="G449" s="19"/>
      <c r="H449" s="192"/>
      <c r="I449" s="22"/>
      <c r="J449" s="23"/>
      <c r="K449" s="219">
        <v>20.701000000000001</v>
      </c>
      <c r="L449" s="22"/>
      <c r="M449" s="34"/>
      <c r="N449" s="579" t="s">
        <v>993</v>
      </c>
      <c r="O449" s="558" t="s">
        <v>799</v>
      </c>
      <c r="P449" s="4"/>
    </row>
    <row r="450" spans="1:16" ht="46.5" customHeight="1" x14ac:dyDescent="0.25">
      <c r="A450" s="537"/>
      <c r="B450" s="169" t="s">
        <v>444</v>
      </c>
      <c r="C450" s="19" t="s">
        <v>1864</v>
      </c>
      <c r="D450" s="19" t="s">
        <v>9</v>
      </c>
      <c r="E450" s="19" t="s">
        <v>1099</v>
      </c>
      <c r="F450" s="19" t="s">
        <v>1036</v>
      </c>
      <c r="G450" s="19"/>
      <c r="H450" s="192"/>
      <c r="I450" s="22"/>
      <c r="J450" s="23"/>
      <c r="K450" s="219">
        <v>51</v>
      </c>
      <c r="L450" s="22"/>
      <c r="M450" s="34"/>
      <c r="N450" s="579" t="s">
        <v>993</v>
      </c>
      <c r="O450" s="558" t="s">
        <v>799</v>
      </c>
      <c r="P450" s="4"/>
    </row>
    <row r="451" spans="1:16" ht="46.5" customHeight="1" x14ac:dyDescent="0.25">
      <c r="A451" s="537"/>
      <c r="B451" s="169" t="s">
        <v>445</v>
      </c>
      <c r="C451" s="19" t="s">
        <v>1864</v>
      </c>
      <c r="D451" s="19" t="s">
        <v>9</v>
      </c>
      <c r="E451" s="19" t="s">
        <v>1099</v>
      </c>
      <c r="F451" s="19" t="s">
        <v>1036</v>
      </c>
      <c r="G451" s="19"/>
      <c r="H451" s="192"/>
      <c r="I451" s="22"/>
      <c r="J451" s="23"/>
      <c r="K451" s="219">
        <v>35</v>
      </c>
      <c r="L451" s="22"/>
      <c r="M451" s="34"/>
      <c r="N451" s="579" t="s">
        <v>993</v>
      </c>
      <c r="O451" s="558" t="s">
        <v>799</v>
      </c>
      <c r="P451" s="4"/>
    </row>
    <row r="452" spans="1:16" ht="46.5" customHeight="1" x14ac:dyDescent="0.25">
      <c r="A452" s="537"/>
      <c r="B452" s="169" t="s">
        <v>446</v>
      </c>
      <c r="C452" s="19" t="s">
        <v>1864</v>
      </c>
      <c r="D452" s="19" t="s">
        <v>9</v>
      </c>
      <c r="E452" s="19" t="s">
        <v>1099</v>
      </c>
      <c r="F452" s="19" t="s">
        <v>1036</v>
      </c>
      <c r="G452" s="19"/>
      <c r="H452" s="192"/>
      <c r="I452" s="22"/>
      <c r="J452" s="23"/>
      <c r="K452" s="219">
        <v>7.5</v>
      </c>
      <c r="L452" s="22"/>
      <c r="M452" s="34"/>
      <c r="N452" s="579" t="s">
        <v>993</v>
      </c>
      <c r="O452" s="558" t="s">
        <v>799</v>
      </c>
      <c r="P452" s="4"/>
    </row>
    <row r="453" spans="1:16" ht="46.5" customHeight="1" x14ac:dyDescent="0.25">
      <c r="A453" s="537"/>
      <c r="B453" s="169" t="s">
        <v>446</v>
      </c>
      <c r="C453" s="19" t="s">
        <v>1864</v>
      </c>
      <c r="D453" s="19" t="s">
        <v>9</v>
      </c>
      <c r="E453" s="19" t="s">
        <v>1099</v>
      </c>
      <c r="F453" s="19" t="s">
        <v>1036</v>
      </c>
      <c r="G453" s="19"/>
      <c r="H453" s="192"/>
      <c r="I453" s="22"/>
      <c r="J453" s="23"/>
      <c r="K453" s="219">
        <v>7.5</v>
      </c>
      <c r="L453" s="22"/>
      <c r="M453" s="34"/>
      <c r="N453" s="579" t="s">
        <v>993</v>
      </c>
      <c r="O453" s="558" t="s">
        <v>799</v>
      </c>
      <c r="P453" s="4"/>
    </row>
    <row r="454" spans="1:16" ht="46.5" customHeight="1" x14ac:dyDescent="0.25">
      <c r="A454" s="537"/>
      <c r="B454" s="169" t="s">
        <v>447</v>
      </c>
      <c r="C454" s="19" t="s">
        <v>1864</v>
      </c>
      <c r="D454" s="19" t="s">
        <v>9</v>
      </c>
      <c r="E454" s="19" t="s">
        <v>1099</v>
      </c>
      <c r="F454" s="19" t="s">
        <v>1036</v>
      </c>
      <c r="G454" s="19"/>
      <c r="H454" s="192"/>
      <c r="I454" s="22"/>
      <c r="J454" s="23"/>
      <c r="K454" s="219">
        <v>4.2</v>
      </c>
      <c r="L454" s="22"/>
      <c r="M454" s="34"/>
      <c r="N454" s="579" t="s">
        <v>993</v>
      </c>
      <c r="O454" s="558" t="s">
        <v>799</v>
      </c>
      <c r="P454" s="4"/>
    </row>
    <row r="455" spans="1:16" ht="46.5" customHeight="1" x14ac:dyDescent="0.25">
      <c r="A455" s="537"/>
      <c r="B455" s="169" t="s">
        <v>448</v>
      </c>
      <c r="C455" s="19" t="s">
        <v>1864</v>
      </c>
      <c r="D455" s="19" t="s">
        <v>9</v>
      </c>
      <c r="E455" s="19" t="s">
        <v>1099</v>
      </c>
      <c r="F455" s="19" t="s">
        <v>1036</v>
      </c>
      <c r="G455" s="19"/>
      <c r="H455" s="192"/>
      <c r="I455" s="22"/>
      <c r="J455" s="23"/>
      <c r="K455" s="219">
        <v>105</v>
      </c>
      <c r="L455" s="22"/>
      <c r="M455" s="34"/>
      <c r="N455" s="579" t="s">
        <v>993</v>
      </c>
      <c r="O455" s="558" t="s">
        <v>799</v>
      </c>
      <c r="P455" s="4"/>
    </row>
    <row r="456" spans="1:16" ht="46.5" customHeight="1" x14ac:dyDescent="0.25">
      <c r="A456" s="537"/>
      <c r="B456" s="169" t="s">
        <v>449</v>
      </c>
      <c r="C456" s="19" t="s">
        <v>1864</v>
      </c>
      <c r="D456" s="19" t="s">
        <v>9</v>
      </c>
      <c r="E456" s="19" t="s">
        <v>1099</v>
      </c>
      <c r="F456" s="19" t="s">
        <v>1036</v>
      </c>
      <c r="G456" s="19"/>
      <c r="H456" s="192"/>
      <c r="I456" s="22"/>
      <c r="J456" s="23"/>
      <c r="K456" s="219">
        <v>84</v>
      </c>
      <c r="L456" s="22"/>
      <c r="M456" s="34"/>
      <c r="N456" s="579" t="s">
        <v>993</v>
      </c>
      <c r="O456" s="558" t="s">
        <v>799</v>
      </c>
      <c r="P456" s="4"/>
    </row>
    <row r="457" spans="1:16" ht="46.5" customHeight="1" x14ac:dyDescent="0.25">
      <c r="A457" s="537"/>
      <c r="B457" s="169" t="s">
        <v>450</v>
      </c>
      <c r="C457" s="19" t="s">
        <v>1864</v>
      </c>
      <c r="D457" s="19" t="s">
        <v>9</v>
      </c>
      <c r="E457" s="19" t="s">
        <v>1099</v>
      </c>
      <c r="F457" s="19" t="s">
        <v>1036</v>
      </c>
      <c r="G457" s="19"/>
      <c r="H457" s="192"/>
      <c r="I457" s="22"/>
      <c r="J457" s="23"/>
      <c r="K457" s="219">
        <v>105</v>
      </c>
      <c r="L457" s="22"/>
      <c r="M457" s="34"/>
      <c r="N457" s="579" t="s">
        <v>993</v>
      </c>
      <c r="O457" s="558" t="s">
        <v>799</v>
      </c>
      <c r="P457" s="4"/>
    </row>
    <row r="458" spans="1:16" ht="46.5" customHeight="1" x14ac:dyDescent="0.25">
      <c r="A458" s="537"/>
      <c r="B458" s="169" t="s">
        <v>451</v>
      </c>
      <c r="C458" s="19" t="s">
        <v>1864</v>
      </c>
      <c r="D458" s="19" t="s">
        <v>9</v>
      </c>
      <c r="E458" s="19" t="s">
        <v>1099</v>
      </c>
      <c r="F458" s="19" t="s">
        <v>1036</v>
      </c>
      <c r="G458" s="19"/>
      <c r="H458" s="192"/>
      <c r="I458" s="22"/>
      <c r="J458" s="23"/>
      <c r="K458" s="219">
        <v>23.1</v>
      </c>
      <c r="L458" s="22"/>
      <c r="M458" s="34"/>
      <c r="N458" s="579" t="s">
        <v>993</v>
      </c>
      <c r="O458" s="558" t="s">
        <v>799</v>
      </c>
      <c r="P458" s="4"/>
    </row>
    <row r="459" spans="1:16" ht="46.5" customHeight="1" x14ac:dyDescent="0.25">
      <c r="A459" s="537"/>
      <c r="B459" s="169" t="s">
        <v>452</v>
      </c>
      <c r="C459" s="19" t="s">
        <v>1864</v>
      </c>
      <c r="D459" s="19" t="s">
        <v>9</v>
      </c>
      <c r="E459" s="19" t="s">
        <v>1099</v>
      </c>
      <c r="F459" s="19" t="s">
        <v>1036</v>
      </c>
      <c r="G459" s="19"/>
      <c r="H459" s="192"/>
      <c r="I459" s="22"/>
      <c r="J459" s="23"/>
      <c r="K459" s="219">
        <v>36.4</v>
      </c>
      <c r="L459" s="22"/>
      <c r="M459" s="34"/>
      <c r="N459" s="579" t="s">
        <v>993</v>
      </c>
      <c r="O459" s="558" t="s">
        <v>799</v>
      </c>
      <c r="P459" s="4"/>
    </row>
    <row r="460" spans="1:16" ht="46.5" customHeight="1" x14ac:dyDescent="0.25">
      <c r="A460" s="537"/>
      <c r="B460" s="169" t="s">
        <v>453</v>
      </c>
      <c r="C460" s="19" t="s">
        <v>1864</v>
      </c>
      <c r="D460" s="19" t="s">
        <v>9</v>
      </c>
      <c r="E460" s="19" t="s">
        <v>1099</v>
      </c>
      <c r="F460" s="19" t="s">
        <v>1036</v>
      </c>
      <c r="G460" s="19"/>
      <c r="H460" s="192"/>
      <c r="I460" s="22"/>
      <c r="J460" s="23"/>
      <c r="K460" s="219">
        <v>16.7</v>
      </c>
      <c r="L460" s="22"/>
      <c r="M460" s="34"/>
      <c r="N460" s="579" t="s">
        <v>993</v>
      </c>
      <c r="O460" s="558" t="s">
        <v>799</v>
      </c>
      <c r="P460" s="4"/>
    </row>
    <row r="461" spans="1:16" ht="46.5" customHeight="1" x14ac:dyDescent="0.25">
      <c r="A461" s="537"/>
      <c r="B461" s="169" t="s">
        <v>1244</v>
      </c>
      <c r="C461" s="19" t="s">
        <v>1864</v>
      </c>
      <c r="D461" s="19" t="s">
        <v>9</v>
      </c>
      <c r="E461" s="19" t="s">
        <v>1099</v>
      </c>
      <c r="F461" s="19" t="s">
        <v>1036</v>
      </c>
      <c r="G461" s="19"/>
      <c r="H461" s="192"/>
      <c r="I461" s="22"/>
      <c r="J461" s="23"/>
      <c r="K461" s="219">
        <v>137.9</v>
      </c>
      <c r="L461" s="22"/>
      <c r="M461" s="34"/>
      <c r="N461" s="579" t="s">
        <v>993</v>
      </c>
      <c r="O461" s="558" t="s">
        <v>799</v>
      </c>
      <c r="P461" s="4"/>
    </row>
    <row r="462" spans="1:16" ht="72.75" customHeight="1" x14ac:dyDescent="0.25">
      <c r="A462" s="537"/>
      <c r="B462" s="710" t="s">
        <v>454</v>
      </c>
      <c r="C462" s="19" t="s">
        <v>1864</v>
      </c>
      <c r="D462" s="19" t="s">
        <v>9</v>
      </c>
      <c r="E462" s="19" t="s">
        <v>1099</v>
      </c>
      <c r="F462" s="19" t="s">
        <v>1036</v>
      </c>
      <c r="G462" s="19"/>
      <c r="H462" s="192"/>
      <c r="I462" s="22"/>
      <c r="J462" s="219">
        <v>241.70699999999999</v>
      </c>
      <c r="K462" s="23"/>
      <c r="L462" s="22"/>
      <c r="M462" s="34"/>
      <c r="N462" s="579" t="s">
        <v>993</v>
      </c>
      <c r="O462" s="558" t="s">
        <v>799</v>
      </c>
      <c r="P462" s="4"/>
    </row>
    <row r="463" spans="1:16" ht="69" customHeight="1" x14ac:dyDescent="0.25">
      <c r="A463" s="537"/>
      <c r="B463" s="710" t="s">
        <v>455</v>
      </c>
      <c r="C463" s="19" t="s">
        <v>1864</v>
      </c>
      <c r="D463" s="19" t="s">
        <v>9</v>
      </c>
      <c r="E463" s="19" t="s">
        <v>1099</v>
      </c>
      <c r="F463" s="19" t="s">
        <v>1036</v>
      </c>
      <c r="G463" s="19"/>
      <c r="H463" s="192"/>
      <c r="I463" s="22"/>
      <c r="J463" s="219">
        <v>201.542</v>
      </c>
      <c r="K463" s="23"/>
      <c r="L463" s="22"/>
      <c r="M463" s="34"/>
      <c r="N463" s="579" t="s">
        <v>993</v>
      </c>
      <c r="O463" s="558" t="s">
        <v>799</v>
      </c>
      <c r="P463" s="4"/>
    </row>
    <row r="464" spans="1:16" ht="38.25" customHeight="1" x14ac:dyDescent="0.25">
      <c r="A464" s="537"/>
      <c r="B464" s="710" t="s">
        <v>1245</v>
      </c>
      <c r="C464" s="19" t="s">
        <v>1864</v>
      </c>
      <c r="D464" s="19" t="s">
        <v>9</v>
      </c>
      <c r="E464" s="19" t="s">
        <v>1099</v>
      </c>
      <c r="F464" s="19" t="s">
        <v>1036</v>
      </c>
      <c r="G464" s="19"/>
      <c r="H464" s="192"/>
      <c r="I464" s="22"/>
      <c r="J464" s="219">
        <v>93.628</v>
      </c>
      <c r="K464" s="23"/>
      <c r="L464" s="22"/>
      <c r="M464" s="34"/>
      <c r="N464" s="579" t="s">
        <v>993</v>
      </c>
      <c r="O464" s="558" t="s">
        <v>799</v>
      </c>
      <c r="P464" s="4"/>
    </row>
    <row r="465" spans="1:16" ht="56.25" customHeight="1" x14ac:dyDescent="0.25">
      <c r="A465" s="537"/>
      <c r="B465" s="710" t="s">
        <v>456</v>
      </c>
      <c r="C465" s="19" t="s">
        <v>1864</v>
      </c>
      <c r="D465" s="19" t="s">
        <v>9</v>
      </c>
      <c r="E465" s="19" t="s">
        <v>1099</v>
      </c>
      <c r="F465" s="19" t="s">
        <v>1036</v>
      </c>
      <c r="G465" s="19"/>
      <c r="H465" s="192"/>
      <c r="I465" s="22"/>
      <c r="J465" s="23"/>
      <c r="K465" s="219">
        <v>100.81699999999999</v>
      </c>
      <c r="L465" s="22"/>
      <c r="M465" s="34"/>
      <c r="N465" s="579" t="s">
        <v>993</v>
      </c>
      <c r="O465" s="558" t="s">
        <v>799</v>
      </c>
      <c r="P465" s="4"/>
    </row>
    <row r="466" spans="1:16" ht="56.25" customHeight="1" x14ac:dyDescent="0.25">
      <c r="A466" s="537"/>
      <c r="B466" s="710" t="s">
        <v>457</v>
      </c>
      <c r="C466" s="19" t="s">
        <v>1864</v>
      </c>
      <c r="D466" s="19" t="s">
        <v>9</v>
      </c>
      <c r="E466" s="19" t="s">
        <v>1099</v>
      </c>
      <c r="F466" s="19" t="s">
        <v>1036</v>
      </c>
      <c r="G466" s="19"/>
      <c r="H466" s="192"/>
      <c r="I466" s="22"/>
      <c r="J466" s="23"/>
      <c r="K466" s="219">
        <v>150</v>
      </c>
      <c r="L466" s="22"/>
      <c r="M466" s="34"/>
      <c r="N466" s="579" t="s">
        <v>993</v>
      </c>
      <c r="O466" s="558" t="s">
        <v>799</v>
      </c>
      <c r="P466" s="4"/>
    </row>
    <row r="467" spans="1:16" ht="56.25" customHeight="1" x14ac:dyDescent="0.25">
      <c r="A467" s="537"/>
      <c r="B467" s="710" t="s">
        <v>458</v>
      </c>
      <c r="C467" s="19" t="s">
        <v>1864</v>
      </c>
      <c r="D467" s="19" t="s">
        <v>9</v>
      </c>
      <c r="E467" s="19" t="s">
        <v>1099</v>
      </c>
      <c r="F467" s="19" t="s">
        <v>1036</v>
      </c>
      <c r="G467" s="19"/>
      <c r="H467" s="192"/>
      <c r="I467" s="22"/>
      <c r="J467" s="23"/>
      <c r="K467" s="219">
        <v>200</v>
      </c>
      <c r="L467" s="22"/>
      <c r="M467" s="34"/>
      <c r="N467" s="579" t="s">
        <v>993</v>
      </c>
      <c r="O467" s="558" t="s">
        <v>799</v>
      </c>
      <c r="P467" s="4"/>
    </row>
    <row r="468" spans="1:16" ht="78.75" customHeight="1" x14ac:dyDescent="0.25">
      <c r="A468" s="537"/>
      <c r="B468" s="710" t="s">
        <v>1096</v>
      </c>
      <c r="C468" s="19" t="s">
        <v>1864</v>
      </c>
      <c r="D468" s="19" t="s">
        <v>9</v>
      </c>
      <c r="E468" s="19" t="s">
        <v>1099</v>
      </c>
      <c r="F468" s="19" t="s">
        <v>1036</v>
      </c>
      <c r="G468" s="19"/>
      <c r="H468" s="192"/>
      <c r="I468" s="22"/>
      <c r="J468" s="23"/>
      <c r="K468" s="219">
        <v>126.729</v>
      </c>
      <c r="L468" s="22"/>
      <c r="M468" s="34"/>
      <c r="N468" s="579" t="s">
        <v>993</v>
      </c>
      <c r="O468" s="558" t="s">
        <v>799</v>
      </c>
      <c r="P468" s="4"/>
    </row>
    <row r="469" spans="1:16" ht="70.5" customHeight="1" x14ac:dyDescent="0.25">
      <c r="A469" s="537"/>
      <c r="B469" s="710" t="s">
        <v>459</v>
      </c>
      <c r="C469" s="19" t="s">
        <v>1864</v>
      </c>
      <c r="D469" s="19" t="s">
        <v>9</v>
      </c>
      <c r="E469" s="19" t="s">
        <v>1099</v>
      </c>
      <c r="F469" s="19" t="s">
        <v>1036</v>
      </c>
      <c r="G469" s="19"/>
      <c r="H469" s="192"/>
      <c r="I469" s="22"/>
      <c r="J469" s="23"/>
      <c r="K469" s="219">
        <v>194.46299999999999</v>
      </c>
      <c r="L469" s="22"/>
      <c r="M469" s="34"/>
      <c r="N469" s="579" t="s">
        <v>993</v>
      </c>
      <c r="O469" s="558" t="s">
        <v>799</v>
      </c>
      <c r="P469" s="4"/>
    </row>
    <row r="470" spans="1:16" ht="56.25" customHeight="1" x14ac:dyDescent="0.25">
      <c r="A470" s="537"/>
      <c r="B470" s="712" t="s">
        <v>460</v>
      </c>
      <c r="C470" s="19" t="s">
        <v>1864</v>
      </c>
      <c r="D470" s="19" t="s">
        <v>9</v>
      </c>
      <c r="E470" s="19" t="s">
        <v>1099</v>
      </c>
      <c r="F470" s="19" t="s">
        <v>1036</v>
      </c>
      <c r="G470" s="19"/>
      <c r="H470" s="192"/>
      <c r="I470" s="22"/>
      <c r="J470" s="227">
        <v>200.596</v>
      </c>
      <c r="K470" s="23"/>
      <c r="L470" s="22"/>
      <c r="M470" s="34"/>
      <c r="N470" s="579" t="s">
        <v>993</v>
      </c>
      <c r="O470" s="558" t="s">
        <v>799</v>
      </c>
      <c r="P470" s="4"/>
    </row>
    <row r="471" spans="1:16" ht="56.25" customHeight="1" x14ac:dyDescent="0.25">
      <c r="A471" s="537"/>
      <c r="B471" s="710" t="s">
        <v>461</v>
      </c>
      <c r="C471" s="19" t="s">
        <v>1864</v>
      </c>
      <c r="D471" s="19" t="s">
        <v>9</v>
      </c>
      <c r="E471" s="19" t="s">
        <v>1099</v>
      </c>
      <c r="F471" s="19" t="s">
        <v>1036</v>
      </c>
      <c r="G471" s="19"/>
      <c r="H471" s="192"/>
      <c r="I471" s="22"/>
      <c r="J471" s="23"/>
      <c r="K471" s="219">
        <v>110.399</v>
      </c>
      <c r="L471" s="22"/>
      <c r="M471" s="34"/>
      <c r="N471" s="579" t="s">
        <v>993</v>
      </c>
      <c r="O471" s="558" t="s">
        <v>799</v>
      </c>
      <c r="P471" s="4"/>
    </row>
    <row r="472" spans="1:16" ht="56.25" customHeight="1" x14ac:dyDescent="0.25">
      <c r="A472" s="537"/>
      <c r="B472" s="710" t="s">
        <v>462</v>
      </c>
      <c r="C472" s="19" t="s">
        <v>1864</v>
      </c>
      <c r="D472" s="19" t="s">
        <v>9</v>
      </c>
      <c r="E472" s="19" t="s">
        <v>1099</v>
      </c>
      <c r="F472" s="19" t="s">
        <v>1036</v>
      </c>
      <c r="G472" s="19"/>
      <c r="H472" s="192"/>
      <c r="I472" s="22"/>
      <c r="J472" s="23"/>
      <c r="K472" s="219">
        <v>82.263000000000005</v>
      </c>
      <c r="L472" s="22"/>
      <c r="M472" s="34"/>
      <c r="N472" s="579" t="s">
        <v>993</v>
      </c>
      <c r="O472" s="558" t="s">
        <v>799</v>
      </c>
      <c r="P472" s="4"/>
    </row>
    <row r="473" spans="1:16" ht="56.25" customHeight="1" x14ac:dyDescent="0.25">
      <c r="A473" s="537"/>
      <c r="B473" s="712" t="s">
        <v>463</v>
      </c>
      <c r="C473" s="19" t="s">
        <v>1864</v>
      </c>
      <c r="D473" s="19" t="s">
        <v>9</v>
      </c>
      <c r="E473" s="19" t="s">
        <v>1099</v>
      </c>
      <c r="F473" s="19" t="s">
        <v>1036</v>
      </c>
      <c r="G473" s="19"/>
      <c r="H473" s="192"/>
      <c r="I473" s="22"/>
      <c r="J473" s="19"/>
      <c r="K473" s="227">
        <v>236.239</v>
      </c>
      <c r="L473" s="22"/>
      <c r="M473" s="34"/>
      <c r="N473" s="579" t="s">
        <v>993</v>
      </c>
      <c r="O473" s="558" t="s">
        <v>799</v>
      </c>
      <c r="P473" s="4"/>
    </row>
    <row r="474" spans="1:16" ht="66" customHeight="1" x14ac:dyDescent="0.25">
      <c r="A474" s="537"/>
      <c r="B474" s="169" t="s">
        <v>464</v>
      </c>
      <c r="C474" s="19" t="s">
        <v>1864</v>
      </c>
      <c r="D474" s="19" t="s">
        <v>9</v>
      </c>
      <c r="E474" s="19" t="s">
        <v>1099</v>
      </c>
      <c r="F474" s="19" t="s">
        <v>1036</v>
      </c>
      <c r="G474" s="19"/>
      <c r="H474" s="192"/>
      <c r="I474" s="22"/>
      <c r="J474" s="219">
        <f>440.625</f>
        <v>440.625</v>
      </c>
      <c r="K474" s="23"/>
      <c r="L474" s="22"/>
      <c r="M474" s="34"/>
      <c r="N474" s="579" t="s">
        <v>993</v>
      </c>
      <c r="O474" s="558" t="s">
        <v>799</v>
      </c>
      <c r="P474" s="4"/>
    </row>
    <row r="475" spans="1:16" ht="47.25" x14ac:dyDescent="0.25">
      <c r="A475" s="537"/>
      <c r="B475" s="169" t="s">
        <v>465</v>
      </c>
      <c r="C475" s="19" t="s">
        <v>1864</v>
      </c>
      <c r="D475" s="19" t="s">
        <v>9</v>
      </c>
      <c r="E475" s="19" t="s">
        <v>1099</v>
      </c>
      <c r="F475" s="19" t="s">
        <v>1036</v>
      </c>
      <c r="G475" s="19"/>
      <c r="H475" s="192"/>
      <c r="I475" s="22"/>
      <c r="J475" s="227">
        <v>197.255</v>
      </c>
      <c r="K475" s="19"/>
      <c r="L475" s="22"/>
      <c r="M475" s="34"/>
      <c r="N475" s="579" t="s">
        <v>993</v>
      </c>
      <c r="O475" s="558" t="s">
        <v>799</v>
      </c>
      <c r="P475" s="4"/>
    </row>
    <row r="476" spans="1:16" ht="47.25" x14ac:dyDescent="0.25">
      <c r="A476" s="537"/>
      <c r="B476" s="169" t="s">
        <v>466</v>
      </c>
      <c r="C476" s="19" t="s">
        <v>1864</v>
      </c>
      <c r="D476" s="19" t="s">
        <v>9</v>
      </c>
      <c r="E476" s="19" t="s">
        <v>1099</v>
      </c>
      <c r="F476" s="19" t="s">
        <v>1036</v>
      </c>
      <c r="G476" s="19"/>
      <c r="H476" s="192"/>
      <c r="I476" s="22"/>
      <c r="J476" s="219">
        <v>25.289000000000001</v>
      </c>
      <c r="K476" s="23"/>
      <c r="L476" s="22"/>
      <c r="M476" s="34"/>
      <c r="N476" s="579" t="s">
        <v>993</v>
      </c>
      <c r="O476" s="558" t="s">
        <v>799</v>
      </c>
      <c r="P476" s="4"/>
    </row>
    <row r="477" spans="1:16" ht="47.25" x14ac:dyDescent="0.25">
      <c r="A477" s="537"/>
      <c r="B477" s="169" t="s">
        <v>467</v>
      </c>
      <c r="C477" s="19" t="s">
        <v>1864</v>
      </c>
      <c r="D477" s="19" t="s">
        <v>9</v>
      </c>
      <c r="E477" s="19" t="s">
        <v>1099</v>
      </c>
      <c r="F477" s="19" t="s">
        <v>1036</v>
      </c>
      <c r="G477" s="19"/>
      <c r="H477" s="192"/>
      <c r="I477" s="22"/>
      <c r="J477" s="227">
        <v>148.57300000000001</v>
      </c>
      <c r="K477" s="19"/>
      <c r="L477" s="22"/>
      <c r="M477" s="34"/>
      <c r="N477" s="579" t="s">
        <v>993</v>
      </c>
      <c r="O477" s="558" t="s">
        <v>799</v>
      </c>
      <c r="P477" s="4"/>
    </row>
    <row r="478" spans="1:16" ht="47.25" x14ac:dyDescent="0.25">
      <c r="A478" s="537"/>
      <c r="B478" s="169" t="s">
        <v>468</v>
      </c>
      <c r="C478" s="19" t="s">
        <v>1864</v>
      </c>
      <c r="D478" s="19" t="s">
        <v>9</v>
      </c>
      <c r="E478" s="19" t="s">
        <v>1099</v>
      </c>
      <c r="F478" s="19" t="s">
        <v>1036</v>
      </c>
      <c r="G478" s="19"/>
      <c r="H478" s="192"/>
      <c r="I478" s="22"/>
      <c r="J478" s="219">
        <v>240.24600000000001</v>
      </c>
      <c r="K478" s="23"/>
      <c r="L478" s="22"/>
      <c r="M478" s="34"/>
      <c r="N478" s="579" t="s">
        <v>993</v>
      </c>
      <c r="O478" s="558" t="s">
        <v>799</v>
      </c>
      <c r="P478" s="4"/>
    </row>
    <row r="479" spans="1:16" ht="47.25" x14ac:dyDescent="0.25">
      <c r="A479" s="537"/>
      <c r="B479" s="169" t="s">
        <v>1246</v>
      </c>
      <c r="C479" s="19" t="s">
        <v>1864</v>
      </c>
      <c r="D479" s="19" t="s">
        <v>9</v>
      </c>
      <c r="E479" s="19" t="s">
        <v>1099</v>
      </c>
      <c r="F479" s="19" t="s">
        <v>1036</v>
      </c>
      <c r="G479" s="19"/>
      <c r="H479" s="192"/>
      <c r="I479" s="22"/>
      <c r="J479" s="227">
        <v>27.373000000000001</v>
      </c>
      <c r="K479" s="19"/>
      <c r="L479" s="22"/>
      <c r="M479" s="34"/>
      <c r="N479" s="579" t="s">
        <v>993</v>
      </c>
      <c r="O479" s="558" t="s">
        <v>799</v>
      </c>
      <c r="P479" s="4"/>
    </row>
    <row r="480" spans="1:16" ht="43.5" customHeight="1" x14ac:dyDescent="0.25">
      <c r="A480" s="537"/>
      <c r="B480" s="169" t="s">
        <v>1247</v>
      </c>
      <c r="C480" s="19" t="s">
        <v>1864</v>
      </c>
      <c r="D480" s="19" t="s">
        <v>9</v>
      </c>
      <c r="E480" s="19" t="s">
        <v>1099</v>
      </c>
      <c r="F480" s="19" t="s">
        <v>1036</v>
      </c>
      <c r="G480" s="19"/>
      <c r="H480" s="192"/>
      <c r="I480" s="22"/>
      <c r="J480" s="219">
        <v>63.841999999999999</v>
      </c>
      <c r="K480" s="23"/>
      <c r="L480" s="22"/>
      <c r="M480" s="34"/>
      <c r="N480" s="579" t="s">
        <v>993</v>
      </c>
      <c r="O480" s="558" t="s">
        <v>799</v>
      </c>
      <c r="P480" s="4"/>
    </row>
    <row r="481" spans="1:16" ht="47.25" x14ac:dyDescent="0.25">
      <c r="A481" s="537"/>
      <c r="B481" s="169" t="s">
        <v>1248</v>
      </c>
      <c r="C481" s="19" t="s">
        <v>1864</v>
      </c>
      <c r="D481" s="19" t="s">
        <v>9</v>
      </c>
      <c r="E481" s="19" t="s">
        <v>1099</v>
      </c>
      <c r="F481" s="19" t="s">
        <v>1036</v>
      </c>
      <c r="G481" s="19"/>
      <c r="H481" s="192"/>
      <c r="I481" s="22"/>
      <c r="J481" s="227">
        <v>58.252000000000002</v>
      </c>
      <c r="K481" s="19"/>
      <c r="L481" s="22"/>
      <c r="M481" s="34"/>
      <c r="N481" s="579" t="s">
        <v>993</v>
      </c>
      <c r="O481" s="558" t="s">
        <v>799</v>
      </c>
      <c r="P481" s="4"/>
    </row>
    <row r="482" spans="1:16" ht="43.5" customHeight="1" x14ac:dyDescent="0.25">
      <c r="A482" s="537"/>
      <c r="B482" s="169" t="s">
        <v>1249</v>
      </c>
      <c r="C482" s="19" t="s">
        <v>1864</v>
      </c>
      <c r="D482" s="19" t="s">
        <v>9</v>
      </c>
      <c r="E482" s="19" t="s">
        <v>1099</v>
      </c>
      <c r="F482" s="19" t="s">
        <v>1036</v>
      </c>
      <c r="G482" s="19"/>
      <c r="H482" s="192"/>
      <c r="I482" s="22"/>
      <c r="J482" s="219">
        <v>31.853000000000002</v>
      </c>
      <c r="K482" s="23"/>
      <c r="L482" s="22"/>
      <c r="M482" s="34"/>
      <c r="N482" s="579" t="s">
        <v>993</v>
      </c>
      <c r="O482" s="558" t="s">
        <v>799</v>
      </c>
      <c r="P482" s="4"/>
    </row>
    <row r="483" spans="1:16" ht="43.5" customHeight="1" x14ac:dyDescent="0.25">
      <c r="A483" s="537"/>
      <c r="B483" s="169" t="s">
        <v>1250</v>
      </c>
      <c r="C483" s="19" t="s">
        <v>1864</v>
      </c>
      <c r="D483" s="19" t="s">
        <v>9</v>
      </c>
      <c r="E483" s="19" t="s">
        <v>1099</v>
      </c>
      <c r="F483" s="19" t="s">
        <v>1036</v>
      </c>
      <c r="G483" s="19"/>
      <c r="H483" s="192"/>
      <c r="I483" s="22"/>
      <c r="J483" s="227">
        <v>40.128</v>
      </c>
      <c r="K483" s="19"/>
      <c r="L483" s="22"/>
      <c r="M483" s="34"/>
      <c r="N483" s="579" t="s">
        <v>993</v>
      </c>
      <c r="O483" s="558" t="s">
        <v>799</v>
      </c>
      <c r="P483" s="4"/>
    </row>
    <row r="484" spans="1:16" ht="43.5" customHeight="1" x14ac:dyDescent="0.25">
      <c r="A484" s="537"/>
      <c r="B484" s="169" t="s">
        <v>469</v>
      </c>
      <c r="C484" s="19" t="s">
        <v>1864</v>
      </c>
      <c r="D484" s="19" t="s">
        <v>9</v>
      </c>
      <c r="E484" s="19" t="s">
        <v>1099</v>
      </c>
      <c r="F484" s="19" t="s">
        <v>1036</v>
      </c>
      <c r="G484" s="19"/>
      <c r="H484" s="192"/>
      <c r="I484" s="22"/>
      <c r="J484" s="219">
        <v>99.748999999999995</v>
      </c>
      <c r="K484" s="23"/>
      <c r="L484" s="22"/>
      <c r="M484" s="34"/>
      <c r="N484" s="579" t="s">
        <v>993</v>
      </c>
      <c r="O484" s="558" t="s">
        <v>799</v>
      </c>
      <c r="P484" s="4"/>
    </row>
    <row r="485" spans="1:16" ht="43.5" customHeight="1" x14ac:dyDescent="0.25">
      <c r="A485" s="537"/>
      <c r="B485" s="169" t="s">
        <v>1251</v>
      </c>
      <c r="C485" s="19" t="s">
        <v>1864</v>
      </c>
      <c r="D485" s="19" t="s">
        <v>9</v>
      </c>
      <c r="E485" s="19" t="s">
        <v>1099</v>
      </c>
      <c r="F485" s="19" t="s">
        <v>1036</v>
      </c>
      <c r="G485" s="19"/>
      <c r="H485" s="192"/>
      <c r="I485" s="22"/>
      <c r="J485" s="227">
        <v>51.850999999999999</v>
      </c>
      <c r="K485" s="19"/>
      <c r="L485" s="22"/>
      <c r="M485" s="34"/>
      <c r="N485" s="579" t="s">
        <v>993</v>
      </c>
      <c r="O485" s="558" t="s">
        <v>799</v>
      </c>
      <c r="P485" s="4"/>
    </row>
    <row r="486" spans="1:16" ht="43.5" customHeight="1" x14ac:dyDescent="0.25">
      <c r="A486" s="537"/>
      <c r="B486" s="169" t="s">
        <v>1252</v>
      </c>
      <c r="C486" s="19" t="s">
        <v>1864</v>
      </c>
      <c r="D486" s="19" t="s">
        <v>9</v>
      </c>
      <c r="E486" s="19" t="s">
        <v>1099</v>
      </c>
      <c r="F486" s="19" t="s">
        <v>1036</v>
      </c>
      <c r="G486" s="19"/>
      <c r="H486" s="192"/>
      <c r="I486" s="22"/>
      <c r="J486" s="219">
        <v>81.046000000000006</v>
      </c>
      <c r="K486" s="23"/>
      <c r="L486" s="22"/>
      <c r="M486" s="34"/>
      <c r="N486" s="579" t="s">
        <v>993</v>
      </c>
      <c r="O486" s="558" t="s">
        <v>799</v>
      </c>
      <c r="P486" s="4"/>
    </row>
    <row r="487" spans="1:16" ht="43.5" customHeight="1" x14ac:dyDescent="0.25">
      <c r="A487" s="537"/>
      <c r="B487" s="169" t="s">
        <v>1253</v>
      </c>
      <c r="C487" s="19" t="s">
        <v>1864</v>
      </c>
      <c r="D487" s="19" t="s">
        <v>9</v>
      </c>
      <c r="E487" s="19" t="s">
        <v>1099</v>
      </c>
      <c r="F487" s="19" t="s">
        <v>1036</v>
      </c>
      <c r="G487" s="19"/>
      <c r="H487" s="192"/>
      <c r="I487" s="22"/>
      <c r="J487" s="227">
        <v>27.015999999999998</v>
      </c>
      <c r="K487" s="19"/>
      <c r="L487" s="22"/>
      <c r="M487" s="34"/>
      <c r="N487" s="579" t="s">
        <v>993</v>
      </c>
      <c r="O487" s="558" t="s">
        <v>799</v>
      </c>
      <c r="P487" s="4"/>
    </row>
    <row r="488" spans="1:16" ht="43.5" customHeight="1" x14ac:dyDescent="0.25">
      <c r="A488" s="537"/>
      <c r="B488" s="169" t="s">
        <v>1254</v>
      </c>
      <c r="C488" s="19" t="s">
        <v>1864</v>
      </c>
      <c r="D488" s="19" t="s">
        <v>9</v>
      </c>
      <c r="E488" s="19" t="s">
        <v>1099</v>
      </c>
      <c r="F488" s="19" t="s">
        <v>1036</v>
      </c>
      <c r="G488" s="19"/>
      <c r="H488" s="192"/>
      <c r="I488" s="22"/>
      <c r="J488" s="23"/>
      <c r="K488" s="219">
        <v>27.015999999999998</v>
      </c>
      <c r="L488" s="22"/>
      <c r="M488" s="34"/>
      <c r="N488" s="579" t="s">
        <v>993</v>
      </c>
      <c r="O488" s="558" t="s">
        <v>799</v>
      </c>
      <c r="P488" s="4"/>
    </row>
    <row r="489" spans="1:16" ht="43.5" customHeight="1" x14ac:dyDescent="0.25">
      <c r="A489" s="537"/>
      <c r="B489" s="169" t="s">
        <v>1255</v>
      </c>
      <c r="C489" s="19" t="s">
        <v>1864</v>
      </c>
      <c r="D489" s="19" t="s">
        <v>9</v>
      </c>
      <c r="E489" s="19" t="s">
        <v>1099</v>
      </c>
      <c r="F489" s="19" t="s">
        <v>1036</v>
      </c>
      <c r="G489" s="19"/>
      <c r="H489" s="192"/>
      <c r="I489" s="22"/>
      <c r="J489" s="19"/>
      <c r="K489" s="227">
        <v>42.225000000000001</v>
      </c>
      <c r="L489" s="22"/>
      <c r="M489" s="34"/>
      <c r="N489" s="579" t="s">
        <v>993</v>
      </c>
      <c r="O489" s="558" t="s">
        <v>799</v>
      </c>
      <c r="P489" s="4"/>
    </row>
    <row r="490" spans="1:16" ht="54.75" customHeight="1" x14ac:dyDescent="0.25">
      <c r="A490" s="537"/>
      <c r="B490" s="169" t="s">
        <v>470</v>
      </c>
      <c r="C490" s="19" t="s">
        <v>1864</v>
      </c>
      <c r="D490" s="19" t="s">
        <v>9</v>
      </c>
      <c r="E490" s="19" t="s">
        <v>1099</v>
      </c>
      <c r="F490" s="19" t="s">
        <v>1036</v>
      </c>
      <c r="G490" s="19"/>
      <c r="H490" s="192"/>
      <c r="I490" s="22"/>
      <c r="J490" s="23"/>
      <c r="K490" s="219">
        <v>49.095999999999997</v>
      </c>
      <c r="L490" s="22"/>
      <c r="M490" s="34"/>
      <c r="N490" s="579" t="s">
        <v>993</v>
      </c>
      <c r="O490" s="558" t="s">
        <v>799</v>
      </c>
      <c r="P490" s="4"/>
    </row>
    <row r="491" spans="1:16" ht="43.5" customHeight="1" x14ac:dyDescent="0.25">
      <c r="A491" s="537"/>
      <c r="B491" s="169" t="s">
        <v>471</v>
      </c>
      <c r="C491" s="19" t="s">
        <v>1864</v>
      </c>
      <c r="D491" s="19" t="s">
        <v>9</v>
      </c>
      <c r="E491" s="19" t="s">
        <v>1099</v>
      </c>
      <c r="F491" s="19" t="s">
        <v>1036</v>
      </c>
      <c r="G491" s="19"/>
      <c r="H491" s="192"/>
      <c r="I491" s="22"/>
      <c r="J491" s="19"/>
      <c r="K491" s="227">
        <v>24.058</v>
      </c>
      <c r="L491" s="22"/>
      <c r="M491" s="34"/>
      <c r="N491" s="579" t="s">
        <v>993</v>
      </c>
      <c r="O491" s="558" t="s">
        <v>799</v>
      </c>
      <c r="P491" s="4"/>
    </row>
    <row r="492" spans="1:16" ht="43.5" customHeight="1" x14ac:dyDescent="0.25">
      <c r="A492" s="537"/>
      <c r="B492" s="169" t="s">
        <v>1256</v>
      </c>
      <c r="C492" s="19" t="s">
        <v>1864</v>
      </c>
      <c r="D492" s="19" t="s">
        <v>9</v>
      </c>
      <c r="E492" s="19" t="s">
        <v>1099</v>
      </c>
      <c r="F492" s="19" t="s">
        <v>1036</v>
      </c>
      <c r="G492" s="19"/>
      <c r="H492" s="192"/>
      <c r="I492" s="22"/>
      <c r="J492" s="23"/>
      <c r="K492" s="219">
        <v>49.235999999999997</v>
      </c>
      <c r="L492" s="22"/>
      <c r="M492" s="34"/>
      <c r="N492" s="579" t="s">
        <v>993</v>
      </c>
      <c r="O492" s="558" t="s">
        <v>799</v>
      </c>
      <c r="P492" s="4"/>
    </row>
    <row r="493" spans="1:16" ht="55.5" customHeight="1" x14ac:dyDescent="0.25">
      <c r="A493" s="537"/>
      <c r="B493" s="169" t="s">
        <v>1257</v>
      </c>
      <c r="C493" s="19" t="s">
        <v>1864</v>
      </c>
      <c r="D493" s="19" t="s">
        <v>9</v>
      </c>
      <c r="E493" s="19" t="s">
        <v>1099</v>
      </c>
      <c r="F493" s="19" t="s">
        <v>1036</v>
      </c>
      <c r="G493" s="19"/>
      <c r="H493" s="192"/>
      <c r="I493" s="22"/>
      <c r="J493" s="19"/>
      <c r="K493" s="227">
        <v>132.399</v>
      </c>
      <c r="L493" s="22"/>
      <c r="M493" s="34"/>
      <c r="N493" s="579" t="s">
        <v>993</v>
      </c>
      <c r="O493" s="558" t="s">
        <v>799</v>
      </c>
      <c r="P493" s="4"/>
    </row>
    <row r="494" spans="1:16" ht="55.5" customHeight="1" x14ac:dyDescent="0.25">
      <c r="A494" s="537"/>
      <c r="B494" s="169" t="s">
        <v>1258</v>
      </c>
      <c r="C494" s="19" t="s">
        <v>1864</v>
      </c>
      <c r="D494" s="19" t="s">
        <v>9</v>
      </c>
      <c r="E494" s="19" t="s">
        <v>1099</v>
      </c>
      <c r="F494" s="19" t="s">
        <v>1036</v>
      </c>
      <c r="G494" s="19"/>
      <c r="H494" s="192"/>
      <c r="I494" s="22"/>
      <c r="J494" s="23"/>
      <c r="K494" s="219">
        <v>165</v>
      </c>
      <c r="L494" s="22"/>
      <c r="M494" s="34"/>
      <c r="N494" s="579" t="s">
        <v>993</v>
      </c>
      <c r="O494" s="558" t="s">
        <v>799</v>
      </c>
      <c r="P494" s="4"/>
    </row>
    <row r="495" spans="1:16" ht="55.5" customHeight="1" x14ac:dyDescent="0.25">
      <c r="A495" s="537"/>
      <c r="B495" s="169" t="s">
        <v>472</v>
      </c>
      <c r="C495" s="19" t="s">
        <v>1864</v>
      </c>
      <c r="D495" s="19" t="s">
        <v>9</v>
      </c>
      <c r="E495" s="19" t="s">
        <v>1099</v>
      </c>
      <c r="F495" s="19" t="s">
        <v>1036</v>
      </c>
      <c r="G495" s="19"/>
      <c r="H495" s="192"/>
      <c r="I495" s="22"/>
      <c r="J495" s="19"/>
      <c r="K495" s="227">
        <v>144</v>
      </c>
      <c r="L495" s="22"/>
      <c r="M495" s="34"/>
      <c r="N495" s="579" t="s">
        <v>993</v>
      </c>
      <c r="O495" s="558" t="s">
        <v>799</v>
      </c>
      <c r="P495" s="4"/>
    </row>
    <row r="496" spans="1:16" ht="55.5" customHeight="1" x14ac:dyDescent="0.25">
      <c r="A496" s="537"/>
      <c r="B496" s="169" t="s">
        <v>1259</v>
      </c>
      <c r="C496" s="19" t="s">
        <v>1864</v>
      </c>
      <c r="D496" s="19" t="s">
        <v>9</v>
      </c>
      <c r="E496" s="19" t="s">
        <v>1099</v>
      </c>
      <c r="F496" s="19" t="s">
        <v>1036</v>
      </c>
      <c r="G496" s="19"/>
      <c r="H496" s="192"/>
      <c r="I496" s="22"/>
      <c r="J496" s="23"/>
      <c r="K496" s="219">
        <v>65</v>
      </c>
      <c r="L496" s="22"/>
      <c r="M496" s="34"/>
      <c r="N496" s="579" t="s">
        <v>993</v>
      </c>
      <c r="O496" s="558" t="s">
        <v>799</v>
      </c>
      <c r="P496" s="4"/>
    </row>
    <row r="497" spans="1:16" ht="55.5" customHeight="1" x14ac:dyDescent="0.25">
      <c r="A497" s="537"/>
      <c r="B497" s="169" t="s">
        <v>1260</v>
      </c>
      <c r="C497" s="19" t="s">
        <v>1864</v>
      </c>
      <c r="D497" s="19" t="s">
        <v>9</v>
      </c>
      <c r="E497" s="19" t="s">
        <v>1099</v>
      </c>
      <c r="F497" s="19" t="s">
        <v>1036</v>
      </c>
      <c r="G497" s="19"/>
      <c r="H497" s="192"/>
      <c r="I497" s="22"/>
      <c r="J497" s="19"/>
      <c r="K497" s="227">
        <v>56</v>
      </c>
      <c r="L497" s="22"/>
      <c r="M497" s="34"/>
      <c r="N497" s="579" t="s">
        <v>993</v>
      </c>
      <c r="O497" s="558" t="s">
        <v>799</v>
      </c>
      <c r="P497" s="4"/>
    </row>
    <row r="498" spans="1:16" ht="66.75" customHeight="1" x14ac:dyDescent="0.25">
      <c r="A498" s="537"/>
      <c r="B498" s="169" t="s">
        <v>1261</v>
      </c>
      <c r="C498" s="19" t="s">
        <v>1864</v>
      </c>
      <c r="D498" s="19" t="s">
        <v>9</v>
      </c>
      <c r="E498" s="19" t="s">
        <v>1099</v>
      </c>
      <c r="F498" s="19" t="s">
        <v>1036</v>
      </c>
      <c r="G498" s="19"/>
      <c r="H498" s="192"/>
      <c r="I498" s="22"/>
      <c r="J498" s="23"/>
      <c r="K498" s="219">
        <v>56</v>
      </c>
      <c r="L498" s="22"/>
      <c r="M498" s="34"/>
      <c r="N498" s="579" t="s">
        <v>993</v>
      </c>
      <c r="O498" s="558" t="s">
        <v>799</v>
      </c>
      <c r="P498" s="4"/>
    </row>
    <row r="499" spans="1:16" ht="73.5" customHeight="1" x14ac:dyDescent="0.25">
      <c r="A499" s="537"/>
      <c r="B499" s="169" t="s">
        <v>1262</v>
      </c>
      <c r="C499" s="19" t="s">
        <v>1864</v>
      </c>
      <c r="D499" s="19" t="s">
        <v>9</v>
      </c>
      <c r="E499" s="19" t="s">
        <v>1099</v>
      </c>
      <c r="F499" s="19" t="s">
        <v>1036</v>
      </c>
      <c r="G499" s="19"/>
      <c r="H499" s="192"/>
      <c r="I499" s="22"/>
      <c r="J499" s="19"/>
      <c r="K499" s="227">
        <v>51</v>
      </c>
      <c r="L499" s="22"/>
      <c r="M499" s="34"/>
      <c r="N499" s="579" t="s">
        <v>993</v>
      </c>
      <c r="O499" s="558" t="s">
        <v>799</v>
      </c>
      <c r="P499" s="4"/>
    </row>
    <row r="500" spans="1:16" ht="61.5" customHeight="1" x14ac:dyDescent="0.25">
      <c r="A500" s="537"/>
      <c r="B500" s="169" t="s">
        <v>1263</v>
      </c>
      <c r="C500" s="19" t="s">
        <v>1864</v>
      </c>
      <c r="D500" s="19" t="s">
        <v>9</v>
      </c>
      <c r="E500" s="19" t="s">
        <v>1099</v>
      </c>
      <c r="F500" s="19" t="s">
        <v>1036</v>
      </c>
      <c r="G500" s="19"/>
      <c r="H500" s="192"/>
      <c r="I500" s="22"/>
      <c r="J500" s="23"/>
      <c r="K500" s="219">
        <v>154</v>
      </c>
      <c r="L500" s="22"/>
      <c r="M500" s="34"/>
      <c r="N500" s="579" t="s">
        <v>993</v>
      </c>
      <c r="O500" s="558" t="s">
        <v>799</v>
      </c>
      <c r="P500" s="4"/>
    </row>
    <row r="501" spans="1:16" ht="65.25" customHeight="1" x14ac:dyDescent="0.25">
      <c r="A501" s="537"/>
      <c r="B501" s="169" t="s">
        <v>473</v>
      </c>
      <c r="C501" s="19" t="s">
        <v>1864</v>
      </c>
      <c r="D501" s="19" t="s">
        <v>9</v>
      </c>
      <c r="E501" s="19" t="s">
        <v>1099</v>
      </c>
      <c r="F501" s="19" t="s">
        <v>1036</v>
      </c>
      <c r="G501" s="19"/>
      <c r="H501" s="192"/>
      <c r="I501" s="22"/>
      <c r="J501" s="23"/>
      <c r="K501" s="219">
        <v>50</v>
      </c>
      <c r="L501" s="22"/>
      <c r="M501" s="34"/>
      <c r="N501" s="579" t="s">
        <v>993</v>
      </c>
      <c r="O501" s="558" t="s">
        <v>799</v>
      </c>
      <c r="P501" s="4"/>
    </row>
    <row r="502" spans="1:16" ht="70.5" customHeight="1" x14ac:dyDescent="0.25">
      <c r="A502" s="537"/>
      <c r="B502" s="169" t="s">
        <v>1676</v>
      </c>
      <c r="C502" s="19" t="s">
        <v>1864</v>
      </c>
      <c r="D502" s="19" t="s">
        <v>9</v>
      </c>
      <c r="E502" s="19" t="s">
        <v>1099</v>
      </c>
      <c r="F502" s="19" t="s">
        <v>1036</v>
      </c>
      <c r="G502" s="19"/>
      <c r="H502" s="192"/>
      <c r="I502" s="22"/>
      <c r="J502" s="23"/>
      <c r="K502" s="219">
        <v>217.77600000000001</v>
      </c>
      <c r="L502" s="22"/>
      <c r="M502" s="34"/>
      <c r="N502" s="579" t="s">
        <v>993</v>
      </c>
      <c r="O502" s="558" t="s">
        <v>799</v>
      </c>
      <c r="P502" s="4"/>
    </row>
    <row r="503" spans="1:16" ht="70.5" customHeight="1" x14ac:dyDescent="0.25">
      <c r="A503" s="537"/>
      <c r="B503" s="169" t="s">
        <v>1675</v>
      </c>
      <c r="C503" s="19" t="s">
        <v>1864</v>
      </c>
      <c r="D503" s="19" t="s">
        <v>9</v>
      </c>
      <c r="E503" s="19" t="s">
        <v>1099</v>
      </c>
      <c r="F503" s="19" t="s">
        <v>1036</v>
      </c>
      <c r="G503" s="19"/>
      <c r="H503" s="192"/>
      <c r="I503" s="22"/>
      <c r="J503" s="23">
        <v>32.5</v>
      </c>
      <c r="K503" s="219"/>
      <c r="L503" s="22"/>
      <c r="M503" s="34"/>
      <c r="N503" s="579" t="s">
        <v>993</v>
      </c>
      <c r="O503" s="558" t="s">
        <v>799</v>
      </c>
      <c r="P503" s="4"/>
    </row>
    <row r="504" spans="1:16" x14ac:dyDescent="0.25">
      <c r="A504" s="434"/>
      <c r="B504" s="447" t="s">
        <v>20</v>
      </c>
      <c r="C504" s="435"/>
      <c r="D504" s="435"/>
      <c r="E504" s="435"/>
      <c r="F504" s="435"/>
      <c r="G504" s="435"/>
      <c r="H504" s="435"/>
      <c r="I504" s="435"/>
      <c r="J504" s="436"/>
      <c r="K504" s="436"/>
      <c r="L504" s="436"/>
      <c r="M504" s="437"/>
      <c r="N504" s="434"/>
      <c r="O504" s="435"/>
      <c r="P504" s="435"/>
    </row>
    <row r="505" spans="1:16" s="620" customFormat="1" ht="63.75" customHeight="1" x14ac:dyDescent="0.25">
      <c r="A505" s="118"/>
      <c r="B505" s="136" t="s">
        <v>1264</v>
      </c>
      <c r="C505" s="120" t="s">
        <v>1114</v>
      </c>
      <c r="D505" s="120" t="s">
        <v>9</v>
      </c>
      <c r="E505" s="120" t="s">
        <v>8</v>
      </c>
      <c r="F505" s="120"/>
      <c r="G505" s="120">
        <v>95.9</v>
      </c>
      <c r="H505" s="532">
        <v>100</v>
      </c>
      <c r="I505" s="127">
        <v>100</v>
      </c>
      <c r="J505" s="121">
        <v>100</v>
      </c>
      <c r="K505" s="121">
        <v>100</v>
      </c>
      <c r="L505" s="121">
        <v>100</v>
      </c>
      <c r="M505" s="122">
        <v>100</v>
      </c>
      <c r="N505" s="120"/>
      <c r="O505" s="118"/>
      <c r="P505" s="118"/>
    </row>
    <row r="506" spans="1:16" ht="38.25" customHeight="1" x14ac:dyDescent="0.25">
      <c r="A506" s="1054"/>
      <c r="B506" s="1063" t="s">
        <v>1265</v>
      </c>
      <c r="C506" s="1060" t="s">
        <v>1863</v>
      </c>
      <c r="D506" s="1060" t="s">
        <v>9</v>
      </c>
      <c r="E506" s="19" t="s">
        <v>56</v>
      </c>
      <c r="F506" s="1060" t="s">
        <v>1036</v>
      </c>
      <c r="G506" s="21"/>
      <c r="H506" s="21">
        <v>31</v>
      </c>
      <c r="I506" s="515">
        <v>1</v>
      </c>
      <c r="J506" s="515">
        <v>18</v>
      </c>
      <c r="K506" s="515">
        <v>16</v>
      </c>
      <c r="L506" s="246"/>
      <c r="M506" s="247"/>
      <c r="N506" s="21"/>
      <c r="O506" s="19"/>
      <c r="P506" s="19"/>
    </row>
    <row r="507" spans="1:16" ht="38.25" customHeight="1" x14ac:dyDescent="0.25">
      <c r="A507" s="1055"/>
      <c r="B507" s="1064"/>
      <c r="C507" s="1061" t="s">
        <v>28</v>
      </c>
      <c r="D507" s="1061" t="s">
        <v>9</v>
      </c>
      <c r="E507" s="19" t="s">
        <v>1099</v>
      </c>
      <c r="F507" s="1061"/>
      <c r="G507" s="21"/>
      <c r="H507" s="246">
        <f>SUM(H508:H537)</f>
        <v>1335.826</v>
      </c>
      <c r="I507" s="246">
        <f t="shared" ref="I507:K507" si="9">SUM(I508:I537)</f>
        <v>356.15799999999996</v>
      </c>
      <c r="J507" s="246">
        <f t="shared" si="9"/>
        <v>16004.111000000001</v>
      </c>
      <c r="K507" s="246">
        <f t="shared" si="9"/>
        <v>6034.3489999999993</v>
      </c>
      <c r="L507" s="246">
        <f t="shared" ref="L507:M507" si="10">SUM(L508:L537)</f>
        <v>0</v>
      </c>
      <c r="M507" s="246">
        <f t="shared" si="10"/>
        <v>0</v>
      </c>
      <c r="N507" s="21"/>
      <c r="O507" s="19"/>
      <c r="P507" s="19"/>
    </row>
    <row r="508" spans="1:16" ht="72.75" customHeight="1" x14ac:dyDescent="0.25">
      <c r="A508" s="21"/>
      <c r="B508" s="169" t="s">
        <v>474</v>
      </c>
      <c r="C508" s="19" t="s">
        <v>1863</v>
      </c>
      <c r="D508" s="19" t="s">
        <v>9</v>
      </c>
      <c r="E508" s="19" t="s">
        <v>1099</v>
      </c>
      <c r="F508" s="19" t="s">
        <v>1036</v>
      </c>
      <c r="G508" s="19"/>
      <c r="H508" s="192"/>
      <c r="I508" s="22"/>
      <c r="J508" s="22">
        <v>391.53800000000001</v>
      </c>
      <c r="K508" s="22"/>
      <c r="L508" s="22"/>
      <c r="M508" s="22"/>
      <c r="N508" s="579" t="s">
        <v>993</v>
      </c>
      <c r="O508" s="19" t="s">
        <v>700</v>
      </c>
      <c r="P508" s="19" t="s">
        <v>770</v>
      </c>
    </row>
    <row r="509" spans="1:16" ht="72.75" customHeight="1" x14ac:dyDescent="0.25">
      <c r="A509" s="21"/>
      <c r="B509" s="169" t="s">
        <v>475</v>
      </c>
      <c r="C509" s="19" t="s">
        <v>1863</v>
      </c>
      <c r="D509" s="19" t="s">
        <v>9</v>
      </c>
      <c r="E509" s="19" t="s">
        <v>1099</v>
      </c>
      <c r="F509" s="19" t="s">
        <v>1036</v>
      </c>
      <c r="G509" s="19"/>
      <c r="H509" s="192"/>
      <c r="I509" s="22"/>
      <c r="J509" s="22">
        <v>598.65</v>
      </c>
      <c r="K509" s="22"/>
      <c r="L509" s="22"/>
      <c r="M509" s="22"/>
      <c r="N509" s="579" t="s">
        <v>993</v>
      </c>
      <c r="O509" s="19" t="s">
        <v>700</v>
      </c>
      <c r="P509" s="19" t="s">
        <v>770</v>
      </c>
    </row>
    <row r="510" spans="1:16" ht="72.75" customHeight="1" x14ac:dyDescent="0.25">
      <c r="A510" s="21"/>
      <c r="B510" s="169" t="s">
        <v>476</v>
      </c>
      <c r="C510" s="19" t="s">
        <v>1863</v>
      </c>
      <c r="D510" s="19" t="s">
        <v>9</v>
      </c>
      <c r="E510" s="19" t="s">
        <v>1099</v>
      </c>
      <c r="F510" s="19" t="s">
        <v>1036</v>
      </c>
      <c r="G510" s="19"/>
      <c r="H510" s="192">
        <v>1335.826</v>
      </c>
      <c r="I510" s="22">
        <v>349.37099999999998</v>
      </c>
      <c r="J510" s="22"/>
      <c r="K510" s="22"/>
      <c r="L510" s="22"/>
      <c r="M510" s="22"/>
      <c r="N510" s="579" t="s">
        <v>993</v>
      </c>
      <c r="O510" s="19" t="s">
        <v>700</v>
      </c>
      <c r="P510" s="19" t="s">
        <v>770</v>
      </c>
    </row>
    <row r="511" spans="1:16" ht="72.75" customHeight="1" x14ac:dyDescent="0.25">
      <c r="A511" s="21"/>
      <c r="B511" s="169" t="s">
        <v>477</v>
      </c>
      <c r="C511" s="19" t="s">
        <v>1863</v>
      </c>
      <c r="D511" s="19" t="s">
        <v>9</v>
      </c>
      <c r="E511" s="19" t="s">
        <v>1099</v>
      </c>
      <c r="F511" s="19" t="s">
        <v>1036</v>
      </c>
      <c r="G511" s="19"/>
      <c r="H511" s="192"/>
      <c r="I511" s="22"/>
      <c r="J511" s="22">
        <v>378.88299999999998</v>
      </c>
      <c r="K511" s="22"/>
      <c r="L511" s="22"/>
      <c r="M511" s="22"/>
      <c r="N511" s="579" t="s">
        <v>993</v>
      </c>
      <c r="O511" s="19" t="s">
        <v>700</v>
      </c>
      <c r="P511" s="19" t="s">
        <v>770</v>
      </c>
    </row>
    <row r="512" spans="1:16" ht="72.75" customHeight="1" x14ac:dyDescent="0.25">
      <c r="A512" s="21"/>
      <c r="B512" s="169" t="s">
        <v>478</v>
      </c>
      <c r="C512" s="19" t="s">
        <v>1863</v>
      </c>
      <c r="D512" s="19" t="s">
        <v>9</v>
      </c>
      <c r="E512" s="19" t="s">
        <v>1099</v>
      </c>
      <c r="F512" s="19" t="s">
        <v>1036</v>
      </c>
      <c r="G512" s="19"/>
      <c r="H512" s="192"/>
      <c r="I512" s="22"/>
      <c r="J512" s="22">
        <v>171.416</v>
      </c>
      <c r="K512" s="22"/>
      <c r="L512" s="22"/>
      <c r="M512" s="22"/>
      <c r="N512" s="579" t="s">
        <v>993</v>
      </c>
      <c r="O512" s="19" t="s">
        <v>700</v>
      </c>
      <c r="P512" s="19" t="s">
        <v>770</v>
      </c>
    </row>
    <row r="513" spans="1:16" ht="72.75" customHeight="1" x14ac:dyDescent="0.25">
      <c r="A513" s="21"/>
      <c r="B513" s="169" t="s">
        <v>479</v>
      </c>
      <c r="C513" s="19" t="s">
        <v>1863</v>
      </c>
      <c r="D513" s="19" t="s">
        <v>9</v>
      </c>
      <c r="E513" s="19" t="s">
        <v>1099</v>
      </c>
      <c r="F513" s="19" t="s">
        <v>1036</v>
      </c>
      <c r="G513" s="19"/>
      <c r="H513" s="192"/>
      <c r="I513" s="22"/>
      <c r="J513" s="22">
        <v>615.32799999999997</v>
      </c>
      <c r="K513" s="22">
        <v>444.44400000000002</v>
      </c>
      <c r="L513" s="22"/>
      <c r="M513" s="22"/>
      <c r="N513" s="579" t="s">
        <v>993</v>
      </c>
      <c r="O513" s="19" t="s">
        <v>700</v>
      </c>
      <c r="P513" s="19" t="s">
        <v>770</v>
      </c>
    </row>
    <row r="514" spans="1:16" ht="72.75" customHeight="1" x14ac:dyDescent="0.25">
      <c r="A514" s="21"/>
      <c r="B514" s="169" t="s">
        <v>480</v>
      </c>
      <c r="C514" s="19" t="s">
        <v>1863</v>
      </c>
      <c r="D514" s="19" t="s">
        <v>9</v>
      </c>
      <c r="E514" s="19" t="s">
        <v>1099</v>
      </c>
      <c r="F514" s="19" t="s">
        <v>1036</v>
      </c>
      <c r="G514" s="19"/>
      <c r="H514" s="192"/>
      <c r="I514" s="22"/>
      <c r="J514" s="22">
        <v>277.77699999999999</v>
      </c>
      <c r="K514" s="22">
        <v>762.85199999999998</v>
      </c>
      <c r="L514" s="22"/>
      <c r="M514" s="22"/>
      <c r="N514" s="579" t="s">
        <v>993</v>
      </c>
      <c r="O514" s="19" t="s">
        <v>700</v>
      </c>
      <c r="P514" s="19" t="s">
        <v>770</v>
      </c>
    </row>
    <row r="515" spans="1:16" ht="72.75" customHeight="1" x14ac:dyDescent="0.25">
      <c r="A515" s="21"/>
      <c r="B515" s="169" t="s">
        <v>481</v>
      </c>
      <c r="C515" s="19" t="s">
        <v>1863</v>
      </c>
      <c r="D515" s="19" t="s">
        <v>9</v>
      </c>
      <c r="E515" s="19" t="s">
        <v>1099</v>
      </c>
      <c r="F515" s="19" t="s">
        <v>1036</v>
      </c>
      <c r="G515" s="19"/>
      <c r="H515" s="192"/>
      <c r="I515" s="22"/>
      <c r="J515" s="438">
        <v>440.07100000000003</v>
      </c>
      <c r="K515" s="22">
        <v>880.14300000000003</v>
      </c>
      <c r="L515" s="22"/>
      <c r="M515" s="22"/>
      <c r="N515" s="579" t="s">
        <v>993</v>
      </c>
      <c r="O515" s="19" t="s">
        <v>700</v>
      </c>
      <c r="P515" s="19" t="s">
        <v>770</v>
      </c>
    </row>
    <row r="516" spans="1:16" ht="72.75" customHeight="1" x14ac:dyDescent="0.25">
      <c r="A516" s="21"/>
      <c r="B516" s="169" t="s">
        <v>482</v>
      </c>
      <c r="C516" s="19" t="s">
        <v>1863</v>
      </c>
      <c r="D516" s="19" t="s">
        <v>9</v>
      </c>
      <c r="E516" s="19" t="s">
        <v>1099</v>
      </c>
      <c r="F516" s="19" t="s">
        <v>1036</v>
      </c>
      <c r="G516" s="19"/>
      <c r="H516" s="192"/>
      <c r="I516" s="22"/>
      <c r="J516" s="438">
        <v>360.95800000000003</v>
      </c>
      <c r="K516" s="22">
        <v>154.696</v>
      </c>
      <c r="L516" s="22"/>
      <c r="M516" s="22"/>
      <c r="N516" s="579" t="s">
        <v>993</v>
      </c>
      <c r="O516" s="19" t="s">
        <v>700</v>
      </c>
      <c r="P516" s="19" t="s">
        <v>770</v>
      </c>
    </row>
    <row r="517" spans="1:16" ht="72.75" customHeight="1" x14ac:dyDescent="0.25">
      <c r="A517" s="21"/>
      <c r="B517" s="169" t="s">
        <v>483</v>
      </c>
      <c r="C517" s="19" t="s">
        <v>1863</v>
      </c>
      <c r="D517" s="19" t="s">
        <v>9</v>
      </c>
      <c r="E517" s="19" t="s">
        <v>1099</v>
      </c>
      <c r="F517" s="19" t="s">
        <v>1036</v>
      </c>
      <c r="G517" s="19"/>
      <c r="H517" s="192"/>
      <c r="I517" s="22"/>
      <c r="J517" s="438">
        <v>628.50300000000004</v>
      </c>
      <c r="K517" s="22">
        <v>269.35899999999998</v>
      </c>
      <c r="L517" s="22"/>
      <c r="M517" s="22"/>
      <c r="N517" s="579" t="s">
        <v>993</v>
      </c>
      <c r="O517" s="19" t="s">
        <v>700</v>
      </c>
      <c r="P517" s="19" t="s">
        <v>770</v>
      </c>
    </row>
    <row r="518" spans="1:16" ht="72.75" customHeight="1" x14ac:dyDescent="0.25">
      <c r="A518" s="21"/>
      <c r="B518" s="169" t="s">
        <v>484</v>
      </c>
      <c r="C518" s="19" t="s">
        <v>1863</v>
      </c>
      <c r="D518" s="19" t="s">
        <v>9</v>
      </c>
      <c r="E518" s="19" t="s">
        <v>1099</v>
      </c>
      <c r="F518" s="19" t="s">
        <v>1036</v>
      </c>
      <c r="G518" s="19"/>
      <c r="H518" s="192"/>
      <c r="I518" s="22"/>
      <c r="J518" s="438">
        <v>555.55600000000004</v>
      </c>
      <c r="K518" s="22">
        <v>543.32000000000005</v>
      </c>
      <c r="L518" s="22"/>
      <c r="M518" s="22"/>
      <c r="N518" s="579" t="s">
        <v>993</v>
      </c>
      <c r="O518" s="19" t="s">
        <v>700</v>
      </c>
      <c r="P518" s="19" t="s">
        <v>770</v>
      </c>
    </row>
    <row r="519" spans="1:16" ht="72.75" customHeight="1" x14ac:dyDescent="0.25">
      <c r="A519" s="21"/>
      <c r="B519" s="169" t="s">
        <v>485</v>
      </c>
      <c r="C519" s="19" t="s">
        <v>1863</v>
      </c>
      <c r="D519" s="19" t="s">
        <v>9</v>
      </c>
      <c r="E519" s="19" t="s">
        <v>1099</v>
      </c>
      <c r="F519" s="19" t="s">
        <v>1036</v>
      </c>
      <c r="G519" s="19"/>
      <c r="H519" s="192"/>
      <c r="I519" s="22"/>
      <c r="J519" s="438">
        <v>444.44400000000002</v>
      </c>
      <c r="K519" s="22">
        <v>470.67399999999998</v>
      </c>
      <c r="L519" s="22"/>
      <c r="M519" s="22"/>
      <c r="N519" s="579" t="s">
        <v>993</v>
      </c>
      <c r="O519" s="19" t="s">
        <v>700</v>
      </c>
      <c r="P519" s="19" t="s">
        <v>770</v>
      </c>
    </row>
    <row r="520" spans="1:16" ht="72.75" customHeight="1" x14ac:dyDescent="0.25">
      <c r="A520" s="21"/>
      <c r="B520" s="169" t="s">
        <v>486</v>
      </c>
      <c r="C520" s="19" t="s">
        <v>1863</v>
      </c>
      <c r="D520" s="19" t="s">
        <v>9</v>
      </c>
      <c r="E520" s="19" t="s">
        <v>1099</v>
      </c>
      <c r="F520" s="19" t="s">
        <v>1036</v>
      </c>
      <c r="G520" s="19"/>
      <c r="H520" s="192"/>
      <c r="I520" s="22"/>
      <c r="J520" s="438"/>
      <c r="K520" s="22">
        <v>634.11900000000003</v>
      </c>
      <c r="L520" s="22"/>
      <c r="M520" s="22"/>
      <c r="N520" s="579" t="s">
        <v>993</v>
      </c>
      <c r="O520" s="19" t="s">
        <v>700</v>
      </c>
      <c r="P520" s="19" t="s">
        <v>770</v>
      </c>
    </row>
    <row r="521" spans="1:16" ht="72.75" customHeight="1" x14ac:dyDescent="0.25">
      <c r="A521" s="21"/>
      <c r="B521" s="169" t="s">
        <v>487</v>
      </c>
      <c r="C521" s="19" t="s">
        <v>1863</v>
      </c>
      <c r="D521" s="19" t="s">
        <v>9</v>
      </c>
      <c r="E521" s="19" t="s">
        <v>1099</v>
      </c>
      <c r="F521" s="19" t="s">
        <v>1036</v>
      </c>
      <c r="G521" s="19"/>
      <c r="H521" s="192"/>
      <c r="I521" s="22"/>
      <c r="J521" s="438">
        <v>1348.7670000000001</v>
      </c>
      <c r="K521" s="22"/>
      <c r="L521" s="22"/>
      <c r="M521" s="22"/>
      <c r="N521" s="579" t="s">
        <v>993</v>
      </c>
      <c r="O521" s="19" t="s">
        <v>700</v>
      </c>
      <c r="P521" s="19" t="s">
        <v>770</v>
      </c>
    </row>
    <row r="522" spans="1:16" ht="72.75" customHeight="1" x14ac:dyDescent="0.25">
      <c r="A522" s="21"/>
      <c r="B522" s="169" t="s">
        <v>488</v>
      </c>
      <c r="C522" s="19" t="s">
        <v>1863</v>
      </c>
      <c r="D522" s="19" t="s">
        <v>9</v>
      </c>
      <c r="E522" s="19" t="s">
        <v>1099</v>
      </c>
      <c r="F522" s="19" t="s">
        <v>1036</v>
      </c>
      <c r="G522" s="19"/>
      <c r="H522" s="192"/>
      <c r="I522" s="22"/>
      <c r="J522" s="438">
        <v>639.91800000000001</v>
      </c>
      <c r="K522" s="22"/>
      <c r="L522" s="22"/>
      <c r="M522" s="22"/>
      <c r="N522" s="579" t="s">
        <v>993</v>
      </c>
      <c r="O522" s="19" t="s">
        <v>700</v>
      </c>
      <c r="P522" s="19" t="s">
        <v>770</v>
      </c>
    </row>
    <row r="523" spans="1:16" ht="72.75" customHeight="1" x14ac:dyDescent="0.25">
      <c r="A523" s="21"/>
      <c r="B523" s="169" t="s">
        <v>489</v>
      </c>
      <c r="C523" s="19" t="s">
        <v>1863</v>
      </c>
      <c r="D523" s="19" t="s">
        <v>9</v>
      </c>
      <c r="E523" s="19" t="s">
        <v>1099</v>
      </c>
      <c r="F523" s="19" t="s">
        <v>1036</v>
      </c>
      <c r="G523" s="19"/>
      <c r="H523" s="192"/>
      <c r="I523" s="22"/>
      <c r="J523" s="438">
        <v>847.22</v>
      </c>
      <c r="K523" s="22"/>
      <c r="L523" s="22"/>
      <c r="M523" s="22"/>
      <c r="N523" s="579" t="s">
        <v>993</v>
      </c>
      <c r="O523" s="19" t="s">
        <v>700</v>
      </c>
      <c r="P523" s="19" t="s">
        <v>770</v>
      </c>
    </row>
    <row r="524" spans="1:16" ht="72.75" customHeight="1" x14ac:dyDescent="0.25">
      <c r="A524" s="21"/>
      <c r="B524" s="169" t="s">
        <v>490</v>
      </c>
      <c r="C524" s="19" t="s">
        <v>1863</v>
      </c>
      <c r="D524" s="19" t="s">
        <v>9</v>
      </c>
      <c r="E524" s="19" t="s">
        <v>1099</v>
      </c>
      <c r="F524" s="19" t="s">
        <v>1036</v>
      </c>
      <c r="G524" s="19"/>
      <c r="H524" s="192"/>
      <c r="I524" s="22"/>
      <c r="J524" s="438">
        <v>2073.1379999999999</v>
      </c>
      <c r="K524" s="22"/>
      <c r="L524" s="22"/>
      <c r="M524" s="22"/>
      <c r="N524" s="579" t="s">
        <v>993</v>
      </c>
      <c r="O524" s="19" t="s">
        <v>700</v>
      </c>
      <c r="P524" s="19" t="s">
        <v>770</v>
      </c>
    </row>
    <row r="525" spans="1:16" ht="72.75" customHeight="1" x14ac:dyDescent="0.25">
      <c r="A525" s="21"/>
      <c r="B525" s="169" t="s">
        <v>491</v>
      </c>
      <c r="C525" s="19" t="s">
        <v>1863</v>
      </c>
      <c r="D525" s="19" t="s">
        <v>9</v>
      </c>
      <c r="E525" s="19" t="s">
        <v>1099</v>
      </c>
      <c r="F525" s="19" t="s">
        <v>1036</v>
      </c>
      <c r="G525" s="19"/>
      <c r="H525" s="192"/>
      <c r="I525" s="22"/>
      <c r="J525" s="438">
        <v>504.46499999999997</v>
      </c>
      <c r="K525" s="22">
        <v>214.48500000000001</v>
      </c>
      <c r="L525" s="22"/>
      <c r="M525" s="22"/>
      <c r="N525" s="579" t="s">
        <v>993</v>
      </c>
      <c r="O525" s="19" t="s">
        <v>700</v>
      </c>
      <c r="P525" s="19" t="s">
        <v>770</v>
      </c>
    </row>
    <row r="526" spans="1:16" ht="72.75" customHeight="1" x14ac:dyDescent="0.25">
      <c r="A526" s="21"/>
      <c r="B526" s="169" t="s">
        <v>492</v>
      </c>
      <c r="C526" s="19" t="s">
        <v>1863</v>
      </c>
      <c r="D526" s="19" t="s">
        <v>9</v>
      </c>
      <c r="E526" s="19" t="s">
        <v>1099</v>
      </c>
      <c r="F526" s="19" t="s">
        <v>1036</v>
      </c>
      <c r="G526" s="19"/>
      <c r="H526" s="192"/>
      <c r="I526" s="22"/>
      <c r="J526" s="438">
        <v>123.348</v>
      </c>
      <c r="K526" s="22"/>
      <c r="L526" s="22"/>
      <c r="M526" s="22"/>
      <c r="N526" s="579" t="s">
        <v>993</v>
      </c>
      <c r="O526" s="19" t="s">
        <v>700</v>
      </c>
      <c r="P526" s="19" t="s">
        <v>770</v>
      </c>
    </row>
    <row r="527" spans="1:16" ht="72.75" customHeight="1" x14ac:dyDescent="0.25">
      <c r="A527" s="21"/>
      <c r="B527" s="169" t="s">
        <v>493</v>
      </c>
      <c r="C527" s="19" t="s">
        <v>1863</v>
      </c>
      <c r="D527" s="19" t="s">
        <v>9</v>
      </c>
      <c r="E527" s="19" t="s">
        <v>1099</v>
      </c>
      <c r="F527" s="19" t="s">
        <v>1036</v>
      </c>
      <c r="G527" s="19"/>
      <c r="H527" s="192"/>
      <c r="I527" s="22"/>
      <c r="J527" s="438">
        <v>178.28700000000001</v>
      </c>
      <c r="K527" s="22"/>
      <c r="L527" s="22"/>
      <c r="M527" s="22"/>
      <c r="N527" s="579" t="s">
        <v>993</v>
      </c>
      <c r="O527" s="19" t="s">
        <v>700</v>
      </c>
      <c r="P527" s="19" t="s">
        <v>770</v>
      </c>
    </row>
    <row r="528" spans="1:16" ht="72.75" customHeight="1" x14ac:dyDescent="0.25">
      <c r="A528" s="21"/>
      <c r="B528" s="169" t="s">
        <v>494</v>
      </c>
      <c r="C528" s="19" t="s">
        <v>1863</v>
      </c>
      <c r="D528" s="19" t="s">
        <v>9</v>
      </c>
      <c r="E528" s="19" t="s">
        <v>1099</v>
      </c>
      <c r="F528" s="19" t="s">
        <v>1036</v>
      </c>
      <c r="G528" s="19"/>
      <c r="H528" s="192"/>
      <c r="I528" s="22"/>
      <c r="J528" s="438">
        <v>741.07799999999997</v>
      </c>
      <c r="K528" s="22"/>
      <c r="L528" s="22"/>
      <c r="M528" s="22"/>
      <c r="N528" s="579" t="s">
        <v>993</v>
      </c>
      <c r="O528" s="19" t="s">
        <v>700</v>
      </c>
      <c r="P528" s="19" t="s">
        <v>770</v>
      </c>
    </row>
    <row r="529" spans="1:16" ht="72.75" customHeight="1" x14ac:dyDescent="0.25">
      <c r="A529" s="21"/>
      <c r="B529" s="169" t="s">
        <v>495</v>
      </c>
      <c r="C529" s="19" t="s">
        <v>1863</v>
      </c>
      <c r="D529" s="19" t="s">
        <v>9</v>
      </c>
      <c r="E529" s="19" t="s">
        <v>1099</v>
      </c>
      <c r="F529" s="19" t="s">
        <v>1036</v>
      </c>
      <c r="G529" s="19"/>
      <c r="H529" s="192"/>
      <c r="I529" s="22"/>
      <c r="J529" s="438">
        <v>1628.0250000000001</v>
      </c>
      <c r="K529" s="22"/>
      <c r="L529" s="22"/>
      <c r="M529" s="22"/>
      <c r="N529" s="579" t="s">
        <v>993</v>
      </c>
      <c r="O529" s="19" t="s">
        <v>700</v>
      </c>
      <c r="P529" s="19" t="s">
        <v>770</v>
      </c>
    </row>
    <row r="530" spans="1:16" ht="72.75" customHeight="1" x14ac:dyDescent="0.25">
      <c r="A530" s="21"/>
      <c r="B530" s="169" t="s">
        <v>496</v>
      </c>
      <c r="C530" s="19" t="s">
        <v>1863</v>
      </c>
      <c r="D530" s="19" t="s">
        <v>9</v>
      </c>
      <c r="E530" s="19" t="s">
        <v>1099</v>
      </c>
      <c r="F530" s="19" t="s">
        <v>1036</v>
      </c>
      <c r="G530" s="19"/>
      <c r="H530" s="192"/>
      <c r="I530" s="22"/>
      <c r="J530" s="438">
        <v>390.19900000000001</v>
      </c>
      <c r="K530" s="22"/>
      <c r="L530" s="22"/>
      <c r="M530" s="22"/>
      <c r="N530" s="579" t="s">
        <v>993</v>
      </c>
      <c r="O530" s="19" t="s">
        <v>700</v>
      </c>
      <c r="P530" s="19" t="s">
        <v>770</v>
      </c>
    </row>
    <row r="531" spans="1:16" ht="72.75" customHeight="1" x14ac:dyDescent="0.25">
      <c r="A531" s="21"/>
      <c r="B531" s="169" t="s">
        <v>497</v>
      </c>
      <c r="C531" s="19" t="s">
        <v>1863</v>
      </c>
      <c r="D531" s="19" t="s">
        <v>9</v>
      </c>
      <c r="E531" s="19" t="s">
        <v>1099</v>
      </c>
      <c r="F531" s="19" t="s">
        <v>1036</v>
      </c>
      <c r="G531" s="19"/>
      <c r="H531" s="192"/>
      <c r="I531" s="22"/>
      <c r="J531" s="438">
        <v>635.36199999999997</v>
      </c>
      <c r="K531" s="22"/>
      <c r="L531" s="22"/>
      <c r="M531" s="22"/>
      <c r="N531" s="579" t="s">
        <v>993</v>
      </c>
      <c r="O531" s="19" t="s">
        <v>700</v>
      </c>
      <c r="P531" s="19" t="s">
        <v>770</v>
      </c>
    </row>
    <row r="532" spans="1:16" ht="72.75" customHeight="1" x14ac:dyDescent="0.25">
      <c r="A532" s="21"/>
      <c r="B532" s="169" t="s">
        <v>498</v>
      </c>
      <c r="C532" s="19" t="s">
        <v>1863</v>
      </c>
      <c r="D532" s="19" t="s">
        <v>9</v>
      </c>
      <c r="E532" s="19" t="s">
        <v>1099</v>
      </c>
      <c r="F532" s="19" t="s">
        <v>1036</v>
      </c>
      <c r="G532" s="19"/>
      <c r="H532" s="192"/>
      <c r="I532" s="22"/>
      <c r="J532" s="438">
        <v>742.93700000000001</v>
      </c>
      <c r="K532" s="22"/>
      <c r="L532" s="22"/>
      <c r="M532" s="22"/>
      <c r="N532" s="579" t="s">
        <v>993</v>
      </c>
      <c r="O532" s="19" t="s">
        <v>700</v>
      </c>
      <c r="P532" s="19" t="s">
        <v>770</v>
      </c>
    </row>
    <row r="533" spans="1:16" ht="72.75" customHeight="1" x14ac:dyDescent="0.25">
      <c r="A533" s="21"/>
      <c r="B533" s="169" t="s">
        <v>499</v>
      </c>
      <c r="C533" s="19" t="s">
        <v>1863</v>
      </c>
      <c r="D533" s="19" t="s">
        <v>9</v>
      </c>
      <c r="E533" s="19" t="s">
        <v>1099</v>
      </c>
      <c r="F533" s="19" t="s">
        <v>1036</v>
      </c>
      <c r="G533" s="19"/>
      <c r="H533" s="192"/>
      <c r="I533" s="22"/>
      <c r="J533" s="438">
        <v>232.31800000000001</v>
      </c>
      <c r="K533" s="22"/>
      <c r="L533" s="22"/>
      <c r="M533" s="22"/>
      <c r="N533" s="579" t="s">
        <v>993</v>
      </c>
      <c r="O533" s="19" t="s">
        <v>700</v>
      </c>
      <c r="P533" s="19" t="s">
        <v>770</v>
      </c>
    </row>
    <row r="534" spans="1:16" ht="72.75" customHeight="1" x14ac:dyDescent="0.25">
      <c r="A534" s="21"/>
      <c r="B534" s="169" t="s">
        <v>500</v>
      </c>
      <c r="C534" s="19" t="s">
        <v>1863</v>
      </c>
      <c r="D534" s="19" t="s">
        <v>9</v>
      </c>
      <c r="E534" s="19" t="s">
        <v>1099</v>
      </c>
      <c r="F534" s="19" t="s">
        <v>1036</v>
      </c>
      <c r="G534" s="19"/>
      <c r="H534" s="192"/>
      <c r="I534" s="22"/>
      <c r="J534" s="438">
        <v>154.71700000000001</v>
      </c>
      <c r="K534" s="22"/>
      <c r="L534" s="22"/>
      <c r="M534" s="22"/>
      <c r="N534" s="579" t="s">
        <v>993</v>
      </c>
      <c r="O534" s="19" t="s">
        <v>700</v>
      </c>
      <c r="P534" s="19" t="s">
        <v>770</v>
      </c>
    </row>
    <row r="535" spans="1:16" ht="72.75" customHeight="1" x14ac:dyDescent="0.25">
      <c r="A535" s="21"/>
      <c r="B535" s="169" t="s">
        <v>1023</v>
      </c>
      <c r="C535" s="19" t="s">
        <v>1863</v>
      </c>
      <c r="D535" s="19" t="s">
        <v>9</v>
      </c>
      <c r="E535" s="19" t="s">
        <v>1099</v>
      </c>
      <c r="F535" s="19" t="s">
        <v>1037</v>
      </c>
      <c r="G535" s="19"/>
      <c r="H535" s="192"/>
      <c r="I535" s="22">
        <v>6.7869999999999999</v>
      </c>
      <c r="J535" s="438"/>
      <c r="K535" s="22">
        <v>961.31200000000001</v>
      </c>
      <c r="L535" s="22"/>
      <c r="M535" s="22"/>
      <c r="N535" s="579" t="s">
        <v>993</v>
      </c>
      <c r="O535" s="19" t="s">
        <v>700</v>
      </c>
      <c r="P535" s="19" t="s">
        <v>770</v>
      </c>
    </row>
    <row r="536" spans="1:16" ht="72.75" customHeight="1" x14ac:dyDescent="0.25">
      <c r="A536" s="21"/>
      <c r="B536" s="169" t="s">
        <v>1266</v>
      </c>
      <c r="C536" s="19" t="s">
        <v>1863</v>
      </c>
      <c r="D536" s="19" t="s">
        <v>9</v>
      </c>
      <c r="E536" s="19" t="s">
        <v>1099</v>
      </c>
      <c r="F536" s="19" t="s">
        <v>1036</v>
      </c>
      <c r="G536" s="19"/>
      <c r="H536" s="192"/>
      <c r="I536" s="22"/>
      <c r="J536" s="22"/>
      <c r="K536" s="22">
        <v>698.94500000000005</v>
      </c>
      <c r="L536" s="22"/>
      <c r="M536" s="22"/>
      <c r="N536" s="579" t="s">
        <v>993</v>
      </c>
      <c r="O536" s="19" t="s">
        <v>700</v>
      </c>
      <c r="P536" s="19" t="s">
        <v>770</v>
      </c>
    </row>
    <row r="537" spans="1:16" ht="72.75" customHeight="1" x14ac:dyDescent="0.25">
      <c r="A537" s="21"/>
      <c r="B537" s="169" t="s">
        <v>501</v>
      </c>
      <c r="C537" s="19" t="s">
        <v>1863</v>
      </c>
      <c r="D537" s="19" t="s">
        <v>9</v>
      </c>
      <c r="E537" s="19" t="s">
        <v>1099</v>
      </c>
      <c r="F537" s="19" t="s">
        <v>1036</v>
      </c>
      <c r="G537" s="19"/>
      <c r="H537" s="192"/>
      <c r="I537" s="22"/>
      <c r="J537" s="22">
        <v>901.20799999999997</v>
      </c>
      <c r="K537" s="22"/>
      <c r="L537" s="22"/>
      <c r="M537" s="22"/>
      <c r="N537" s="579" t="s">
        <v>993</v>
      </c>
      <c r="O537" s="19" t="s">
        <v>700</v>
      </c>
      <c r="P537" s="19" t="s">
        <v>770</v>
      </c>
    </row>
    <row r="538" spans="1:16" ht="36.75" customHeight="1" x14ac:dyDescent="0.25">
      <c r="A538" s="1084"/>
      <c r="B538" s="1126" t="s">
        <v>1267</v>
      </c>
      <c r="C538" s="1069" t="s">
        <v>1863</v>
      </c>
      <c r="D538" s="1069" t="s">
        <v>9</v>
      </c>
      <c r="E538" s="19" t="s">
        <v>56</v>
      </c>
      <c r="F538" s="1069" t="s">
        <v>1036</v>
      </c>
      <c r="G538" s="21">
        <v>5</v>
      </c>
      <c r="H538" s="21">
        <v>5</v>
      </c>
      <c r="I538" s="515">
        <v>0</v>
      </c>
      <c r="J538" s="515">
        <v>7</v>
      </c>
      <c r="K538" s="515">
        <v>9</v>
      </c>
      <c r="L538" s="246"/>
      <c r="M538" s="246"/>
      <c r="N538" s="21" t="s">
        <v>993</v>
      </c>
      <c r="O538" s="19"/>
      <c r="P538" s="19"/>
    </row>
    <row r="539" spans="1:16" ht="36.75" customHeight="1" x14ac:dyDescent="0.25">
      <c r="A539" s="1084"/>
      <c r="B539" s="1126"/>
      <c r="C539" s="1069" t="s">
        <v>28</v>
      </c>
      <c r="D539" s="1069" t="s">
        <v>9</v>
      </c>
      <c r="E539" s="19" t="s">
        <v>1099</v>
      </c>
      <c r="F539" s="1069"/>
      <c r="G539" s="246">
        <f>SUM(G540:G555)</f>
        <v>0</v>
      </c>
      <c r="H539" s="246">
        <f t="shared" ref="H539:K539" si="11">SUM(H540:H555)</f>
        <v>0</v>
      </c>
      <c r="I539" s="246">
        <f t="shared" si="11"/>
        <v>2</v>
      </c>
      <c r="J539" s="246">
        <f t="shared" si="11"/>
        <v>11597.491000000002</v>
      </c>
      <c r="K539" s="246">
        <f t="shared" si="11"/>
        <v>7776.0090000000009</v>
      </c>
      <c r="L539" s="246"/>
      <c r="M539" s="246"/>
      <c r="N539" s="21" t="s">
        <v>993</v>
      </c>
      <c r="O539" s="19"/>
      <c r="P539" s="19"/>
    </row>
    <row r="540" spans="1:16" ht="72.75" customHeight="1" x14ac:dyDescent="0.25">
      <c r="A540" s="21"/>
      <c r="B540" s="169" t="s">
        <v>504</v>
      </c>
      <c r="C540" s="19" t="s">
        <v>1863</v>
      </c>
      <c r="D540" s="19" t="s">
        <v>9</v>
      </c>
      <c r="E540" s="19" t="s">
        <v>1099</v>
      </c>
      <c r="F540" s="19" t="s">
        <v>1036</v>
      </c>
      <c r="G540" s="19"/>
      <c r="H540" s="192"/>
      <c r="I540" s="22"/>
      <c r="J540" s="22">
        <v>671.32500000000005</v>
      </c>
      <c r="K540" s="22"/>
      <c r="L540" s="22"/>
      <c r="M540" s="22"/>
      <c r="N540" s="579" t="s">
        <v>993</v>
      </c>
      <c r="O540" s="19" t="s">
        <v>700</v>
      </c>
      <c r="P540" s="19" t="s">
        <v>771</v>
      </c>
    </row>
    <row r="541" spans="1:16" ht="72.75" customHeight="1" x14ac:dyDescent="0.25">
      <c r="A541" s="21"/>
      <c r="B541" s="169" t="s">
        <v>505</v>
      </c>
      <c r="C541" s="19" t="s">
        <v>1863</v>
      </c>
      <c r="D541" s="19" t="s">
        <v>9</v>
      </c>
      <c r="E541" s="19" t="s">
        <v>1099</v>
      </c>
      <c r="F541" s="19" t="s">
        <v>1036</v>
      </c>
      <c r="G541" s="19"/>
      <c r="H541" s="192"/>
      <c r="I541" s="22"/>
      <c r="J541" s="22">
        <v>350.54599999999999</v>
      </c>
      <c r="K541" s="22"/>
      <c r="L541" s="22"/>
      <c r="M541" s="22"/>
      <c r="N541" s="579" t="s">
        <v>993</v>
      </c>
      <c r="O541" s="19" t="s">
        <v>700</v>
      </c>
      <c r="P541" s="19" t="s">
        <v>771</v>
      </c>
    </row>
    <row r="542" spans="1:16" ht="72.75" customHeight="1" x14ac:dyDescent="0.25">
      <c r="A542" s="21"/>
      <c r="B542" s="169" t="s">
        <v>506</v>
      </c>
      <c r="C542" s="19" t="s">
        <v>1863</v>
      </c>
      <c r="D542" s="19" t="s">
        <v>9</v>
      </c>
      <c r="E542" s="19" t="s">
        <v>1099</v>
      </c>
      <c r="F542" s="19" t="s">
        <v>1036</v>
      </c>
      <c r="G542" s="19"/>
      <c r="H542" s="192"/>
      <c r="I542" s="22"/>
      <c r="J542" s="22">
        <v>1079.0419999999999</v>
      </c>
      <c r="K542" s="22">
        <v>1079.0419999999999</v>
      </c>
      <c r="L542" s="22"/>
      <c r="M542" s="22"/>
      <c r="N542" s="579" t="s">
        <v>993</v>
      </c>
      <c r="O542" s="19" t="s">
        <v>700</v>
      </c>
      <c r="P542" s="19" t="s">
        <v>771</v>
      </c>
    </row>
    <row r="543" spans="1:16" ht="72.75" customHeight="1" x14ac:dyDescent="0.25">
      <c r="A543" s="21"/>
      <c r="B543" s="169" t="s">
        <v>507</v>
      </c>
      <c r="C543" s="19" t="s">
        <v>1863</v>
      </c>
      <c r="D543" s="19" t="s">
        <v>9</v>
      </c>
      <c r="E543" s="19" t="s">
        <v>1099</v>
      </c>
      <c r="F543" s="19" t="s">
        <v>1036</v>
      </c>
      <c r="G543" s="19"/>
      <c r="H543" s="192"/>
      <c r="I543" s="22"/>
      <c r="J543" s="22">
        <v>808.13400000000001</v>
      </c>
      <c r="K543" s="22"/>
      <c r="L543" s="22"/>
      <c r="M543" s="22"/>
      <c r="N543" s="579" t="s">
        <v>993</v>
      </c>
      <c r="O543" s="19" t="s">
        <v>700</v>
      </c>
      <c r="P543" s="19" t="s">
        <v>771</v>
      </c>
    </row>
    <row r="544" spans="1:16" ht="72.75" customHeight="1" x14ac:dyDescent="0.25">
      <c r="A544" s="21"/>
      <c r="B544" s="169" t="s">
        <v>508</v>
      </c>
      <c r="C544" s="19" t="s">
        <v>1863</v>
      </c>
      <c r="D544" s="19" t="s">
        <v>9</v>
      </c>
      <c r="E544" s="19" t="s">
        <v>1099</v>
      </c>
      <c r="F544" s="19" t="s">
        <v>1036</v>
      </c>
      <c r="G544" s="19"/>
      <c r="H544" s="192"/>
      <c r="I544" s="22"/>
      <c r="J544" s="22">
        <v>200</v>
      </c>
      <c r="K544" s="22">
        <v>386.767</v>
      </c>
      <c r="L544" s="22"/>
      <c r="M544" s="22"/>
      <c r="N544" s="579" t="s">
        <v>993</v>
      </c>
      <c r="O544" s="19" t="s">
        <v>700</v>
      </c>
      <c r="P544" s="19" t="s">
        <v>771</v>
      </c>
    </row>
    <row r="545" spans="1:16" ht="84.75" customHeight="1" x14ac:dyDescent="0.25">
      <c r="A545" s="21"/>
      <c r="B545" s="169" t="s">
        <v>509</v>
      </c>
      <c r="C545" s="19" t="s">
        <v>1863</v>
      </c>
      <c r="D545" s="19" t="s">
        <v>9</v>
      </c>
      <c r="E545" s="19" t="s">
        <v>1099</v>
      </c>
      <c r="F545" s="19" t="s">
        <v>1036</v>
      </c>
      <c r="G545" s="19"/>
      <c r="H545" s="192"/>
      <c r="I545" s="22"/>
      <c r="J545" s="22">
        <v>176.69800000000001</v>
      </c>
      <c r="K545" s="22"/>
      <c r="L545" s="22"/>
      <c r="M545" s="22"/>
      <c r="N545" s="579" t="s">
        <v>993</v>
      </c>
      <c r="O545" s="19" t="s">
        <v>700</v>
      </c>
      <c r="P545" s="19" t="s">
        <v>771</v>
      </c>
    </row>
    <row r="546" spans="1:16" ht="76.5" customHeight="1" x14ac:dyDescent="0.25">
      <c r="A546" s="21"/>
      <c r="B546" s="169" t="s">
        <v>510</v>
      </c>
      <c r="C546" s="19" t="s">
        <v>1863</v>
      </c>
      <c r="D546" s="19" t="s">
        <v>9</v>
      </c>
      <c r="E546" s="19" t="s">
        <v>1099</v>
      </c>
      <c r="F546" s="19" t="s">
        <v>1036</v>
      </c>
      <c r="G546" s="19"/>
      <c r="H546" s="192"/>
      <c r="I546" s="22"/>
      <c r="J546" s="22">
        <v>622.22199999999998</v>
      </c>
      <c r="K546" s="22">
        <v>413.12900000000002</v>
      </c>
      <c r="L546" s="22"/>
      <c r="M546" s="22"/>
      <c r="N546" s="579" t="s">
        <v>993</v>
      </c>
      <c r="O546" s="19" t="s">
        <v>700</v>
      </c>
      <c r="P546" s="19" t="s">
        <v>771</v>
      </c>
    </row>
    <row r="547" spans="1:16" ht="110.25" customHeight="1" x14ac:dyDescent="0.25">
      <c r="A547" s="21"/>
      <c r="B547" s="169" t="s">
        <v>511</v>
      </c>
      <c r="C547" s="19" t="s">
        <v>1863</v>
      </c>
      <c r="D547" s="19" t="s">
        <v>9</v>
      </c>
      <c r="E547" s="19" t="s">
        <v>1099</v>
      </c>
      <c r="F547" s="19" t="s">
        <v>1036</v>
      </c>
      <c r="G547" s="19"/>
      <c r="H547" s="192"/>
      <c r="I547" s="22"/>
      <c r="J547" s="22">
        <v>666.66700000000003</v>
      </c>
      <c r="K547" s="22">
        <v>588.80899999999997</v>
      </c>
      <c r="L547" s="22"/>
      <c r="M547" s="22"/>
      <c r="N547" s="579" t="s">
        <v>993</v>
      </c>
      <c r="O547" s="19" t="s">
        <v>700</v>
      </c>
      <c r="P547" s="19" t="s">
        <v>771</v>
      </c>
    </row>
    <row r="548" spans="1:16" ht="84.75" customHeight="1" x14ac:dyDescent="0.25">
      <c r="A548" s="21"/>
      <c r="B548" s="169" t="s">
        <v>512</v>
      </c>
      <c r="C548" s="19" t="s">
        <v>1863</v>
      </c>
      <c r="D548" s="19" t="s">
        <v>9</v>
      </c>
      <c r="E548" s="19" t="s">
        <v>1099</v>
      </c>
      <c r="F548" s="19" t="s">
        <v>1036</v>
      </c>
      <c r="G548" s="19"/>
      <c r="H548" s="192"/>
      <c r="I548" s="22"/>
      <c r="J548" s="22">
        <v>249.48099999999999</v>
      </c>
      <c r="K548" s="22">
        <v>380.846</v>
      </c>
      <c r="L548" s="22"/>
      <c r="M548" s="22"/>
      <c r="N548" s="579" t="s">
        <v>993</v>
      </c>
      <c r="O548" s="19" t="s">
        <v>700</v>
      </c>
      <c r="P548" s="19" t="s">
        <v>771</v>
      </c>
    </row>
    <row r="549" spans="1:16" ht="84.75" customHeight="1" x14ac:dyDescent="0.25">
      <c r="A549" s="21"/>
      <c r="B549" s="169" t="s">
        <v>513</v>
      </c>
      <c r="C549" s="19" t="s">
        <v>1863</v>
      </c>
      <c r="D549" s="19" t="s">
        <v>9</v>
      </c>
      <c r="E549" s="19" t="s">
        <v>1099</v>
      </c>
      <c r="F549" s="19" t="s">
        <v>1036</v>
      </c>
      <c r="G549" s="19"/>
      <c r="H549" s="192"/>
      <c r="I549" s="22">
        <v>1</v>
      </c>
      <c r="J549" s="22">
        <v>1732.308</v>
      </c>
      <c r="K549" s="22"/>
      <c r="L549" s="22"/>
      <c r="M549" s="22"/>
      <c r="N549" s="579" t="s">
        <v>993</v>
      </c>
      <c r="O549" s="19" t="s">
        <v>700</v>
      </c>
      <c r="P549" s="19" t="s">
        <v>771</v>
      </c>
    </row>
    <row r="550" spans="1:16" ht="84.75" customHeight="1" x14ac:dyDescent="0.25">
      <c r="A550" s="21"/>
      <c r="B550" s="169" t="s">
        <v>514</v>
      </c>
      <c r="C550" s="19" t="s">
        <v>1863</v>
      </c>
      <c r="D550" s="19" t="s">
        <v>9</v>
      </c>
      <c r="E550" s="19" t="s">
        <v>1099</v>
      </c>
      <c r="F550" s="19" t="s">
        <v>1036</v>
      </c>
      <c r="G550" s="19"/>
      <c r="H550" s="192"/>
      <c r="I550" s="22"/>
      <c r="J550" s="22">
        <v>382.25900000000001</v>
      </c>
      <c r="K550" s="22"/>
      <c r="L550" s="22"/>
      <c r="M550" s="22"/>
      <c r="N550" s="579" t="s">
        <v>993</v>
      </c>
      <c r="O550" s="19" t="s">
        <v>700</v>
      </c>
      <c r="P550" s="19" t="s">
        <v>771</v>
      </c>
    </row>
    <row r="551" spans="1:16" ht="103.5" customHeight="1" x14ac:dyDescent="0.25">
      <c r="A551" s="21"/>
      <c r="B551" s="169" t="s">
        <v>515</v>
      </c>
      <c r="C551" s="19" t="s">
        <v>1863</v>
      </c>
      <c r="D551" s="19" t="s">
        <v>9</v>
      </c>
      <c r="E551" s="19" t="s">
        <v>1099</v>
      </c>
      <c r="F551" s="19" t="s">
        <v>1036</v>
      </c>
      <c r="G551" s="19"/>
      <c r="H551" s="192"/>
      <c r="I551" s="22"/>
      <c r="J551" s="22">
        <v>467.64400000000001</v>
      </c>
      <c r="K551" s="22">
        <v>701.46500000000003</v>
      </c>
      <c r="L551" s="22"/>
      <c r="M551" s="22"/>
      <c r="N551" s="579" t="s">
        <v>993</v>
      </c>
      <c r="O551" s="19" t="s">
        <v>700</v>
      </c>
      <c r="P551" s="19" t="s">
        <v>771</v>
      </c>
    </row>
    <row r="552" spans="1:16" ht="84.75" customHeight="1" x14ac:dyDescent="0.25">
      <c r="A552" s="21"/>
      <c r="B552" s="169" t="s">
        <v>516</v>
      </c>
      <c r="C552" s="19" t="s">
        <v>1863</v>
      </c>
      <c r="D552" s="19" t="s">
        <v>9</v>
      </c>
      <c r="E552" s="19" t="s">
        <v>1099</v>
      </c>
      <c r="F552" s="19" t="s">
        <v>1036</v>
      </c>
      <c r="G552" s="19"/>
      <c r="H552" s="192"/>
      <c r="I552" s="22">
        <v>1</v>
      </c>
      <c r="J552" s="22">
        <v>2656.6970000000001</v>
      </c>
      <c r="K552" s="22">
        <v>2515.2950000000001</v>
      </c>
      <c r="L552" s="22"/>
      <c r="M552" s="22"/>
      <c r="N552" s="579" t="s">
        <v>993</v>
      </c>
      <c r="O552" s="19" t="s">
        <v>700</v>
      </c>
      <c r="P552" s="19" t="s">
        <v>771</v>
      </c>
    </row>
    <row r="553" spans="1:16" ht="84.75" customHeight="1" x14ac:dyDescent="0.25">
      <c r="A553" s="21"/>
      <c r="B553" s="169" t="s">
        <v>517</v>
      </c>
      <c r="C553" s="19" t="s">
        <v>1863</v>
      </c>
      <c r="D553" s="19" t="s">
        <v>9</v>
      </c>
      <c r="E553" s="19" t="s">
        <v>1099</v>
      </c>
      <c r="F553" s="19" t="s">
        <v>1036</v>
      </c>
      <c r="G553" s="19"/>
      <c r="H553" s="192"/>
      <c r="I553" s="22"/>
      <c r="J553" s="22">
        <v>496.12900000000002</v>
      </c>
      <c r="K553" s="22"/>
      <c r="L553" s="22"/>
      <c r="M553" s="22"/>
      <c r="N553" s="579" t="s">
        <v>993</v>
      </c>
      <c r="O553" s="19" t="s">
        <v>700</v>
      </c>
      <c r="P553" s="19" t="s">
        <v>771</v>
      </c>
    </row>
    <row r="554" spans="1:16" ht="84.75" customHeight="1" x14ac:dyDescent="0.25">
      <c r="A554" s="21"/>
      <c r="B554" s="169" t="s">
        <v>518</v>
      </c>
      <c r="C554" s="19" t="s">
        <v>1863</v>
      </c>
      <c r="D554" s="19" t="s">
        <v>9</v>
      </c>
      <c r="E554" s="19" t="s">
        <v>1099</v>
      </c>
      <c r="F554" s="19" t="s">
        <v>1036</v>
      </c>
      <c r="G554" s="19"/>
      <c r="H554" s="192"/>
      <c r="I554" s="22"/>
      <c r="J554" s="22">
        <v>1038.3389999999999</v>
      </c>
      <c r="K554" s="22">
        <v>1038.3389999999999</v>
      </c>
      <c r="L554" s="22"/>
      <c r="M554" s="22"/>
      <c r="N554" s="579" t="s">
        <v>993</v>
      </c>
      <c r="O554" s="19" t="s">
        <v>700</v>
      </c>
      <c r="P554" s="19" t="s">
        <v>771</v>
      </c>
    </row>
    <row r="555" spans="1:16" ht="84.75" customHeight="1" x14ac:dyDescent="0.25">
      <c r="A555" s="21"/>
      <c r="B555" s="169" t="s">
        <v>519</v>
      </c>
      <c r="C555" s="19" t="s">
        <v>1863</v>
      </c>
      <c r="D555" s="19" t="s">
        <v>9</v>
      </c>
      <c r="E555" s="19" t="s">
        <v>1099</v>
      </c>
      <c r="F555" s="19" t="s">
        <v>1036</v>
      </c>
      <c r="G555" s="19"/>
      <c r="H555" s="192"/>
      <c r="I555" s="22"/>
      <c r="J555" s="22"/>
      <c r="K555" s="22">
        <v>672.31700000000001</v>
      </c>
      <c r="L555" s="22"/>
      <c r="M555" s="22"/>
      <c r="N555" s="579" t="s">
        <v>993</v>
      </c>
      <c r="O555" s="19" t="s">
        <v>700</v>
      </c>
      <c r="P555" s="19" t="s">
        <v>771</v>
      </c>
    </row>
    <row r="556" spans="1:16" s="620" customFormat="1" ht="75.75" customHeight="1" x14ac:dyDescent="0.25">
      <c r="A556" s="118"/>
      <c r="B556" s="136" t="s">
        <v>1268</v>
      </c>
      <c r="C556" s="120" t="s">
        <v>1114</v>
      </c>
      <c r="D556" s="120" t="s">
        <v>9</v>
      </c>
      <c r="E556" s="120" t="s">
        <v>8</v>
      </c>
      <c r="F556" s="120"/>
      <c r="G556" s="120">
        <v>70.400000000000006</v>
      </c>
      <c r="H556" s="189">
        <v>70.3</v>
      </c>
      <c r="I556" s="120">
        <v>70.3</v>
      </c>
      <c r="J556" s="120">
        <v>70.3</v>
      </c>
      <c r="K556" s="120">
        <v>70.3</v>
      </c>
      <c r="L556" s="120">
        <v>70.3</v>
      </c>
      <c r="M556" s="121">
        <v>70.3</v>
      </c>
      <c r="N556" s="118"/>
      <c r="O556" s="118"/>
      <c r="P556" s="118"/>
    </row>
    <row r="557" spans="1:16" ht="22.5" customHeight="1" x14ac:dyDescent="0.25">
      <c r="A557" s="1084"/>
      <c r="B557" s="1126" t="s">
        <v>1269</v>
      </c>
      <c r="C557" s="1069" t="s">
        <v>1863</v>
      </c>
      <c r="D557" s="1069" t="s">
        <v>9</v>
      </c>
      <c r="E557" s="19" t="s">
        <v>56</v>
      </c>
      <c r="F557" s="1069" t="s">
        <v>1036</v>
      </c>
      <c r="G557" s="21"/>
      <c r="H557" s="21">
        <v>7</v>
      </c>
      <c r="I557" s="21">
        <v>1</v>
      </c>
      <c r="J557" s="21"/>
      <c r="K557" s="21">
        <v>3</v>
      </c>
      <c r="L557" s="21"/>
      <c r="M557" s="246"/>
      <c r="N557" s="21"/>
      <c r="O557" s="19"/>
      <c r="P557" s="19"/>
    </row>
    <row r="558" spans="1:16" ht="26.25" customHeight="1" x14ac:dyDescent="0.25">
      <c r="A558" s="1084"/>
      <c r="B558" s="1126"/>
      <c r="C558" s="1069" t="s">
        <v>28</v>
      </c>
      <c r="D558" s="1069"/>
      <c r="E558" s="19" t="s">
        <v>1099</v>
      </c>
      <c r="F558" s="1069"/>
      <c r="G558" s="21"/>
      <c r="H558" s="246">
        <f>SUM(H559:H563)</f>
        <v>656.18450000000007</v>
      </c>
      <c r="I558" s="246">
        <f t="shared" ref="I558:K558" si="12">SUM(I559:I563)</f>
        <v>623.63200000000006</v>
      </c>
      <c r="J558" s="246">
        <f t="shared" si="12"/>
        <v>17692.940999999999</v>
      </c>
      <c r="K558" s="246">
        <f t="shared" si="12"/>
        <v>17692.940999999999</v>
      </c>
      <c r="L558" s="251">
        <f t="shared" ref="L558:M558" si="13">SUM(L559:L563)</f>
        <v>0</v>
      </c>
      <c r="M558" s="251">
        <f t="shared" si="13"/>
        <v>0</v>
      </c>
      <c r="N558" s="21"/>
      <c r="O558" s="19"/>
      <c r="P558" s="19"/>
    </row>
    <row r="559" spans="1:16" ht="73.5" customHeight="1" x14ac:dyDescent="0.25">
      <c r="A559" s="21"/>
      <c r="B559" s="194" t="s">
        <v>530</v>
      </c>
      <c r="C559" s="1069" t="s">
        <v>1863</v>
      </c>
      <c r="D559" s="1069" t="s">
        <v>9</v>
      </c>
      <c r="E559" s="19" t="s">
        <v>1099</v>
      </c>
      <c r="F559" s="19" t="s">
        <v>1036</v>
      </c>
      <c r="G559" s="19"/>
      <c r="H559" s="22">
        <v>655.8845</v>
      </c>
      <c r="I559" s="22">
        <v>32.268000000000001</v>
      </c>
      <c r="J559" s="22"/>
      <c r="K559" s="22"/>
      <c r="L559" s="22"/>
      <c r="M559" s="22"/>
      <c r="N559" s="579" t="s">
        <v>993</v>
      </c>
      <c r="O559" s="4" t="s">
        <v>700</v>
      </c>
      <c r="P559" s="4" t="s">
        <v>777</v>
      </c>
    </row>
    <row r="560" spans="1:16" ht="73.5" customHeight="1" x14ac:dyDescent="0.25">
      <c r="A560" s="21"/>
      <c r="B560" s="194" t="s">
        <v>531</v>
      </c>
      <c r="C560" s="1069" t="s">
        <v>28</v>
      </c>
      <c r="D560" s="1069"/>
      <c r="E560" s="19" t="s">
        <v>1099</v>
      </c>
      <c r="F560" s="19" t="s">
        <v>1037</v>
      </c>
      <c r="G560" s="19"/>
      <c r="H560" s="22">
        <v>0.1</v>
      </c>
      <c r="I560" s="22">
        <v>126.857</v>
      </c>
      <c r="J560" s="22">
        <v>7310.99</v>
      </c>
      <c r="K560" s="22">
        <v>7310.99</v>
      </c>
      <c r="L560" s="22"/>
      <c r="M560" s="22"/>
      <c r="N560" s="579" t="s">
        <v>993</v>
      </c>
      <c r="O560" s="4" t="s">
        <v>776</v>
      </c>
      <c r="P560" s="4" t="s">
        <v>777</v>
      </c>
    </row>
    <row r="561" spans="1:16" ht="73.5" customHeight="1" x14ac:dyDescent="0.25">
      <c r="A561" s="21"/>
      <c r="B561" s="194" t="s">
        <v>532</v>
      </c>
      <c r="C561" s="1069" t="s">
        <v>1863</v>
      </c>
      <c r="D561" s="1069" t="s">
        <v>9</v>
      </c>
      <c r="E561" s="19" t="s">
        <v>1099</v>
      </c>
      <c r="F561" s="19" t="s">
        <v>1037</v>
      </c>
      <c r="G561" s="19"/>
      <c r="H561" s="22">
        <v>0.1</v>
      </c>
      <c r="I561" s="22">
        <v>196.05</v>
      </c>
      <c r="J561" s="22">
        <v>7583.7250000000004</v>
      </c>
      <c r="K561" s="22">
        <v>7583.7250000000004</v>
      </c>
      <c r="L561" s="22"/>
      <c r="M561" s="22"/>
      <c r="N561" s="579" t="s">
        <v>993</v>
      </c>
      <c r="O561" s="4" t="s">
        <v>776</v>
      </c>
      <c r="P561" s="4" t="s">
        <v>777</v>
      </c>
    </row>
    <row r="562" spans="1:16" ht="73.5" customHeight="1" x14ac:dyDescent="0.25">
      <c r="A562" s="21"/>
      <c r="B562" s="194" t="s">
        <v>1270</v>
      </c>
      <c r="C562" s="1069" t="s">
        <v>28</v>
      </c>
      <c r="D562" s="1069"/>
      <c r="E562" s="19" t="s">
        <v>1099</v>
      </c>
      <c r="F562" s="19" t="s">
        <v>1036</v>
      </c>
      <c r="G562" s="19"/>
      <c r="H562" s="22">
        <v>0.1</v>
      </c>
      <c r="I562" s="22">
        <v>82.557000000000002</v>
      </c>
      <c r="J562" s="22">
        <v>2240.4259999999999</v>
      </c>
      <c r="K562" s="22">
        <v>2240.4259999999999</v>
      </c>
      <c r="L562" s="22"/>
      <c r="M562" s="22"/>
      <c r="N562" s="579" t="s">
        <v>993</v>
      </c>
      <c r="O562" s="4" t="s">
        <v>776</v>
      </c>
      <c r="P562" s="4" t="s">
        <v>777</v>
      </c>
    </row>
    <row r="563" spans="1:16" ht="73.5" customHeight="1" x14ac:dyDescent="0.25">
      <c r="A563" s="21"/>
      <c r="B563" s="194" t="s">
        <v>1679</v>
      </c>
      <c r="C563" s="19" t="s">
        <v>1863</v>
      </c>
      <c r="D563" s="19" t="s">
        <v>9</v>
      </c>
      <c r="E563" s="19" t="s">
        <v>1099</v>
      </c>
      <c r="F563" s="19" t="s">
        <v>1037</v>
      </c>
      <c r="G563" s="19"/>
      <c r="H563" s="22"/>
      <c r="I563" s="22">
        <v>185.9</v>
      </c>
      <c r="J563" s="22">
        <v>557.79999999999995</v>
      </c>
      <c r="K563" s="22">
        <v>557.79999999999995</v>
      </c>
      <c r="L563" s="22"/>
      <c r="M563" s="22"/>
      <c r="N563" s="21" t="s">
        <v>993</v>
      </c>
      <c r="O563" s="4" t="s">
        <v>700</v>
      </c>
      <c r="P563" s="4" t="s">
        <v>777</v>
      </c>
    </row>
    <row r="564" spans="1:16" ht="45" customHeight="1" x14ac:dyDescent="0.25">
      <c r="A564" s="1084"/>
      <c r="B564" s="1126" t="s">
        <v>1271</v>
      </c>
      <c r="C564" s="1069" t="s">
        <v>1863</v>
      </c>
      <c r="D564" s="1069" t="s">
        <v>9</v>
      </c>
      <c r="E564" s="19" t="s">
        <v>56</v>
      </c>
      <c r="F564" s="1069" t="s">
        <v>1036</v>
      </c>
      <c r="G564" s="21"/>
      <c r="H564" s="246"/>
      <c r="I564" s="246"/>
      <c r="J564" s="515">
        <v>3</v>
      </c>
      <c r="K564" s="515">
        <v>4</v>
      </c>
      <c r="L564" s="22"/>
      <c r="M564" s="22"/>
      <c r="N564" s="21"/>
      <c r="O564" s="19"/>
      <c r="P564" s="19"/>
    </row>
    <row r="565" spans="1:16" ht="45" customHeight="1" x14ac:dyDescent="0.25">
      <c r="A565" s="1084"/>
      <c r="B565" s="1126"/>
      <c r="C565" s="1069" t="s">
        <v>28</v>
      </c>
      <c r="D565" s="1069"/>
      <c r="E565" s="19" t="s">
        <v>1099</v>
      </c>
      <c r="F565" s="1069"/>
      <c r="G565" s="21"/>
      <c r="H565" s="246">
        <f>SUM(H566:H571)</f>
        <v>8.6656999999999993</v>
      </c>
      <c r="I565" s="246">
        <f t="shared" ref="I565:K565" si="14">SUM(I566:I571)</f>
        <v>191.45099999999999</v>
      </c>
      <c r="J565" s="246">
        <f t="shared" si="14"/>
        <v>3963.9089999999997</v>
      </c>
      <c r="K565" s="246">
        <f t="shared" si="14"/>
        <v>3815.3220000000001</v>
      </c>
      <c r="L565" s="246">
        <f t="shared" ref="L565:M565" si="15">SUM(L566:L571)</f>
        <v>0</v>
      </c>
      <c r="M565" s="246">
        <f t="shared" si="15"/>
        <v>0</v>
      </c>
      <c r="N565" s="21"/>
      <c r="O565" s="19"/>
      <c r="P565" s="19"/>
    </row>
    <row r="566" spans="1:16" ht="93" customHeight="1" x14ac:dyDescent="0.25">
      <c r="A566" s="1"/>
      <c r="B566" s="13" t="s">
        <v>1677</v>
      </c>
      <c r="C566" s="4" t="s">
        <v>1863</v>
      </c>
      <c r="D566" s="4" t="s">
        <v>9</v>
      </c>
      <c r="E566" s="4" t="s">
        <v>1099</v>
      </c>
      <c r="F566" s="4" t="s">
        <v>1037</v>
      </c>
      <c r="G566" s="4"/>
      <c r="H566" s="6">
        <v>8.6656999999999993</v>
      </c>
      <c r="I566" s="6"/>
      <c r="J566" s="6"/>
      <c r="K566" s="6">
        <v>1012.928</v>
      </c>
      <c r="L566" s="6"/>
      <c r="M566" s="6"/>
      <c r="N566" s="1" t="s">
        <v>993</v>
      </c>
      <c r="O566" s="4" t="s">
        <v>700</v>
      </c>
      <c r="P566" s="4" t="s">
        <v>778</v>
      </c>
    </row>
    <row r="567" spans="1:16" ht="70.5" customHeight="1" x14ac:dyDescent="0.25">
      <c r="A567" s="21"/>
      <c r="B567" s="194" t="s">
        <v>1678</v>
      </c>
      <c r="C567" s="19" t="s">
        <v>1863</v>
      </c>
      <c r="D567" s="19" t="s">
        <v>9</v>
      </c>
      <c r="E567" s="19" t="s">
        <v>1099</v>
      </c>
      <c r="F567" s="19" t="s">
        <v>1036</v>
      </c>
      <c r="G567" s="19"/>
      <c r="H567" s="22"/>
      <c r="I567" s="22"/>
      <c r="J567" s="22">
        <v>104.005</v>
      </c>
      <c r="K567" s="22"/>
      <c r="L567" s="22"/>
      <c r="M567" s="22"/>
      <c r="N567" s="21" t="s">
        <v>993</v>
      </c>
      <c r="O567" s="4" t="s">
        <v>700</v>
      </c>
      <c r="P567" s="4" t="s">
        <v>778</v>
      </c>
    </row>
    <row r="568" spans="1:16" ht="93" customHeight="1" x14ac:dyDescent="0.25">
      <c r="A568" s="21"/>
      <c r="B568" s="194" t="s">
        <v>533</v>
      </c>
      <c r="C568" s="19" t="s">
        <v>1863</v>
      </c>
      <c r="D568" s="19" t="s">
        <v>9</v>
      </c>
      <c r="E568" s="19" t="s">
        <v>1099</v>
      </c>
      <c r="F568" s="19" t="s">
        <v>1037</v>
      </c>
      <c r="G568" s="19"/>
      <c r="H568" s="22"/>
      <c r="I568" s="22">
        <v>1.4510000000000001</v>
      </c>
      <c r="J568" s="22">
        <v>10.304</v>
      </c>
      <c r="K568" s="22"/>
      <c r="L568" s="22"/>
      <c r="M568" s="22"/>
      <c r="N568" s="21" t="s">
        <v>993</v>
      </c>
      <c r="O568" s="4" t="s">
        <v>776</v>
      </c>
      <c r="P568" s="4" t="s">
        <v>777</v>
      </c>
    </row>
    <row r="569" spans="1:16" ht="70.5" customHeight="1" x14ac:dyDescent="0.25">
      <c r="A569" s="21"/>
      <c r="B569" s="194" t="s">
        <v>534</v>
      </c>
      <c r="C569" s="19" t="s">
        <v>1863</v>
      </c>
      <c r="D569" s="19" t="s">
        <v>9</v>
      </c>
      <c r="E569" s="19" t="s">
        <v>1099</v>
      </c>
      <c r="F569" s="19" t="s">
        <v>1036</v>
      </c>
      <c r="G569" s="19"/>
      <c r="H569" s="22"/>
      <c r="I569" s="22"/>
      <c r="J569" s="22">
        <v>150</v>
      </c>
      <c r="K569" s="22"/>
      <c r="L569" s="22"/>
      <c r="M569" s="22"/>
      <c r="N569" s="21" t="s">
        <v>993</v>
      </c>
      <c r="O569" s="4" t="s">
        <v>700</v>
      </c>
      <c r="P569" s="4" t="s">
        <v>777</v>
      </c>
    </row>
    <row r="570" spans="1:16" ht="70.5" customHeight="1" x14ac:dyDescent="0.25">
      <c r="A570" s="21"/>
      <c r="B570" s="194" t="s">
        <v>1680</v>
      </c>
      <c r="C570" s="19" t="s">
        <v>1863</v>
      </c>
      <c r="D570" s="19" t="s">
        <v>9</v>
      </c>
      <c r="E570" s="19" t="s">
        <v>1099</v>
      </c>
      <c r="F570" s="19" t="s">
        <v>1036</v>
      </c>
      <c r="G570" s="19"/>
      <c r="H570" s="22"/>
      <c r="I570" s="22"/>
      <c r="J570" s="22">
        <v>1794.6</v>
      </c>
      <c r="K570" s="22">
        <v>897.39400000000001</v>
      </c>
      <c r="L570" s="22"/>
      <c r="M570" s="22"/>
      <c r="N570" s="21" t="s">
        <v>993</v>
      </c>
      <c r="O570" s="4" t="s">
        <v>700</v>
      </c>
      <c r="P570" s="4" t="s">
        <v>778</v>
      </c>
    </row>
    <row r="571" spans="1:16" ht="70.5" customHeight="1" x14ac:dyDescent="0.25">
      <c r="A571" s="21"/>
      <c r="B571" s="194" t="s">
        <v>1681</v>
      </c>
      <c r="C571" s="19" t="s">
        <v>1863</v>
      </c>
      <c r="D571" s="19" t="s">
        <v>9</v>
      </c>
      <c r="E571" s="19" t="s">
        <v>1099</v>
      </c>
      <c r="F571" s="19" t="s">
        <v>1037</v>
      </c>
      <c r="G571" s="19"/>
      <c r="H571" s="22"/>
      <c r="I571" s="22">
        <v>190</v>
      </c>
      <c r="J571" s="22">
        <v>1905</v>
      </c>
      <c r="K571" s="22">
        <v>1905</v>
      </c>
      <c r="L571" s="22"/>
      <c r="M571" s="22"/>
      <c r="N571" s="21" t="s">
        <v>993</v>
      </c>
      <c r="O571" s="4" t="s">
        <v>700</v>
      </c>
      <c r="P571" s="4" t="s">
        <v>778</v>
      </c>
    </row>
    <row r="572" spans="1:16" ht="63" x14ac:dyDescent="0.25">
      <c r="A572" s="118"/>
      <c r="B572" s="125" t="s">
        <v>1272</v>
      </c>
      <c r="C572" s="120" t="s">
        <v>1114</v>
      </c>
      <c r="D572" s="120" t="s">
        <v>9</v>
      </c>
      <c r="E572" s="120" t="s">
        <v>8</v>
      </c>
      <c r="F572" s="120"/>
      <c r="G572" s="120">
        <v>45.7</v>
      </c>
      <c r="H572" s="189">
        <v>45.7</v>
      </c>
      <c r="I572" s="121">
        <v>45</v>
      </c>
      <c r="J572" s="121">
        <v>44.7</v>
      </c>
      <c r="K572" s="121">
        <v>44</v>
      </c>
      <c r="L572" s="121">
        <v>43</v>
      </c>
      <c r="M572" s="122">
        <v>43</v>
      </c>
      <c r="N572" s="118"/>
      <c r="O572" s="120"/>
      <c r="P572" s="120"/>
    </row>
    <row r="573" spans="1:16" ht="22.5" customHeight="1" x14ac:dyDescent="0.25">
      <c r="A573" s="1054"/>
      <c r="B573" s="1063" t="s">
        <v>1273</v>
      </c>
      <c r="C573" s="1060" t="s">
        <v>1863</v>
      </c>
      <c r="D573" s="1060" t="s">
        <v>9</v>
      </c>
      <c r="E573" s="19" t="s">
        <v>56</v>
      </c>
      <c r="F573" s="1060" t="s">
        <v>1036</v>
      </c>
      <c r="G573" s="19"/>
      <c r="H573" s="21"/>
      <c r="I573" s="515">
        <v>3</v>
      </c>
      <c r="J573" s="515">
        <v>15</v>
      </c>
      <c r="K573" s="515">
        <v>11</v>
      </c>
      <c r="L573" s="246"/>
      <c r="M573" s="247"/>
      <c r="N573" s="21"/>
      <c r="O573" s="19"/>
      <c r="P573" s="19"/>
    </row>
    <row r="574" spans="1:16" ht="26.25" customHeight="1" x14ac:dyDescent="0.25">
      <c r="A574" s="1055"/>
      <c r="B574" s="1064"/>
      <c r="C574" s="1061" t="s">
        <v>28</v>
      </c>
      <c r="D574" s="1061" t="s">
        <v>9</v>
      </c>
      <c r="E574" s="19" t="s">
        <v>1099</v>
      </c>
      <c r="F574" s="1061"/>
      <c r="G574" s="19"/>
      <c r="H574" s="246">
        <f>SUM(H575:H608)</f>
        <v>1381.1001000000001</v>
      </c>
      <c r="I574" s="246">
        <f>SUM(I575:I608)</f>
        <v>5167.1500000000005</v>
      </c>
      <c r="J574" s="246">
        <f t="shared" ref="J574:K574" si="16">SUM(J575:J608)</f>
        <v>14895.749999999998</v>
      </c>
      <c r="K574" s="246">
        <f t="shared" si="16"/>
        <v>6297.62</v>
      </c>
      <c r="L574" s="246"/>
      <c r="M574" s="246"/>
      <c r="N574" s="21"/>
      <c r="O574" s="19"/>
      <c r="P574" s="19"/>
    </row>
    <row r="575" spans="1:16" ht="48" customHeight="1" x14ac:dyDescent="0.25">
      <c r="A575" s="1054"/>
      <c r="B575" s="1063" t="s">
        <v>535</v>
      </c>
      <c r="C575" s="19" t="s">
        <v>1863</v>
      </c>
      <c r="D575" s="19" t="s">
        <v>9</v>
      </c>
      <c r="E575" s="19" t="s">
        <v>1099</v>
      </c>
      <c r="F575" s="19" t="s">
        <v>1036</v>
      </c>
      <c r="G575" s="19"/>
      <c r="H575" s="192"/>
      <c r="I575" s="22">
        <v>938.14800000000002</v>
      </c>
      <c r="J575" s="22"/>
      <c r="K575" s="22"/>
      <c r="L575" s="22"/>
      <c r="M575" s="22"/>
      <c r="N575" s="21" t="s">
        <v>992</v>
      </c>
      <c r="O575" s="19" t="s">
        <v>779</v>
      </c>
      <c r="P575" s="1060" t="s">
        <v>780</v>
      </c>
    </row>
    <row r="576" spans="1:16" ht="48" customHeight="1" x14ac:dyDescent="0.25">
      <c r="A576" s="1055"/>
      <c r="B576" s="1064"/>
      <c r="C576" s="19" t="s">
        <v>1863</v>
      </c>
      <c r="D576" s="19" t="s">
        <v>9</v>
      </c>
      <c r="E576" s="19" t="s">
        <v>1099</v>
      </c>
      <c r="F576" s="19" t="s">
        <v>1036</v>
      </c>
      <c r="G576" s="19"/>
      <c r="H576" s="192"/>
      <c r="I576" s="22">
        <v>402.06400000000002</v>
      </c>
      <c r="J576" s="22"/>
      <c r="K576" s="22"/>
      <c r="L576" s="22"/>
      <c r="M576" s="22"/>
      <c r="N576" s="21" t="s">
        <v>993</v>
      </c>
      <c r="O576" s="19" t="s">
        <v>700</v>
      </c>
      <c r="P576" s="1061"/>
    </row>
    <row r="577" spans="1:16" ht="48" customHeight="1" x14ac:dyDescent="0.25">
      <c r="A577" s="1054"/>
      <c r="B577" s="1063" t="s">
        <v>536</v>
      </c>
      <c r="C577" s="19" t="s">
        <v>1863</v>
      </c>
      <c r="D577" s="19" t="s">
        <v>9</v>
      </c>
      <c r="E577" s="19" t="s">
        <v>1099</v>
      </c>
      <c r="F577" s="19" t="s">
        <v>1036</v>
      </c>
      <c r="G577" s="19"/>
      <c r="H577" s="192"/>
      <c r="I577" s="22">
        <v>543.07799999999997</v>
      </c>
      <c r="J577" s="22"/>
      <c r="K577" s="22"/>
      <c r="L577" s="22"/>
      <c r="M577" s="22"/>
      <c r="N577" s="21" t="s">
        <v>992</v>
      </c>
      <c r="O577" s="19" t="s">
        <v>779</v>
      </c>
      <c r="P577" s="1060" t="s">
        <v>780</v>
      </c>
    </row>
    <row r="578" spans="1:16" ht="48" customHeight="1" x14ac:dyDescent="0.25">
      <c r="A578" s="1055"/>
      <c r="B578" s="1064"/>
      <c r="C578" s="19" t="s">
        <v>1863</v>
      </c>
      <c r="D578" s="19" t="s">
        <v>9</v>
      </c>
      <c r="E578" s="19" t="s">
        <v>1099</v>
      </c>
      <c r="F578" s="19" t="s">
        <v>1036</v>
      </c>
      <c r="G578" s="19"/>
      <c r="H578" s="192"/>
      <c r="I578" s="22">
        <v>232.82300000000001</v>
      </c>
      <c r="J578" s="22"/>
      <c r="K578" s="22"/>
      <c r="L578" s="22"/>
      <c r="M578" s="22"/>
      <c r="N578" s="21" t="s">
        <v>993</v>
      </c>
      <c r="O578" s="19" t="s">
        <v>700</v>
      </c>
      <c r="P578" s="1061"/>
    </row>
    <row r="579" spans="1:16" ht="48" customHeight="1" x14ac:dyDescent="0.25">
      <c r="A579" s="1054"/>
      <c r="B579" s="1063" t="s">
        <v>537</v>
      </c>
      <c r="C579" s="19" t="s">
        <v>1863</v>
      </c>
      <c r="D579" s="19" t="s">
        <v>9</v>
      </c>
      <c r="E579" s="19" t="s">
        <v>1099</v>
      </c>
      <c r="F579" s="19" t="s">
        <v>1036</v>
      </c>
      <c r="G579" s="19"/>
      <c r="H579" s="192"/>
      <c r="I579" s="22">
        <v>196.922</v>
      </c>
      <c r="J579" s="22">
        <v>262.56299999999999</v>
      </c>
      <c r="K579" s="22"/>
      <c r="L579" s="22"/>
      <c r="M579" s="22"/>
      <c r="N579" s="21" t="s">
        <v>992</v>
      </c>
      <c r="O579" s="19" t="s">
        <v>779</v>
      </c>
      <c r="P579" s="1060" t="s">
        <v>780</v>
      </c>
    </row>
    <row r="580" spans="1:16" ht="48" customHeight="1" x14ac:dyDescent="0.25">
      <c r="A580" s="1055"/>
      <c r="B580" s="1064"/>
      <c r="C580" s="19" t="s">
        <v>1863</v>
      </c>
      <c r="D580" s="19" t="s">
        <v>9</v>
      </c>
      <c r="E580" s="19" t="s">
        <v>1099</v>
      </c>
      <c r="F580" s="19" t="s">
        <v>1036</v>
      </c>
      <c r="G580" s="19"/>
      <c r="H580" s="192"/>
      <c r="I580" s="22">
        <v>193.18600000000001</v>
      </c>
      <c r="J580" s="22"/>
      <c r="K580" s="22"/>
      <c r="L580" s="22"/>
      <c r="M580" s="22"/>
      <c r="N580" s="21" t="s">
        <v>993</v>
      </c>
      <c r="O580" s="19" t="s">
        <v>700</v>
      </c>
      <c r="P580" s="1061"/>
    </row>
    <row r="581" spans="1:16" ht="48" customHeight="1" x14ac:dyDescent="0.25">
      <c r="A581" s="21"/>
      <c r="B581" s="194" t="s">
        <v>538</v>
      </c>
      <c r="C581" s="19" t="s">
        <v>1863</v>
      </c>
      <c r="D581" s="19" t="s">
        <v>9</v>
      </c>
      <c r="E581" s="19" t="s">
        <v>1099</v>
      </c>
      <c r="F581" s="19" t="s">
        <v>1036</v>
      </c>
      <c r="G581" s="19"/>
      <c r="H581" s="192"/>
      <c r="I581" s="22"/>
      <c r="J581" s="22">
        <v>325.74900000000002</v>
      </c>
      <c r="K581" s="22">
        <v>325.74900000000002</v>
      </c>
      <c r="L581" s="22"/>
      <c r="M581" s="22"/>
      <c r="N581" s="21" t="s">
        <v>993</v>
      </c>
      <c r="O581" s="19" t="s">
        <v>700</v>
      </c>
      <c r="P581" s="19" t="s">
        <v>780</v>
      </c>
    </row>
    <row r="582" spans="1:16" ht="48" customHeight="1" x14ac:dyDescent="0.25">
      <c r="A582" s="21"/>
      <c r="B582" s="194" t="s">
        <v>539</v>
      </c>
      <c r="C582" s="19" t="s">
        <v>1863</v>
      </c>
      <c r="D582" s="19" t="s">
        <v>9</v>
      </c>
      <c r="E582" s="19" t="s">
        <v>1099</v>
      </c>
      <c r="F582" s="19" t="s">
        <v>1036</v>
      </c>
      <c r="G582" s="19"/>
      <c r="H582" s="192"/>
      <c r="I582" s="22"/>
      <c r="J582" s="22">
        <v>621.88499999999999</v>
      </c>
      <c r="K582" s="22">
        <v>621.98400000000004</v>
      </c>
      <c r="L582" s="22"/>
      <c r="M582" s="22"/>
      <c r="N582" s="21" t="s">
        <v>993</v>
      </c>
      <c r="O582" s="19" t="s">
        <v>700</v>
      </c>
      <c r="P582" s="19" t="s">
        <v>780</v>
      </c>
    </row>
    <row r="583" spans="1:16" ht="48" customHeight="1" x14ac:dyDescent="0.25">
      <c r="A583" s="1054"/>
      <c r="B583" s="1063" t="s">
        <v>1687</v>
      </c>
      <c r="C583" s="19" t="s">
        <v>1863</v>
      </c>
      <c r="D583" s="19" t="s">
        <v>9</v>
      </c>
      <c r="E583" s="19" t="s">
        <v>1099</v>
      </c>
      <c r="F583" s="19" t="s">
        <v>1036</v>
      </c>
      <c r="G583" s="19"/>
      <c r="H583" s="192"/>
      <c r="I583" s="22">
        <v>561.85199999999998</v>
      </c>
      <c r="J583" s="22">
        <v>377.21600000000001</v>
      </c>
      <c r="K583" s="22"/>
      <c r="L583" s="22"/>
      <c r="M583" s="34"/>
      <c r="N583" s="21" t="s">
        <v>992</v>
      </c>
      <c r="O583" s="19" t="s">
        <v>779</v>
      </c>
      <c r="P583" s="1060" t="s">
        <v>780</v>
      </c>
    </row>
    <row r="584" spans="1:16" ht="48" customHeight="1" x14ac:dyDescent="0.25">
      <c r="A584" s="1055"/>
      <c r="B584" s="1064"/>
      <c r="C584" s="19" t="s">
        <v>1863</v>
      </c>
      <c r="D584" s="19" t="s">
        <v>9</v>
      </c>
      <c r="E584" s="19" t="s">
        <v>1099</v>
      </c>
      <c r="F584" s="19" t="s">
        <v>1036</v>
      </c>
      <c r="G584" s="19"/>
      <c r="H584" s="192"/>
      <c r="I584" s="22">
        <v>402.45800000000003</v>
      </c>
      <c r="J584" s="22"/>
      <c r="K584" s="22"/>
      <c r="L584" s="22"/>
      <c r="M584" s="34"/>
      <c r="N584" s="21" t="s">
        <v>993</v>
      </c>
      <c r="O584" s="19" t="s">
        <v>700</v>
      </c>
      <c r="P584" s="1061"/>
    </row>
    <row r="585" spans="1:16" ht="48" customHeight="1" x14ac:dyDescent="0.25">
      <c r="A585" s="43"/>
      <c r="B585" s="26" t="s">
        <v>540</v>
      </c>
      <c r="C585" s="19" t="s">
        <v>1863</v>
      </c>
      <c r="D585" s="19" t="s">
        <v>9</v>
      </c>
      <c r="E585" s="19" t="s">
        <v>1099</v>
      </c>
      <c r="F585" s="19" t="s">
        <v>1036</v>
      </c>
      <c r="G585" s="19"/>
      <c r="H585" s="192">
        <v>443.48480000000001</v>
      </c>
      <c r="I585" s="22">
        <v>234.50899999999999</v>
      </c>
      <c r="J585" s="22"/>
      <c r="K585" s="22"/>
      <c r="L585" s="22"/>
      <c r="M585" s="34"/>
      <c r="N585" s="21" t="s">
        <v>993</v>
      </c>
      <c r="O585" s="19" t="s">
        <v>700</v>
      </c>
      <c r="P585" s="19" t="s">
        <v>780</v>
      </c>
    </row>
    <row r="586" spans="1:16" ht="48" customHeight="1" x14ac:dyDescent="0.25">
      <c r="A586" s="43"/>
      <c r="B586" s="26" t="s">
        <v>541</v>
      </c>
      <c r="C586" s="19" t="s">
        <v>1863</v>
      </c>
      <c r="D586" s="19" t="s">
        <v>9</v>
      </c>
      <c r="E586" s="19" t="s">
        <v>1099</v>
      </c>
      <c r="F586" s="19" t="s">
        <v>1036</v>
      </c>
      <c r="G586" s="19"/>
      <c r="H586" s="192"/>
      <c r="I586" s="22"/>
      <c r="J586" s="22">
        <v>500</v>
      </c>
      <c r="K586" s="22"/>
      <c r="L586" s="22"/>
      <c r="M586" s="34"/>
      <c r="N586" s="21" t="s">
        <v>993</v>
      </c>
      <c r="O586" s="19" t="s">
        <v>700</v>
      </c>
      <c r="P586" s="19" t="s">
        <v>780</v>
      </c>
    </row>
    <row r="587" spans="1:16" ht="48" customHeight="1" x14ac:dyDescent="0.25">
      <c r="A587" s="43"/>
      <c r="B587" s="26" t="s">
        <v>542</v>
      </c>
      <c r="C587" s="19" t="s">
        <v>1863</v>
      </c>
      <c r="D587" s="19" t="s">
        <v>9</v>
      </c>
      <c r="E587" s="19" t="s">
        <v>1099</v>
      </c>
      <c r="F587" s="19" t="s">
        <v>1036</v>
      </c>
      <c r="G587" s="19"/>
      <c r="H587" s="192"/>
      <c r="I587" s="22"/>
      <c r="J587" s="22">
        <v>150</v>
      </c>
      <c r="K587" s="22"/>
      <c r="L587" s="22"/>
      <c r="M587" s="34"/>
      <c r="N587" s="21" t="s">
        <v>993</v>
      </c>
      <c r="O587" s="19" t="s">
        <v>700</v>
      </c>
      <c r="P587" s="19" t="s">
        <v>780</v>
      </c>
    </row>
    <row r="588" spans="1:16" ht="48" customHeight="1" x14ac:dyDescent="0.25">
      <c r="A588" s="43"/>
      <c r="B588" s="26" t="s">
        <v>543</v>
      </c>
      <c r="C588" s="19" t="s">
        <v>1863</v>
      </c>
      <c r="D588" s="19" t="s">
        <v>9</v>
      </c>
      <c r="E588" s="19" t="s">
        <v>1099</v>
      </c>
      <c r="F588" s="19" t="s">
        <v>1036</v>
      </c>
      <c r="G588" s="19"/>
      <c r="H588" s="192"/>
      <c r="I588" s="22"/>
      <c r="J588" s="22">
        <v>425.834</v>
      </c>
      <c r="K588" s="22"/>
      <c r="L588" s="22"/>
      <c r="M588" s="34"/>
      <c r="N588" s="21" t="s">
        <v>993</v>
      </c>
      <c r="O588" s="19" t="s">
        <v>700</v>
      </c>
      <c r="P588" s="19" t="s">
        <v>780</v>
      </c>
    </row>
    <row r="589" spans="1:16" ht="48" customHeight="1" x14ac:dyDescent="0.25">
      <c r="A589" s="43"/>
      <c r="B589" s="26" t="s">
        <v>544</v>
      </c>
      <c r="C589" s="19" t="s">
        <v>1863</v>
      </c>
      <c r="D589" s="19" t="s">
        <v>9</v>
      </c>
      <c r="E589" s="19" t="s">
        <v>1099</v>
      </c>
      <c r="F589" s="19" t="s">
        <v>1036</v>
      </c>
      <c r="G589" s="19"/>
      <c r="H589" s="192"/>
      <c r="I589" s="22"/>
      <c r="J589" s="22"/>
      <c r="K589" s="22">
        <v>350</v>
      </c>
      <c r="L589" s="22"/>
      <c r="M589" s="34"/>
      <c r="N589" s="21" t="s">
        <v>993</v>
      </c>
      <c r="O589" s="19" t="s">
        <v>700</v>
      </c>
      <c r="P589" s="19" t="s">
        <v>780</v>
      </c>
    </row>
    <row r="590" spans="1:16" ht="48" customHeight="1" x14ac:dyDescent="0.25">
      <c r="A590" s="43"/>
      <c r="B590" s="26" t="s">
        <v>545</v>
      </c>
      <c r="C590" s="19" t="s">
        <v>1863</v>
      </c>
      <c r="D590" s="19" t="s">
        <v>9</v>
      </c>
      <c r="E590" s="19" t="s">
        <v>1099</v>
      </c>
      <c r="F590" s="19" t="s">
        <v>1036</v>
      </c>
      <c r="G590" s="19"/>
      <c r="H590" s="192"/>
      <c r="I590" s="22"/>
      <c r="J590" s="22"/>
      <c r="K590" s="22">
        <v>501.98599999999999</v>
      </c>
      <c r="L590" s="22"/>
      <c r="M590" s="34"/>
      <c r="N590" s="21" t="s">
        <v>993</v>
      </c>
      <c r="O590" s="19" t="s">
        <v>700</v>
      </c>
      <c r="P590" s="19" t="s">
        <v>780</v>
      </c>
    </row>
    <row r="591" spans="1:16" ht="48" customHeight="1" x14ac:dyDescent="0.25">
      <c r="A591" s="43"/>
      <c r="B591" s="26" t="s">
        <v>1688</v>
      </c>
      <c r="C591" s="19" t="s">
        <v>1863</v>
      </c>
      <c r="D591" s="19" t="s">
        <v>9</v>
      </c>
      <c r="E591" s="19" t="s">
        <v>1099</v>
      </c>
      <c r="F591" s="19" t="s">
        <v>1036</v>
      </c>
      <c r="G591" s="19"/>
      <c r="H591" s="192">
        <v>913.84829999999999</v>
      </c>
      <c r="I591" s="22">
        <v>486.55</v>
      </c>
      <c r="J591" s="22">
        <v>3521.6</v>
      </c>
      <c r="K591" s="22"/>
      <c r="L591" s="22"/>
      <c r="M591" s="34"/>
      <c r="N591" s="21" t="s">
        <v>993</v>
      </c>
      <c r="O591" s="19" t="s">
        <v>700</v>
      </c>
      <c r="P591" s="19" t="s">
        <v>780</v>
      </c>
    </row>
    <row r="592" spans="1:16" ht="48" customHeight="1" x14ac:dyDescent="0.25">
      <c r="A592" s="43"/>
      <c r="B592" s="26" t="s">
        <v>1682</v>
      </c>
      <c r="C592" s="19" t="s">
        <v>1863</v>
      </c>
      <c r="D592" s="19" t="s">
        <v>9</v>
      </c>
      <c r="E592" s="19" t="s">
        <v>1099</v>
      </c>
      <c r="F592" s="19" t="s">
        <v>1036</v>
      </c>
      <c r="G592" s="19"/>
      <c r="H592" s="192"/>
      <c r="I592" s="22"/>
      <c r="J592" s="22">
        <v>1045.4000000000001</v>
      </c>
      <c r="K592" s="22">
        <v>1045.4000000000001</v>
      </c>
      <c r="L592" s="22"/>
      <c r="M592" s="34"/>
      <c r="N592" s="21" t="s">
        <v>993</v>
      </c>
      <c r="O592" s="19" t="s">
        <v>700</v>
      </c>
      <c r="P592" s="19" t="s">
        <v>780</v>
      </c>
    </row>
    <row r="593" spans="1:16" ht="48" customHeight="1" x14ac:dyDescent="0.25">
      <c r="A593" s="43"/>
      <c r="B593" s="26" t="s">
        <v>1683</v>
      </c>
      <c r="C593" s="19" t="s">
        <v>1863</v>
      </c>
      <c r="D593" s="19" t="s">
        <v>9</v>
      </c>
      <c r="E593" s="19" t="s">
        <v>1099</v>
      </c>
      <c r="F593" s="19" t="s">
        <v>1036</v>
      </c>
      <c r="G593" s="19"/>
      <c r="H593" s="192"/>
      <c r="I593" s="22">
        <v>166.5</v>
      </c>
      <c r="J593" s="22">
        <v>1189.5</v>
      </c>
      <c r="K593" s="22">
        <v>298</v>
      </c>
      <c r="L593" s="22"/>
      <c r="M593" s="34"/>
      <c r="N593" s="21" t="s">
        <v>993</v>
      </c>
      <c r="O593" s="19" t="s">
        <v>700</v>
      </c>
      <c r="P593" s="19" t="s">
        <v>780</v>
      </c>
    </row>
    <row r="594" spans="1:16" ht="48" customHeight="1" x14ac:dyDescent="0.25">
      <c r="A594" s="43"/>
      <c r="B594" s="26" t="s">
        <v>546</v>
      </c>
      <c r="C594" s="19" t="s">
        <v>1863</v>
      </c>
      <c r="D594" s="19" t="s">
        <v>9</v>
      </c>
      <c r="E594" s="19" t="s">
        <v>1099</v>
      </c>
      <c r="F594" s="19" t="s">
        <v>1036</v>
      </c>
      <c r="G594" s="19"/>
      <c r="H594" s="192">
        <v>5</v>
      </c>
      <c r="I594" s="22"/>
      <c r="J594" s="22">
        <v>847.64800000000002</v>
      </c>
      <c r="K594" s="22"/>
      <c r="L594" s="22"/>
      <c r="M594" s="34"/>
      <c r="N594" s="21" t="s">
        <v>993</v>
      </c>
      <c r="O594" s="19" t="s">
        <v>700</v>
      </c>
      <c r="P594" s="19" t="s">
        <v>780</v>
      </c>
    </row>
    <row r="595" spans="1:16" ht="48" customHeight="1" x14ac:dyDescent="0.25">
      <c r="A595" s="43"/>
      <c r="B595" s="26" t="s">
        <v>547</v>
      </c>
      <c r="C595" s="19" t="s">
        <v>1863</v>
      </c>
      <c r="D595" s="19" t="s">
        <v>9</v>
      </c>
      <c r="E595" s="19" t="s">
        <v>1099</v>
      </c>
      <c r="F595" s="19" t="s">
        <v>1036</v>
      </c>
      <c r="G595" s="19"/>
      <c r="H595" s="192">
        <v>5.7750000000000004</v>
      </c>
      <c r="I595" s="22"/>
      <c r="J595" s="22">
        <v>557.80100000000004</v>
      </c>
      <c r="K595" s="22">
        <v>557.80100000000004</v>
      </c>
      <c r="L595" s="22"/>
      <c r="M595" s="34"/>
      <c r="N595" s="21" t="s">
        <v>993</v>
      </c>
      <c r="O595" s="19" t="s">
        <v>700</v>
      </c>
      <c r="P595" s="19" t="s">
        <v>780</v>
      </c>
    </row>
    <row r="596" spans="1:16" ht="110.25" x14ac:dyDescent="0.25">
      <c r="A596" s="535"/>
      <c r="B596" s="545" t="s">
        <v>1690</v>
      </c>
      <c r="C596" s="4" t="s">
        <v>1863</v>
      </c>
      <c r="D596" s="4" t="s">
        <v>9</v>
      </c>
      <c r="E596" s="4" t="s">
        <v>1099</v>
      </c>
      <c r="F596" s="4" t="s">
        <v>1037</v>
      </c>
      <c r="G596" s="4"/>
      <c r="H596" s="11"/>
      <c r="I596" s="6"/>
      <c r="J596" s="6">
        <v>989.68600000000004</v>
      </c>
      <c r="K596" s="6"/>
      <c r="L596" s="6"/>
      <c r="M596" s="7"/>
      <c r="N596" s="1" t="s">
        <v>993</v>
      </c>
      <c r="O596" s="4" t="s">
        <v>700</v>
      </c>
      <c r="P596" s="4" t="s">
        <v>780</v>
      </c>
    </row>
    <row r="597" spans="1:16" ht="63" x14ac:dyDescent="0.25">
      <c r="A597" s="43"/>
      <c r="B597" s="26" t="s">
        <v>1691</v>
      </c>
      <c r="C597" s="19" t="s">
        <v>1863</v>
      </c>
      <c r="D597" s="19" t="s">
        <v>9</v>
      </c>
      <c r="E597" s="19" t="s">
        <v>1099</v>
      </c>
      <c r="F597" s="19" t="s">
        <v>1036</v>
      </c>
      <c r="G597" s="19"/>
      <c r="H597" s="192"/>
      <c r="I597" s="22"/>
      <c r="J597" s="22">
        <v>554.59299999999996</v>
      </c>
      <c r="K597" s="22"/>
      <c r="L597" s="22"/>
      <c r="M597" s="34"/>
      <c r="N597" s="21" t="s">
        <v>993</v>
      </c>
      <c r="O597" s="19" t="s">
        <v>700</v>
      </c>
      <c r="P597" s="19" t="s">
        <v>780</v>
      </c>
    </row>
    <row r="598" spans="1:16" ht="48" customHeight="1" x14ac:dyDescent="0.25">
      <c r="A598" s="43"/>
      <c r="B598" s="26" t="s">
        <v>548</v>
      </c>
      <c r="C598" s="19" t="s">
        <v>1863</v>
      </c>
      <c r="D598" s="19" t="s">
        <v>9</v>
      </c>
      <c r="E598" s="19" t="s">
        <v>1099</v>
      </c>
      <c r="F598" s="19" t="s">
        <v>1036</v>
      </c>
      <c r="G598" s="19"/>
      <c r="H598" s="192"/>
      <c r="I598" s="22"/>
      <c r="J598" s="22">
        <v>283.54300000000001</v>
      </c>
      <c r="K598" s="22"/>
      <c r="L598" s="22"/>
      <c r="M598" s="34"/>
      <c r="N598" s="21" t="s">
        <v>993</v>
      </c>
      <c r="O598" s="19" t="s">
        <v>700</v>
      </c>
      <c r="P598" s="19" t="s">
        <v>780</v>
      </c>
    </row>
    <row r="599" spans="1:16" ht="48" customHeight="1" x14ac:dyDescent="0.25">
      <c r="A599" s="1054"/>
      <c r="B599" s="1063" t="s">
        <v>1692</v>
      </c>
      <c r="C599" s="19" t="s">
        <v>1863</v>
      </c>
      <c r="D599" s="19" t="s">
        <v>9</v>
      </c>
      <c r="E599" s="19" t="s">
        <v>1099</v>
      </c>
      <c r="F599" s="19" t="s">
        <v>1036</v>
      </c>
      <c r="G599" s="19"/>
      <c r="H599" s="192"/>
      <c r="I599" s="22">
        <v>460</v>
      </c>
      <c r="J599" s="22">
        <v>354.47199999999998</v>
      </c>
      <c r="K599" s="22"/>
      <c r="L599" s="22"/>
      <c r="M599" s="34"/>
      <c r="N599" s="21" t="s">
        <v>992</v>
      </c>
      <c r="O599" s="19" t="s">
        <v>779</v>
      </c>
      <c r="P599" s="1060" t="s">
        <v>780</v>
      </c>
    </row>
    <row r="600" spans="1:16" ht="48" customHeight="1" x14ac:dyDescent="0.25">
      <c r="A600" s="1055"/>
      <c r="B600" s="1064"/>
      <c r="C600" s="19" t="s">
        <v>1863</v>
      </c>
      <c r="D600" s="19" t="s">
        <v>9</v>
      </c>
      <c r="E600" s="19" t="s">
        <v>1099</v>
      </c>
      <c r="F600" s="19" t="s">
        <v>1036</v>
      </c>
      <c r="G600" s="19"/>
      <c r="H600" s="192"/>
      <c r="I600" s="22">
        <v>349.06</v>
      </c>
      <c r="J600" s="22"/>
      <c r="K600" s="22"/>
      <c r="L600" s="22"/>
      <c r="M600" s="34"/>
      <c r="N600" s="21" t="s">
        <v>993</v>
      </c>
      <c r="O600" s="19" t="s">
        <v>700</v>
      </c>
      <c r="P600" s="1061"/>
    </row>
    <row r="601" spans="1:16" ht="75.75" customHeight="1" x14ac:dyDescent="0.25">
      <c r="A601" s="43"/>
      <c r="B601" s="26" t="s">
        <v>549</v>
      </c>
      <c r="C601" s="19" t="s">
        <v>1863</v>
      </c>
      <c r="D601" s="19" t="s">
        <v>9</v>
      </c>
      <c r="E601" s="19" t="s">
        <v>1099</v>
      </c>
      <c r="F601" s="19" t="s">
        <v>1037</v>
      </c>
      <c r="G601" s="19"/>
      <c r="H601" s="192"/>
      <c r="I601" s="22"/>
      <c r="J601" s="22">
        <v>416.73500000000001</v>
      </c>
      <c r="K601" s="22"/>
      <c r="L601" s="22"/>
      <c r="M601" s="34"/>
      <c r="N601" s="21" t="s">
        <v>993</v>
      </c>
      <c r="O601" s="19" t="s">
        <v>700</v>
      </c>
      <c r="P601" s="19" t="s">
        <v>780</v>
      </c>
    </row>
    <row r="602" spans="1:16" ht="75.75" customHeight="1" x14ac:dyDescent="0.25">
      <c r="A602" s="43"/>
      <c r="B602" s="26" t="s">
        <v>550</v>
      </c>
      <c r="C602" s="19" t="s">
        <v>1863</v>
      </c>
      <c r="D602" s="19" t="s">
        <v>9</v>
      </c>
      <c r="E602" s="19" t="s">
        <v>1099</v>
      </c>
      <c r="F602" s="19" t="s">
        <v>1036</v>
      </c>
      <c r="G602" s="19"/>
      <c r="H602" s="192"/>
      <c r="I602" s="22"/>
      <c r="J602" s="22">
        <v>102.583</v>
      </c>
      <c r="K602" s="22"/>
      <c r="L602" s="22"/>
      <c r="M602" s="34"/>
      <c r="N602" s="21" t="s">
        <v>993</v>
      </c>
      <c r="O602" s="19" t="s">
        <v>700</v>
      </c>
      <c r="P602" s="19" t="s">
        <v>780</v>
      </c>
    </row>
    <row r="603" spans="1:16" ht="75.75" customHeight="1" x14ac:dyDescent="0.25">
      <c r="A603" s="43"/>
      <c r="B603" s="26" t="s">
        <v>551</v>
      </c>
      <c r="C603" s="19" t="s">
        <v>1863</v>
      </c>
      <c r="D603" s="19" t="s">
        <v>9</v>
      </c>
      <c r="E603" s="19" t="s">
        <v>1099</v>
      </c>
      <c r="F603" s="19" t="s">
        <v>1036</v>
      </c>
      <c r="G603" s="19"/>
      <c r="H603" s="192"/>
      <c r="I603" s="22"/>
      <c r="J603" s="22"/>
      <c r="K603" s="22">
        <v>399.51400000000001</v>
      </c>
      <c r="L603" s="22"/>
      <c r="M603" s="34"/>
      <c r="N603" s="21" t="s">
        <v>993</v>
      </c>
      <c r="O603" s="19" t="s">
        <v>700</v>
      </c>
      <c r="P603" s="19" t="s">
        <v>780</v>
      </c>
    </row>
    <row r="604" spans="1:16" ht="75.75" customHeight="1" x14ac:dyDescent="0.25">
      <c r="A604" s="535"/>
      <c r="B604" s="545" t="s">
        <v>552</v>
      </c>
      <c r="C604" s="4" t="s">
        <v>1863</v>
      </c>
      <c r="D604" s="4" t="s">
        <v>9</v>
      </c>
      <c r="E604" s="4" t="s">
        <v>1099</v>
      </c>
      <c r="F604" s="4" t="s">
        <v>1036</v>
      </c>
      <c r="G604" s="4"/>
      <c r="H604" s="11"/>
      <c r="I604" s="6"/>
      <c r="J604" s="6"/>
      <c r="K604" s="6">
        <v>171.309</v>
      </c>
      <c r="L604" s="6"/>
      <c r="M604" s="7"/>
      <c r="N604" s="1" t="s">
        <v>993</v>
      </c>
      <c r="O604" s="4" t="s">
        <v>700</v>
      </c>
      <c r="P604" s="4" t="s">
        <v>780</v>
      </c>
    </row>
    <row r="605" spans="1:16" ht="70.5" customHeight="1" x14ac:dyDescent="0.25">
      <c r="A605" s="43"/>
      <c r="B605" s="26" t="s">
        <v>553</v>
      </c>
      <c r="C605" s="19" t="s">
        <v>1863</v>
      </c>
      <c r="D605" s="19" t="s">
        <v>9</v>
      </c>
      <c r="E605" s="19" t="s">
        <v>1099</v>
      </c>
      <c r="F605" s="19" t="s">
        <v>1036</v>
      </c>
      <c r="G605" s="19"/>
      <c r="H605" s="192"/>
      <c r="I605" s="22"/>
      <c r="J605" s="22">
        <v>263.95400000000001</v>
      </c>
      <c r="K605" s="22"/>
      <c r="L605" s="22"/>
      <c r="M605" s="34"/>
      <c r="N605" s="21" t="s">
        <v>993</v>
      </c>
      <c r="O605" s="19" t="s">
        <v>700</v>
      </c>
      <c r="P605" s="19" t="s">
        <v>780</v>
      </c>
    </row>
    <row r="606" spans="1:16" ht="78" customHeight="1" x14ac:dyDescent="0.25">
      <c r="A606" s="43"/>
      <c r="B606" s="26" t="s">
        <v>554</v>
      </c>
      <c r="C606" s="19" t="s">
        <v>1863</v>
      </c>
      <c r="D606" s="19" t="s">
        <v>9</v>
      </c>
      <c r="E606" s="19" t="s">
        <v>1099</v>
      </c>
      <c r="F606" s="19" t="s">
        <v>1036</v>
      </c>
      <c r="G606" s="19"/>
      <c r="H606" s="192"/>
      <c r="I606" s="22"/>
      <c r="J606" s="22">
        <v>634.26499999999999</v>
      </c>
      <c r="K606" s="22"/>
      <c r="L606" s="22"/>
      <c r="M606" s="34"/>
      <c r="N606" s="21" t="s">
        <v>993</v>
      </c>
      <c r="O606" s="19" t="s">
        <v>700</v>
      </c>
      <c r="P606" s="19" t="s">
        <v>780</v>
      </c>
    </row>
    <row r="607" spans="1:16" ht="73.5" customHeight="1" x14ac:dyDescent="0.25">
      <c r="A607" s="43"/>
      <c r="B607" s="26" t="s">
        <v>555</v>
      </c>
      <c r="C607" s="19" t="s">
        <v>1863</v>
      </c>
      <c r="D607" s="19" t="s">
        <v>9</v>
      </c>
      <c r="E607" s="19" t="s">
        <v>1099</v>
      </c>
      <c r="F607" s="19" t="s">
        <v>1037</v>
      </c>
      <c r="G607" s="19"/>
      <c r="H607" s="192">
        <v>12.992000000000001</v>
      </c>
      <c r="I607" s="22"/>
      <c r="J607" s="22">
        <v>920.72299999999996</v>
      </c>
      <c r="K607" s="22">
        <v>960.74</v>
      </c>
      <c r="L607" s="22"/>
      <c r="M607" s="34"/>
      <c r="N607" s="21" t="s">
        <v>993</v>
      </c>
      <c r="O607" s="19" t="s">
        <v>700</v>
      </c>
      <c r="P607" s="19" t="s">
        <v>780</v>
      </c>
    </row>
    <row r="608" spans="1:16" ht="70.5" customHeight="1" x14ac:dyDescent="0.25">
      <c r="A608" s="43"/>
      <c r="B608" s="26" t="s">
        <v>556</v>
      </c>
      <c r="C608" s="19" t="s">
        <v>1863</v>
      </c>
      <c r="D608" s="19" t="s">
        <v>9</v>
      </c>
      <c r="E608" s="19" t="s">
        <v>1099</v>
      </c>
      <c r="F608" s="19" t="s">
        <v>1036</v>
      </c>
      <c r="G608" s="19"/>
      <c r="H608" s="192"/>
      <c r="I608" s="22"/>
      <c r="J608" s="22">
        <v>550</v>
      </c>
      <c r="K608" s="22">
        <v>1065.1369999999999</v>
      </c>
      <c r="L608" s="22"/>
      <c r="M608" s="34"/>
      <c r="N608" s="21" t="s">
        <v>993</v>
      </c>
      <c r="O608" s="19" t="s">
        <v>700</v>
      </c>
      <c r="P608" s="19" t="s">
        <v>780</v>
      </c>
    </row>
    <row r="609" spans="1:16" ht="27" customHeight="1" x14ac:dyDescent="0.25">
      <c r="A609" s="1054"/>
      <c r="B609" s="1063" t="s">
        <v>1274</v>
      </c>
      <c r="C609" s="1060" t="s">
        <v>1863</v>
      </c>
      <c r="D609" s="1060" t="s">
        <v>9</v>
      </c>
      <c r="E609" s="19" t="s">
        <v>56</v>
      </c>
      <c r="F609" s="1060" t="s">
        <v>1036</v>
      </c>
      <c r="G609" s="21">
        <v>1</v>
      </c>
      <c r="H609" s="21">
        <v>3</v>
      </c>
      <c r="I609" s="246"/>
      <c r="J609" s="246"/>
      <c r="K609" s="515">
        <v>1</v>
      </c>
      <c r="L609" s="246"/>
      <c r="M609" s="247"/>
      <c r="N609" s="21"/>
      <c r="O609" s="19"/>
      <c r="P609" s="19"/>
    </row>
    <row r="610" spans="1:16" ht="44.25" customHeight="1" x14ac:dyDescent="0.25">
      <c r="A610" s="1055"/>
      <c r="B610" s="1064"/>
      <c r="C610" s="1061" t="s">
        <v>28</v>
      </c>
      <c r="D610" s="1061" t="s">
        <v>9</v>
      </c>
      <c r="E610" s="19" t="s">
        <v>1099</v>
      </c>
      <c r="F610" s="1061"/>
      <c r="G610" s="246">
        <v>1808.9</v>
      </c>
      <c r="H610" s="246">
        <v>427.3</v>
      </c>
      <c r="I610" s="246"/>
      <c r="J610" s="246">
        <v>421.15199999999999</v>
      </c>
      <c r="K610" s="246">
        <v>421.25299999999999</v>
      </c>
      <c r="L610" s="246"/>
      <c r="M610" s="247"/>
      <c r="N610" s="21"/>
      <c r="O610" s="19"/>
      <c r="P610" s="19"/>
    </row>
    <row r="611" spans="1:16" ht="71.25" customHeight="1" x14ac:dyDescent="0.25">
      <c r="A611" s="536"/>
      <c r="B611" s="815" t="s">
        <v>920</v>
      </c>
      <c r="C611" s="196" t="s">
        <v>1863</v>
      </c>
      <c r="D611" s="196" t="s">
        <v>9</v>
      </c>
      <c r="E611" s="4" t="s">
        <v>1099</v>
      </c>
      <c r="F611" s="4" t="s">
        <v>1036</v>
      </c>
      <c r="G611" s="4"/>
      <c r="H611" s="11"/>
      <c r="I611" s="6"/>
      <c r="J611" s="6">
        <v>421.15199999999999</v>
      </c>
      <c r="K611" s="6">
        <v>421.25299999999999</v>
      </c>
      <c r="L611" s="6"/>
      <c r="M611" s="7"/>
      <c r="N611" s="1" t="s">
        <v>993</v>
      </c>
      <c r="O611" s="4" t="s">
        <v>700</v>
      </c>
      <c r="P611" s="4" t="s">
        <v>781</v>
      </c>
    </row>
    <row r="612" spans="1:16" ht="18.75" customHeight="1" x14ac:dyDescent="0.25">
      <c r="A612" s="1054"/>
      <c r="B612" s="1063" t="s">
        <v>1275</v>
      </c>
      <c r="C612" s="1060" t="s">
        <v>1863</v>
      </c>
      <c r="D612" s="1060" t="s">
        <v>9</v>
      </c>
      <c r="E612" s="19" t="s">
        <v>56</v>
      </c>
      <c r="F612" s="1060" t="s">
        <v>1036</v>
      </c>
      <c r="G612" s="21">
        <v>3</v>
      </c>
      <c r="H612" s="21">
        <v>2</v>
      </c>
      <c r="I612" s="246"/>
      <c r="J612" s="515">
        <v>1</v>
      </c>
      <c r="K612" s="515">
        <v>1</v>
      </c>
      <c r="L612" s="246"/>
      <c r="M612" s="247"/>
      <c r="N612" s="21"/>
      <c r="O612" s="19"/>
      <c r="P612" s="19"/>
    </row>
    <row r="613" spans="1:16" ht="29.25" customHeight="1" x14ac:dyDescent="0.25">
      <c r="A613" s="1055"/>
      <c r="B613" s="1064"/>
      <c r="C613" s="1061" t="s">
        <v>28</v>
      </c>
      <c r="D613" s="1061" t="s">
        <v>9</v>
      </c>
      <c r="E613" s="19" t="s">
        <v>1099</v>
      </c>
      <c r="F613" s="1061"/>
      <c r="G613" s="21">
        <v>818.1</v>
      </c>
      <c r="H613" s="21">
        <v>332.9</v>
      </c>
      <c r="I613" s="246"/>
      <c r="J613" s="246">
        <f>SUM(J614:J615)</f>
        <v>111.52200000000001</v>
      </c>
      <c r="K613" s="246">
        <f>SUM(K614:K615)</f>
        <v>70</v>
      </c>
      <c r="L613" s="246"/>
      <c r="M613" s="247"/>
      <c r="N613" s="21"/>
      <c r="O613" s="19"/>
      <c r="P613" s="19"/>
    </row>
    <row r="614" spans="1:16" ht="70.5" customHeight="1" x14ac:dyDescent="0.25">
      <c r="A614" s="534"/>
      <c r="B614" s="547" t="s">
        <v>557</v>
      </c>
      <c r="C614" s="1060" t="s">
        <v>1863</v>
      </c>
      <c r="D614" s="1060" t="s">
        <v>9</v>
      </c>
      <c r="E614" s="19" t="s">
        <v>1099</v>
      </c>
      <c r="F614" s="19" t="s">
        <v>1036</v>
      </c>
      <c r="G614" s="19"/>
      <c r="H614" s="19"/>
      <c r="I614" s="22"/>
      <c r="J614" s="22"/>
      <c r="K614" s="22">
        <v>70</v>
      </c>
      <c r="L614" s="22"/>
      <c r="M614" s="34"/>
      <c r="N614" s="21" t="s">
        <v>993</v>
      </c>
      <c r="O614" s="19" t="s">
        <v>700</v>
      </c>
      <c r="P614" s="19" t="s">
        <v>781</v>
      </c>
    </row>
    <row r="615" spans="1:16" ht="71.25" customHeight="1" x14ac:dyDescent="0.25">
      <c r="A615" s="534"/>
      <c r="B615" s="547" t="s">
        <v>558</v>
      </c>
      <c r="C615" s="1061"/>
      <c r="D615" s="1061"/>
      <c r="E615" s="19" t="s">
        <v>1099</v>
      </c>
      <c r="F615" s="19" t="s">
        <v>1036</v>
      </c>
      <c r="G615" s="19"/>
      <c r="H615" s="19"/>
      <c r="I615" s="22"/>
      <c r="J615" s="22">
        <v>111.52200000000001</v>
      </c>
      <c r="K615" s="22"/>
      <c r="L615" s="22"/>
      <c r="M615" s="34"/>
      <c r="N615" s="21" t="s">
        <v>993</v>
      </c>
      <c r="O615" s="19" t="s">
        <v>700</v>
      </c>
      <c r="P615" s="19" t="s">
        <v>781</v>
      </c>
    </row>
    <row r="616" spans="1:16" ht="61.5" customHeight="1" x14ac:dyDescent="0.25">
      <c r="A616" s="118"/>
      <c r="B616" s="125" t="s">
        <v>1276</v>
      </c>
      <c r="C616" s="120" t="s">
        <v>1114</v>
      </c>
      <c r="D616" s="120" t="s">
        <v>9</v>
      </c>
      <c r="E616" s="120" t="s">
        <v>8</v>
      </c>
      <c r="F616" s="120"/>
      <c r="G616" s="120">
        <v>59.6</v>
      </c>
      <c r="H616" s="189">
        <v>59.6</v>
      </c>
      <c r="I616" s="121">
        <v>60.9</v>
      </c>
      <c r="J616" s="121">
        <v>70</v>
      </c>
      <c r="K616" s="121">
        <v>70.2</v>
      </c>
      <c r="L616" s="121">
        <v>70.5</v>
      </c>
      <c r="M616" s="122">
        <v>70.5</v>
      </c>
      <c r="N616" s="118"/>
      <c r="O616" s="120"/>
      <c r="P616" s="120"/>
    </row>
    <row r="617" spans="1:16" ht="15.75" customHeight="1" x14ac:dyDescent="0.25">
      <c r="A617" s="1054"/>
      <c r="B617" s="1063" t="s">
        <v>1277</v>
      </c>
      <c r="C617" s="1060" t="s">
        <v>1863</v>
      </c>
      <c r="D617" s="1060" t="s">
        <v>9</v>
      </c>
      <c r="E617" s="19" t="s">
        <v>56</v>
      </c>
      <c r="F617" s="1060" t="s">
        <v>1036</v>
      </c>
      <c r="G617" s="21"/>
      <c r="H617" s="1">
        <v>1</v>
      </c>
      <c r="I617" s="246"/>
      <c r="J617" s="246"/>
      <c r="K617" s="246"/>
      <c r="L617" s="246"/>
      <c r="M617" s="247"/>
      <c r="N617" s="21"/>
      <c r="O617" s="19"/>
      <c r="P617" s="19"/>
    </row>
    <row r="618" spans="1:16" ht="29.25" customHeight="1" x14ac:dyDescent="0.25">
      <c r="A618" s="1055"/>
      <c r="B618" s="1064"/>
      <c r="C618" s="1061" t="s">
        <v>28</v>
      </c>
      <c r="D618" s="1061" t="s">
        <v>9</v>
      </c>
      <c r="E618" s="19" t="s">
        <v>1099</v>
      </c>
      <c r="F618" s="1061"/>
      <c r="G618" s="21"/>
      <c r="H618" s="21">
        <v>227.5</v>
      </c>
      <c r="I618" s="246"/>
      <c r="J618" s="246"/>
      <c r="K618" s="246"/>
      <c r="L618" s="246"/>
      <c r="M618" s="247"/>
      <c r="N618" s="21"/>
      <c r="O618" s="19"/>
      <c r="P618" s="19"/>
    </row>
    <row r="619" spans="1:16" ht="15.75" customHeight="1" x14ac:dyDescent="0.25">
      <c r="A619" s="1054"/>
      <c r="B619" s="1063" t="s">
        <v>1278</v>
      </c>
      <c r="C619" s="1060" t="s">
        <v>1863</v>
      </c>
      <c r="D619" s="1060" t="s">
        <v>9</v>
      </c>
      <c r="E619" s="19" t="s">
        <v>56</v>
      </c>
      <c r="F619" s="1060" t="s">
        <v>1036</v>
      </c>
      <c r="G619" s="21"/>
      <c r="H619" s="21">
        <v>4</v>
      </c>
      <c r="I619" s="515"/>
      <c r="J619" s="515">
        <v>2</v>
      </c>
      <c r="K619" s="515">
        <v>13</v>
      </c>
      <c r="L619" s="246"/>
      <c r="M619" s="247"/>
      <c r="N619" s="21"/>
      <c r="O619" s="19"/>
      <c r="P619" s="19"/>
    </row>
    <row r="620" spans="1:16" ht="48.75" customHeight="1" x14ac:dyDescent="0.25">
      <c r="A620" s="1055"/>
      <c r="B620" s="1064"/>
      <c r="C620" s="1061" t="s">
        <v>28</v>
      </c>
      <c r="D620" s="1061" t="s">
        <v>9</v>
      </c>
      <c r="E620" s="19" t="s">
        <v>1099</v>
      </c>
      <c r="F620" s="1061"/>
      <c r="G620" s="251"/>
      <c r="H620" s="246">
        <f>SUM(H621:H636)</f>
        <v>1190.4629999999997</v>
      </c>
      <c r="I620" s="246">
        <f t="shared" ref="I620:K620" si="17">SUM(I621:I636)</f>
        <v>425.19799999999998</v>
      </c>
      <c r="J620" s="246">
        <f t="shared" si="17"/>
        <v>2829.5369999999998</v>
      </c>
      <c r="K620" s="246">
        <f t="shared" si="17"/>
        <v>9030.8669999999984</v>
      </c>
      <c r="L620" s="246"/>
      <c r="M620" s="247"/>
      <c r="N620" s="21"/>
      <c r="O620" s="19"/>
      <c r="P620" s="19"/>
    </row>
    <row r="621" spans="1:16" ht="64.5" customHeight="1" x14ac:dyDescent="0.25">
      <c r="A621" s="537"/>
      <c r="B621" s="546" t="s">
        <v>559</v>
      </c>
      <c r="C621" s="550" t="s">
        <v>1863</v>
      </c>
      <c r="D621" s="550" t="s">
        <v>9</v>
      </c>
      <c r="E621" s="4" t="s">
        <v>1099</v>
      </c>
      <c r="F621" s="4" t="s">
        <v>1036</v>
      </c>
      <c r="G621" s="5"/>
      <c r="H621" s="192"/>
      <c r="I621" s="6"/>
      <c r="J621" s="6"/>
      <c r="K621" s="6">
        <v>133.57900000000001</v>
      </c>
      <c r="L621" s="6"/>
      <c r="M621" s="7"/>
      <c r="N621" s="1" t="s">
        <v>993</v>
      </c>
      <c r="O621" s="4" t="s">
        <v>700</v>
      </c>
      <c r="P621" s="4" t="s">
        <v>775</v>
      </c>
    </row>
    <row r="622" spans="1:16" ht="82.5" customHeight="1" x14ac:dyDescent="0.25">
      <c r="A622" s="537"/>
      <c r="B622" s="546" t="s">
        <v>560</v>
      </c>
      <c r="C622" s="550" t="s">
        <v>1863</v>
      </c>
      <c r="D622" s="550" t="s">
        <v>9</v>
      </c>
      <c r="E622" s="4" t="s">
        <v>1099</v>
      </c>
      <c r="F622" s="4" t="s">
        <v>1036</v>
      </c>
      <c r="G622" s="5"/>
      <c r="H622" s="192"/>
      <c r="I622" s="6"/>
      <c r="J622" s="6"/>
      <c r="K622" s="6">
        <v>19.286999999999999</v>
      </c>
      <c r="L622" s="6"/>
      <c r="M622" s="7"/>
      <c r="N622" s="1" t="s">
        <v>993</v>
      </c>
      <c r="O622" s="4" t="s">
        <v>700</v>
      </c>
      <c r="P622" s="4" t="s">
        <v>775</v>
      </c>
    </row>
    <row r="623" spans="1:16" ht="115.5" customHeight="1" x14ac:dyDescent="0.25">
      <c r="A623" s="537"/>
      <c r="B623" s="546" t="s">
        <v>561</v>
      </c>
      <c r="C623" s="550" t="s">
        <v>1863</v>
      </c>
      <c r="D623" s="550" t="s">
        <v>9</v>
      </c>
      <c r="E623" s="4" t="s">
        <v>1099</v>
      </c>
      <c r="F623" s="4" t="s">
        <v>1036</v>
      </c>
      <c r="G623" s="5"/>
      <c r="H623" s="22">
        <v>0.1</v>
      </c>
      <c r="I623" s="6"/>
      <c r="J623" s="6">
        <v>40.335000000000001</v>
      </c>
      <c r="K623" s="6">
        <v>2407.6329999999998</v>
      </c>
      <c r="L623" s="6"/>
      <c r="M623" s="7"/>
      <c r="N623" s="1" t="s">
        <v>993</v>
      </c>
      <c r="O623" s="4" t="s">
        <v>774</v>
      </c>
      <c r="P623" s="4" t="s">
        <v>775</v>
      </c>
    </row>
    <row r="624" spans="1:16" ht="60" customHeight="1" x14ac:dyDescent="0.25">
      <c r="A624" s="1072"/>
      <c r="B624" s="1074" t="s">
        <v>562</v>
      </c>
      <c r="C624" s="1052" t="s">
        <v>1863</v>
      </c>
      <c r="D624" s="550" t="s">
        <v>9</v>
      </c>
      <c r="E624" s="4" t="s">
        <v>1099</v>
      </c>
      <c r="F624" s="4" t="s">
        <v>1036</v>
      </c>
      <c r="G624" s="5"/>
      <c r="H624" s="22">
        <v>1172.2629999999999</v>
      </c>
      <c r="I624" s="6">
        <v>386.54300000000001</v>
      </c>
      <c r="J624" s="6"/>
      <c r="K624" s="6"/>
      <c r="L624" s="6"/>
      <c r="M624" s="7"/>
      <c r="N624" s="1" t="s">
        <v>992</v>
      </c>
      <c r="O624" s="4" t="s">
        <v>772</v>
      </c>
      <c r="P624" s="4" t="s">
        <v>775</v>
      </c>
    </row>
    <row r="625" spans="1:16" ht="60" customHeight="1" x14ac:dyDescent="0.25">
      <c r="A625" s="1073"/>
      <c r="B625" s="1075"/>
      <c r="C625" s="1053"/>
      <c r="D625" s="550" t="s">
        <v>9</v>
      </c>
      <c r="E625" s="4" t="s">
        <v>1099</v>
      </c>
      <c r="F625" s="4" t="s">
        <v>1036</v>
      </c>
      <c r="G625" s="5"/>
      <c r="H625" s="22"/>
      <c r="I625" s="6">
        <v>38.655000000000001</v>
      </c>
      <c r="J625" s="6">
        <v>584.48299999999995</v>
      </c>
      <c r="K625" s="6">
        <v>547.82799999999997</v>
      </c>
      <c r="L625" s="6"/>
      <c r="M625" s="7"/>
      <c r="N625" s="1" t="s">
        <v>993</v>
      </c>
      <c r="O625" s="4" t="s">
        <v>773</v>
      </c>
      <c r="P625" s="4" t="s">
        <v>775</v>
      </c>
    </row>
    <row r="626" spans="1:16" ht="60" customHeight="1" x14ac:dyDescent="0.25">
      <c r="A626" s="537"/>
      <c r="B626" s="546" t="s">
        <v>563</v>
      </c>
      <c r="C626" s="550" t="s">
        <v>1863</v>
      </c>
      <c r="D626" s="550" t="s">
        <v>9</v>
      </c>
      <c r="E626" s="4" t="s">
        <v>1099</v>
      </c>
      <c r="F626" s="4" t="s">
        <v>1036</v>
      </c>
      <c r="G626" s="5"/>
      <c r="H626" s="22">
        <v>18</v>
      </c>
      <c r="I626" s="6"/>
      <c r="J626" s="6">
        <v>326.39999999999998</v>
      </c>
      <c r="K626" s="6">
        <v>761.6</v>
      </c>
      <c r="L626" s="6"/>
      <c r="M626" s="7"/>
      <c r="N626" s="1" t="s">
        <v>993</v>
      </c>
      <c r="O626" s="4" t="s">
        <v>700</v>
      </c>
      <c r="P626" s="4" t="s">
        <v>775</v>
      </c>
    </row>
    <row r="627" spans="1:16" ht="60" customHeight="1" x14ac:dyDescent="0.25">
      <c r="A627" s="537"/>
      <c r="B627" s="546" t="s">
        <v>564</v>
      </c>
      <c r="C627" s="550" t="s">
        <v>1863</v>
      </c>
      <c r="D627" s="550" t="s">
        <v>9</v>
      </c>
      <c r="E627" s="4" t="s">
        <v>1099</v>
      </c>
      <c r="F627" s="4" t="s">
        <v>1036</v>
      </c>
      <c r="G627" s="5"/>
      <c r="H627" s="22"/>
      <c r="I627" s="6"/>
      <c r="J627" s="6">
        <v>300</v>
      </c>
      <c r="K627" s="6">
        <v>579.05499999999995</v>
      </c>
      <c r="L627" s="6"/>
      <c r="M627" s="7"/>
      <c r="N627" s="1" t="s">
        <v>993</v>
      </c>
      <c r="O627" s="4" t="s">
        <v>700</v>
      </c>
      <c r="P627" s="1052" t="s">
        <v>775</v>
      </c>
    </row>
    <row r="628" spans="1:16" ht="60" customHeight="1" x14ac:dyDescent="0.25">
      <c r="A628" s="537"/>
      <c r="B628" s="546" t="s">
        <v>565</v>
      </c>
      <c r="C628" s="550" t="s">
        <v>1863</v>
      </c>
      <c r="D628" s="550" t="s">
        <v>9</v>
      </c>
      <c r="E628" s="4" t="s">
        <v>1099</v>
      </c>
      <c r="F628" s="4" t="s">
        <v>1036</v>
      </c>
      <c r="G628" s="5"/>
      <c r="H628" s="22"/>
      <c r="I628" s="6"/>
      <c r="J628" s="6">
        <v>150</v>
      </c>
      <c r="K628" s="6">
        <v>211.608</v>
      </c>
      <c r="L628" s="6"/>
      <c r="M628" s="7"/>
      <c r="N628" s="1" t="s">
        <v>993</v>
      </c>
      <c r="O628" s="4" t="s">
        <v>700</v>
      </c>
      <c r="P628" s="1053"/>
    </row>
    <row r="629" spans="1:16" ht="60" customHeight="1" x14ac:dyDescent="0.25">
      <c r="A629" s="537"/>
      <c r="B629" s="546" t="s">
        <v>566</v>
      </c>
      <c r="C629" s="550" t="s">
        <v>1863</v>
      </c>
      <c r="D629" s="550" t="s">
        <v>9</v>
      </c>
      <c r="E629" s="4" t="s">
        <v>1099</v>
      </c>
      <c r="F629" s="4" t="s">
        <v>1036</v>
      </c>
      <c r="G629" s="5"/>
      <c r="H629" s="22"/>
      <c r="I629" s="6"/>
      <c r="J629" s="6"/>
      <c r="K629" s="6">
        <v>245.851</v>
      </c>
      <c r="L629" s="6"/>
      <c r="M629" s="7"/>
      <c r="N629" s="1" t="s">
        <v>993</v>
      </c>
      <c r="O629" s="4" t="s">
        <v>700</v>
      </c>
      <c r="P629" s="1052" t="s">
        <v>775</v>
      </c>
    </row>
    <row r="630" spans="1:16" ht="60" customHeight="1" x14ac:dyDescent="0.25">
      <c r="A630" s="537"/>
      <c r="B630" s="546" t="s">
        <v>567</v>
      </c>
      <c r="C630" s="550" t="s">
        <v>1863</v>
      </c>
      <c r="D630" s="550" t="s">
        <v>9</v>
      </c>
      <c r="E630" s="4" t="s">
        <v>1099</v>
      </c>
      <c r="F630" s="4" t="s">
        <v>1036</v>
      </c>
      <c r="G630" s="5"/>
      <c r="H630" s="22"/>
      <c r="I630" s="6"/>
      <c r="J630" s="6"/>
      <c r="K630" s="6">
        <v>329.892</v>
      </c>
      <c r="L630" s="6"/>
      <c r="M630" s="7"/>
      <c r="N630" s="1" t="s">
        <v>993</v>
      </c>
      <c r="O630" s="4" t="s">
        <v>700</v>
      </c>
      <c r="P630" s="1053"/>
    </row>
    <row r="631" spans="1:16" ht="60" customHeight="1" x14ac:dyDescent="0.25">
      <c r="A631" s="537"/>
      <c r="B631" s="546" t="s">
        <v>568</v>
      </c>
      <c r="C631" s="550" t="s">
        <v>1863</v>
      </c>
      <c r="D631" s="550" t="s">
        <v>9</v>
      </c>
      <c r="E631" s="4" t="s">
        <v>1099</v>
      </c>
      <c r="F631" s="4" t="s">
        <v>1036</v>
      </c>
      <c r="G631" s="5"/>
      <c r="H631" s="22">
        <v>0.1</v>
      </c>
      <c r="I631" s="6"/>
      <c r="J631" s="6">
        <v>19.8</v>
      </c>
      <c r="K631" s="6">
        <v>903.84400000000005</v>
      </c>
      <c r="L631" s="6"/>
      <c r="M631" s="7"/>
      <c r="N631" s="1" t="s">
        <v>993</v>
      </c>
      <c r="O631" s="4" t="s">
        <v>774</v>
      </c>
      <c r="P631" s="4" t="s">
        <v>775</v>
      </c>
    </row>
    <row r="632" spans="1:16" ht="60" customHeight="1" x14ac:dyDescent="0.25">
      <c r="A632" s="537"/>
      <c r="B632" s="546" t="s">
        <v>569</v>
      </c>
      <c r="C632" s="550" t="s">
        <v>1863</v>
      </c>
      <c r="D632" s="550" t="s">
        <v>9</v>
      </c>
      <c r="E632" s="4" t="s">
        <v>1099</v>
      </c>
      <c r="F632" s="4" t="s">
        <v>1036</v>
      </c>
      <c r="G632" s="5"/>
      <c r="H632" s="192"/>
      <c r="I632" s="6"/>
      <c r="J632" s="6">
        <v>412.09699999999998</v>
      </c>
      <c r="K632" s="6"/>
      <c r="L632" s="6"/>
      <c r="M632" s="7"/>
      <c r="N632" s="1" t="s">
        <v>993</v>
      </c>
      <c r="O632" s="4" t="s">
        <v>773</v>
      </c>
      <c r="P632" s="4" t="s">
        <v>775</v>
      </c>
    </row>
    <row r="633" spans="1:16" ht="60" customHeight="1" x14ac:dyDescent="0.25">
      <c r="A633" s="537"/>
      <c r="B633" s="546" t="s">
        <v>570</v>
      </c>
      <c r="C633" s="550" t="s">
        <v>1863</v>
      </c>
      <c r="D633" s="550" t="s">
        <v>9</v>
      </c>
      <c r="E633" s="4" t="s">
        <v>1099</v>
      </c>
      <c r="F633" s="4" t="s">
        <v>1036</v>
      </c>
      <c r="G633" s="5"/>
      <c r="H633" s="192"/>
      <c r="I633" s="6"/>
      <c r="J633" s="6">
        <v>195.798</v>
      </c>
      <c r="K633" s="6">
        <v>456.86</v>
      </c>
      <c r="L633" s="6"/>
      <c r="M633" s="7"/>
      <c r="N633" s="1" t="s">
        <v>993</v>
      </c>
      <c r="O633" s="4" t="s">
        <v>700</v>
      </c>
      <c r="P633" s="4" t="s">
        <v>775</v>
      </c>
    </row>
    <row r="634" spans="1:16" ht="60" customHeight="1" x14ac:dyDescent="0.25">
      <c r="A634" s="537"/>
      <c r="B634" s="546" t="s">
        <v>571</v>
      </c>
      <c r="C634" s="550" t="s">
        <v>1863</v>
      </c>
      <c r="D634" s="550" t="s">
        <v>9</v>
      </c>
      <c r="E634" s="4" t="s">
        <v>1099</v>
      </c>
      <c r="F634" s="4" t="s">
        <v>1036</v>
      </c>
      <c r="G634" s="5"/>
      <c r="H634" s="192"/>
      <c r="I634" s="6"/>
      <c r="J634" s="6"/>
      <c r="K634" s="6">
        <v>1200</v>
      </c>
      <c r="L634" s="6"/>
      <c r="M634" s="7"/>
      <c r="N634" s="1" t="s">
        <v>993</v>
      </c>
      <c r="O634" s="4" t="s">
        <v>700</v>
      </c>
      <c r="P634" s="4" t="s">
        <v>775</v>
      </c>
    </row>
    <row r="635" spans="1:16" ht="60" customHeight="1" x14ac:dyDescent="0.25">
      <c r="A635" s="537"/>
      <c r="B635" s="546" t="s">
        <v>572</v>
      </c>
      <c r="C635" s="550" t="s">
        <v>1863</v>
      </c>
      <c r="D635" s="550" t="s">
        <v>9</v>
      </c>
      <c r="E635" s="4" t="s">
        <v>1099</v>
      </c>
      <c r="F635" s="4" t="s">
        <v>1036</v>
      </c>
      <c r="G635" s="5"/>
      <c r="H635" s="192"/>
      <c r="I635" s="6"/>
      <c r="J635" s="6">
        <v>528.78399999999999</v>
      </c>
      <c r="K635" s="6">
        <v>1233.83</v>
      </c>
      <c r="L635" s="6"/>
      <c r="M635" s="7"/>
      <c r="N635" s="1" t="s">
        <v>993</v>
      </c>
      <c r="O635" s="4" t="s">
        <v>700</v>
      </c>
      <c r="P635" s="4" t="s">
        <v>775</v>
      </c>
    </row>
    <row r="636" spans="1:16" ht="60" customHeight="1" x14ac:dyDescent="0.25">
      <c r="A636" s="537"/>
      <c r="B636" s="546" t="s">
        <v>573</v>
      </c>
      <c r="C636" s="550" t="s">
        <v>1863</v>
      </c>
      <c r="D636" s="550" t="s">
        <v>9</v>
      </c>
      <c r="E636" s="4" t="s">
        <v>1099</v>
      </c>
      <c r="F636" s="4" t="s">
        <v>1036</v>
      </c>
      <c r="G636" s="5"/>
      <c r="H636" s="192"/>
      <c r="I636" s="6"/>
      <c r="J636" s="6">
        <v>271.83999999999997</v>
      </c>
      <c r="K636" s="6"/>
      <c r="L636" s="6"/>
      <c r="M636" s="7"/>
      <c r="N636" s="1" t="s">
        <v>993</v>
      </c>
      <c r="O636" s="4" t="s">
        <v>700</v>
      </c>
      <c r="P636" s="4" t="s">
        <v>775</v>
      </c>
    </row>
    <row r="637" spans="1:16" ht="31.5" x14ac:dyDescent="0.25">
      <c r="A637" s="434"/>
      <c r="B637" s="447" t="s">
        <v>21</v>
      </c>
      <c r="C637" s="439"/>
      <c r="D637" s="439"/>
      <c r="E637" s="435"/>
      <c r="F637" s="435"/>
      <c r="G637" s="435"/>
      <c r="H637" s="435"/>
      <c r="I637" s="435"/>
      <c r="J637" s="436"/>
      <c r="K637" s="436"/>
      <c r="L637" s="436"/>
      <c r="M637" s="437"/>
      <c r="N637" s="434"/>
      <c r="O637" s="435"/>
      <c r="P637" s="435"/>
    </row>
    <row r="638" spans="1:16" ht="65.25" customHeight="1" x14ac:dyDescent="0.25">
      <c r="A638" s="115"/>
      <c r="B638" s="448" t="s">
        <v>1279</v>
      </c>
      <c r="C638" s="120" t="s">
        <v>1896</v>
      </c>
      <c r="D638" s="116" t="s">
        <v>9</v>
      </c>
      <c r="E638" s="116" t="s">
        <v>17</v>
      </c>
      <c r="F638" s="116"/>
      <c r="G638" s="116"/>
      <c r="H638" s="189">
        <v>1</v>
      </c>
      <c r="I638" s="116"/>
      <c r="J638" s="116"/>
      <c r="K638" s="116"/>
      <c r="L638" s="116"/>
      <c r="M638" s="117"/>
      <c r="N638" s="115"/>
      <c r="O638" s="116"/>
      <c r="P638" s="116"/>
    </row>
    <row r="639" spans="1:16" ht="54" customHeight="1" x14ac:dyDescent="0.25">
      <c r="A639" s="1054"/>
      <c r="B639" s="1063" t="s">
        <v>1280</v>
      </c>
      <c r="C639" s="1060" t="s">
        <v>1031</v>
      </c>
      <c r="D639" s="1060" t="s">
        <v>9</v>
      </c>
      <c r="E639" s="19" t="s">
        <v>56</v>
      </c>
      <c r="F639" s="1060" t="s">
        <v>1036</v>
      </c>
      <c r="G639" s="19"/>
      <c r="H639" s="19">
        <v>1</v>
      </c>
      <c r="I639" s="19"/>
      <c r="J639" s="19"/>
      <c r="K639" s="19"/>
      <c r="L639" s="19"/>
      <c r="M639" s="41"/>
      <c r="N639" s="21"/>
      <c r="O639" s="19"/>
      <c r="P639" s="19"/>
    </row>
    <row r="640" spans="1:16" ht="39" customHeight="1" x14ac:dyDescent="0.25">
      <c r="A640" s="1055"/>
      <c r="B640" s="1064"/>
      <c r="C640" s="1061" t="s">
        <v>29</v>
      </c>
      <c r="D640" s="1061" t="s">
        <v>9</v>
      </c>
      <c r="E640" s="19" t="s">
        <v>1099</v>
      </c>
      <c r="F640" s="1061"/>
      <c r="G640" s="19">
        <v>53.6</v>
      </c>
      <c r="H640" s="19">
        <v>485.4</v>
      </c>
      <c r="I640" s="19"/>
      <c r="J640" s="19"/>
      <c r="K640" s="19"/>
      <c r="L640" s="19"/>
      <c r="M640" s="41"/>
      <c r="N640" s="21" t="s">
        <v>993</v>
      </c>
      <c r="O640" s="633"/>
      <c r="P640" s="19"/>
    </row>
    <row r="641" spans="1:16" ht="110.25" x14ac:dyDescent="0.25">
      <c r="A641" s="565"/>
      <c r="B641" s="604" t="s">
        <v>178</v>
      </c>
      <c r="C641" s="605" t="s">
        <v>1865</v>
      </c>
      <c r="D641" s="605" t="s">
        <v>9</v>
      </c>
      <c r="E641" s="605" t="s">
        <v>8</v>
      </c>
      <c r="F641" s="605"/>
      <c r="G641" s="605">
        <v>58.3</v>
      </c>
      <c r="H641" s="605">
        <v>72.099999999999994</v>
      </c>
      <c r="I641" s="611"/>
      <c r="J641" s="612">
        <v>64.7</v>
      </c>
      <c r="K641" s="612">
        <v>73</v>
      </c>
      <c r="L641" s="612">
        <v>82.9</v>
      </c>
      <c r="M641" s="613">
        <v>92.9</v>
      </c>
      <c r="N641" s="614"/>
      <c r="O641" s="569"/>
      <c r="P641" s="569"/>
    </row>
    <row r="642" spans="1:16" ht="44.1" customHeight="1" x14ac:dyDescent="0.25">
      <c r="A642" s="1084"/>
      <c r="B642" s="1126" t="s">
        <v>1281</v>
      </c>
      <c r="C642" s="1069" t="s">
        <v>1866</v>
      </c>
      <c r="D642" s="1069" t="s">
        <v>9</v>
      </c>
      <c r="E642" s="19" t="s">
        <v>56</v>
      </c>
      <c r="F642" s="1069" t="s">
        <v>1036</v>
      </c>
      <c r="G642" s="19"/>
      <c r="H642" s="19"/>
      <c r="I642" s="6"/>
      <c r="J642" s="25">
        <v>2</v>
      </c>
      <c r="K642" s="25"/>
      <c r="L642" s="25">
        <v>2</v>
      </c>
      <c r="M642" s="25">
        <v>2</v>
      </c>
      <c r="N642" s="21"/>
      <c r="O642" s="19"/>
      <c r="P642" s="19"/>
    </row>
    <row r="643" spans="1:16" ht="52.5" customHeight="1" x14ac:dyDescent="0.25">
      <c r="A643" s="1084"/>
      <c r="B643" s="1126"/>
      <c r="C643" s="1069"/>
      <c r="D643" s="1069"/>
      <c r="E643" s="19" t="s">
        <v>1099</v>
      </c>
      <c r="F643" s="1069"/>
      <c r="G643" s="19"/>
      <c r="H643" s="19"/>
      <c r="I643" s="6"/>
      <c r="J643" s="6">
        <f t="shared" ref="J643:M643" si="18">SUM(J644:J649)</f>
        <v>1797</v>
      </c>
      <c r="K643" s="6"/>
      <c r="L643" s="6">
        <f t="shared" si="18"/>
        <v>2071</v>
      </c>
      <c r="M643" s="6">
        <f t="shared" si="18"/>
        <v>3900</v>
      </c>
      <c r="N643" s="21" t="s">
        <v>996</v>
      </c>
      <c r="O643" s="19"/>
      <c r="P643" s="19"/>
    </row>
    <row r="644" spans="1:16" s="263" customFormat="1" ht="63" x14ac:dyDescent="0.25">
      <c r="A644" s="615"/>
      <c r="B644" s="553" t="s">
        <v>1282</v>
      </c>
      <c r="C644" s="548" t="s">
        <v>1866</v>
      </c>
      <c r="D644" s="548" t="s">
        <v>9</v>
      </c>
      <c r="E644" s="541" t="s">
        <v>1099</v>
      </c>
      <c r="F644" s="548" t="s">
        <v>1036</v>
      </c>
      <c r="G644" s="523"/>
      <c r="H644" s="523"/>
      <c r="I644" s="616"/>
      <c r="J644" s="616"/>
      <c r="K644" s="616"/>
      <c r="L644" s="616"/>
      <c r="M644" s="616">
        <v>2300</v>
      </c>
      <c r="N644" s="563" t="s">
        <v>993</v>
      </c>
      <c r="O644" s="523"/>
      <c r="P644" s="523"/>
    </row>
    <row r="645" spans="1:16" s="263" customFormat="1" ht="129.75" customHeight="1" x14ac:dyDescent="0.25">
      <c r="A645" s="44"/>
      <c r="B645" s="26" t="s">
        <v>623</v>
      </c>
      <c r="C645" s="540" t="s">
        <v>1866</v>
      </c>
      <c r="D645" s="540" t="s">
        <v>9</v>
      </c>
      <c r="E645" s="19" t="s">
        <v>1099</v>
      </c>
      <c r="F645" s="540" t="s">
        <v>1036</v>
      </c>
      <c r="G645" s="23"/>
      <c r="H645" s="23"/>
      <c r="I645" s="606"/>
      <c r="J645" s="606"/>
      <c r="K645" s="606"/>
      <c r="L645" s="606"/>
      <c r="M645" s="606">
        <v>1600</v>
      </c>
      <c r="N645" s="563" t="s">
        <v>993</v>
      </c>
      <c r="O645" s="23"/>
      <c r="P645" s="23"/>
    </row>
    <row r="646" spans="1:16" s="263" customFormat="1" ht="63" x14ac:dyDescent="0.25">
      <c r="A646" s="44"/>
      <c r="B646" s="26" t="s">
        <v>1693</v>
      </c>
      <c r="C646" s="540" t="s">
        <v>1866</v>
      </c>
      <c r="D646" s="540" t="s">
        <v>9</v>
      </c>
      <c r="E646" s="19" t="s">
        <v>1099</v>
      </c>
      <c r="F646" s="540" t="s">
        <v>1036</v>
      </c>
      <c r="G646" s="23"/>
      <c r="H646" s="23"/>
      <c r="I646" s="606"/>
      <c r="J646" s="617">
        <v>1237</v>
      </c>
      <c r="K646" s="606"/>
      <c r="L646" s="606"/>
      <c r="M646" s="606"/>
      <c r="N646" s="217" t="s">
        <v>994</v>
      </c>
      <c r="O646" s="23"/>
      <c r="P646" s="23"/>
    </row>
    <row r="647" spans="1:16" s="263" customFormat="1" ht="63" x14ac:dyDescent="0.25">
      <c r="A647" s="44"/>
      <c r="B647" s="26" t="s">
        <v>1712</v>
      </c>
      <c r="C647" s="540" t="s">
        <v>1866</v>
      </c>
      <c r="D647" s="540" t="s">
        <v>9</v>
      </c>
      <c r="E647" s="19" t="s">
        <v>1099</v>
      </c>
      <c r="F647" s="540" t="s">
        <v>1036</v>
      </c>
      <c r="G647" s="23"/>
      <c r="H647" s="23"/>
      <c r="I647" s="606"/>
      <c r="J647" s="617"/>
      <c r="K647" s="606"/>
      <c r="L647" s="606">
        <v>871</v>
      </c>
      <c r="M647" s="606"/>
      <c r="N647" s="217" t="s">
        <v>993</v>
      </c>
      <c r="O647" s="23"/>
      <c r="P647" s="23"/>
    </row>
    <row r="648" spans="1:16" s="263" customFormat="1" ht="63" x14ac:dyDescent="0.25">
      <c r="A648" s="44"/>
      <c r="B648" s="26" t="s">
        <v>624</v>
      </c>
      <c r="C648" s="540" t="s">
        <v>1866</v>
      </c>
      <c r="D648" s="540" t="s">
        <v>9</v>
      </c>
      <c r="E648" s="19" t="s">
        <v>1099</v>
      </c>
      <c r="F648" s="540" t="s">
        <v>1036</v>
      </c>
      <c r="G648" s="23"/>
      <c r="H648" s="23"/>
      <c r="I648" s="606"/>
      <c r="J648" s="617"/>
      <c r="K648" s="606"/>
      <c r="L648" s="606">
        <v>1200</v>
      </c>
      <c r="M648" s="606"/>
      <c r="N648" s="217" t="s">
        <v>993</v>
      </c>
      <c r="O648" s="23"/>
      <c r="P648" s="23"/>
    </row>
    <row r="649" spans="1:16" s="263" customFormat="1" ht="63" x14ac:dyDescent="0.25">
      <c r="A649" s="44"/>
      <c r="B649" s="26" t="s">
        <v>1694</v>
      </c>
      <c r="C649" s="540" t="s">
        <v>1866</v>
      </c>
      <c r="D649" s="540" t="s">
        <v>9</v>
      </c>
      <c r="E649" s="19" t="s">
        <v>1099</v>
      </c>
      <c r="F649" s="540" t="s">
        <v>1036</v>
      </c>
      <c r="G649" s="44"/>
      <c r="H649" s="44"/>
      <c r="I649" s="607"/>
      <c r="J649" s="618">
        <v>560</v>
      </c>
      <c r="K649" s="607"/>
      <c r="L649" s="607"/>
      <c r="M649" s="607"/>
      <c r="N649" s="562" t="s">
        <v>994</v>
      </c>
      <c r="O649" s="44"/>
      <c r="P649" s="44"/>
    </row>
    <row r="650" spans="1:16" ht="51" customHeight="1" x14ac:dyDescent="0.25">
      <c r="A650" s="1084"/>
      <c r="B650" s="1126" t="s">
        <v>1283</v>
      </c>
      <c r="C650" s="1069" t="s">
        <v>1866</v>
      </c>
      <c r="D650" s="1069" t="s">
        <v>9</v>
      </c>
      <c r="E650" s="19" t="s">
        <v>56</v>
      </c>
      <c r="F650" s="1069" t="s">
        <v>1036</v>
      </c>
      <c r="G650" s="19"/>
      <c r="H650" s="19"/>
      <c r="I650" s="22"/>
      <c r="J650" s="39">
        <v>5</v>
      </c>
      <c r="K650" s="39">
        <v>5</v>
      </c>
      <c r="L650" s="39">
        <v>5</v>
      </c>
      <c r="M650" s="39">
        <v>5</v>
      </c>
      <c r="N650" s="21"/>
      <c r="O650" s="19"/>
      <c r="P650" s="19"/>
    </row>
    <row r="651" spans="1:16" ht="52.5" customHeight="1" x14ac:dyDescent="0.25">
      <c r="A651" s="1084"/>
      <c r="B651" s="1126"/>
      <c r="C651" s="1069"/>
      <c r="D651" s="1069"/>
      <c r="E651" s="19" t="s">
        <v>1099</v>
      </c>
      <c r="F651" s="1069"/>
      <c r="G651" s="19"/>
      <c r="H651" s="19"/>
      <c r="I651" s="22"/>
      <c r="J651" s="22">
        <f>SUM(J652:J671)</f>
        <v>5000</v>
      </c>
      <c r="K651" s="22">
        <f t="shared" ref="K651:M651" si="19">SUM(K652:K671)</f>
        <v>5000</v>
      </c>
      <c r="L651" s="22">
        <f t="shared" si="19"/>
        <v>5000</v>
      </c>
      <c r="M651" s="22">
        <f t="shared" si="19"/>
        <v>5000</v>
      </c>
      <c r="N651" s="21" t="s">
        <v>993</v>
      </c>
      <c r="O651" s="19" t="s">
        <v>793</v>
      </c>
      <c r="P651" s="19"/>
    </row>
    <row r="652" spans="1:16" s="263" customFormat="1" ht="63" x14ac:dyDescent="0.25">
      <c r="A652" s="521"/>
      <c r="B652" s="547" t="s">
        <v>625</v>
      </c>
      <c r="C652" s="19" t="s">
        <v>1866</v>
      </c>
      <c r="D652" s="1069" t="s">
        <v>9</v>
      </c>
      <c r="E652" s="541" t="s">
        <v>1099</v>
      </c>
      <c r="F652" s="541"/>
      <c r="G652" s="522"/>
      <c r="H652" s="522"/>
      <c r="I652" s="608"/>
      <c r="J652" s="609">
        <v>1000</v>
      </c>
      <c r="K652" s="609"/>
      <c r="L652" s="609"/>
      <c r="M652" s="609"/>
      <c r="N652" s="21" t="s">
        <v>993</v>
      </c>
      <c r="O652" s="19" t="s">
        <v>793</v>
      </c>
      <c r="P652" s="523"/>
    </row>
    <row r="653" spans="1:16" s="263" customFormat="1" ht="63" x14ac:dyDescent="0.25">
      <c r="A653" s="517"/>
      <c r="B653" s="194" t="s">
        <v>1284</v>
      </c>
      <c r="C653" s="19" t="s">
        <v>1866</v>
      </c>
      <c r="D653" s="1069"/>
      <c r="E653" s="541" t="s">
        <v>1099</v>
      </c>
      <c r="F653" s="19"/>
      <c r="G653" s="518"/>
      <c r="H653" s="518"/>
      <c r="I653" s="610"/>
      <c r="J653" s="609">
        <v>1000</v>
      </c>
      <c r="K653" s="24"/>
      <c r="L653" s="24"/>
      <c r="M653" s="24"/>
      <c r="N653" s="21" t="s">
        <v>993</v>
      </c>
      <c r="O653" s="19" t="s">
        <v>793</v>
      </c>
      <c r="P653" s="23"/>
    </row>
    <row r="654" spans="1:16" s="263" customFormat="1" ht="63" x14ac:dyDescent="0.25">
      <c r="A654" s="517"/>
      <c r="B654" s="194" t="s">
        <v>1285</v>
      </c>
      <c r="C654" s="19" t="s">
        <v>1866</v>
      </c>
      <c r="D654" s="1069" t="s">
        <v>9</v>
      </c>
      <c r="E654" s="541" t="s">
        <v>1099</v>
      </c>
      <c r="F654" s="19"/>
      <c r="G654" s="518"/>
      <c r="H654" s="518"/>
      <c r="I654" s="610"/>
      <c r="J654" s="609">
        <v>1000</v>
      </c>
      <c r="K654" s="24"/>
      <c r="L654" s="24"/>
      <c r="M654" s="24"/>
      <c r="N654" s="21" t="s">
        <v>993</v>
      </c>
      <c r="O654" s="19" t="s">
        <v>793</v>
      </c>
      <c r="P654" s="23"/>
    </row>
    <row r="655" spans="1:16" s="263" customFormat="1" ht="63" x14ac:dyDescent="0.25">
      <c r="A655" s="517"/>
      <c r="B655" s="194" t="s">
        <v>1286</v>
      </c>
      <c r="C655" s="19" t="s">
        <v>1866</v>
      </c>
      <c r="D655" s="1069"/>
      <c r="E655" s="541" t="s">
        <v>1099</v>
      </c>
      <c r="F655" s="19"/>
      <c r="G655" s="518"/>
      <c r="H655" s="518"/>
      <c r="I655" s="610"/>
      <c r="J655" s="609"/>
      <c r="K655" s="24"/>
      <c r="L655" s="24"/>
      <c r="M655" s="24">
        <v>1000</v>
      </c>
      <c r="N655" s="21" t="s">
        <v>993</v>
      </c>
      <c r="O655" s="19" t="s">
        <v>793</v>
      </c>
      <c r="P655" s="23"/>
    </row>
    <row r="656" spans="1:16" s="263" customFormat="1" ht="63" x14ac:dyDescent="0.25">
      <c r="A656" s="517"/>
      <c r="B656" s="194" t="s">
        <v>1287</v>
      </c>
      <c r="C656" s="19" t="s">
        <v>1866</v>
      </c>
      <c r="D656" s="1069" t="s">
        <v>9</v>
      </c>
      <c r="E656" s="541" t="s">
        <v>1099</v>
      </c>
      <c r="F656" s="19"/>
      <c r="G656" s="518"/>
      <c r="H656" s="518"/>
      <c r="I656" s="610"/>
      <c r="J656" s="609"/>
      <c r="K656" s="24">
        <v>1000</v>
      </c>
      <c r="L656" s="24"/>
      <c r="M656" s="24"/>
      <c r="N656" s="21" t="s">
        <v>993</v>
      </c>
      <c r="O656" s="19" t="s">
        <v>793</v>
      </c>
      <c r="P656" s="23"/>
    </row>
    <row r="657" spans="1:16" s="263" customFormat="1" ht="63" x14ac:dyDescent="0.25">
      <c r="A657" s="517"/>
      <c r="B657" s="194" t="s">
        <v>626</v>
      </c>
      <c r="C657" s="19" t="s">
        <v>1866</v>
      </c>
      <c r="D657" s="1069"/>
      <c r="E657" s="541" t="s">
        <v>1099</v>
      </c>
      <c r="F657" s="19"/>
      <c r="G657" s="518"/>
      <c r="H657" s="518"/>
      <c r="I657" s="24"/>
      <c r="J657" s="610"/>
      <c r="K657" s="24">
        <v>1000</v>
      </c>
      <c r="L657" s="24"/>
      <c r="M657" s="24"/>
      <c r="N657" s="21" t="s">
        <v>993</v>
      </c>
      <c r="O657" s="19" t="s">
        <v>793</v>
      </c>
      <c r="P657" s="23"/>
    </row>
    <row r="658" spans="1:16" s="263" customFormat="1" ht="63" x14ac:dyDescent="0.25">
      <c r="A658" s="517"/>
      <c r="B658" s="194" t="s">
        <v>627</v>
      </c>
      <c r="C658" s="19" t="s">
        <v>1866</v>
      </c>
      <c r="D658" s="1069" t="s">
        <v>9</v>
      </c>
      <c r="E658" s="541" t="s">
        <v>1099</v>
      </c>
      <c r="F658" s="19"/>
      <c r="G658" s="518"/>
      <c r="H658" s="518"/>
      <c r="I658" s="24"/>
      <c r="J658" s="610"/>
      <c r="K658" s="24"/>
      <c r="L658" s="24"/>
      <c r="M658" s="24">
        <v>1000</v>
      </c>
      <c r="N658" s="21" t="s">
        <v>993</v>
      </c>
      <c r="O658" s="19" t="s">
        <v>793</v>
      </c>
      <c r="P658" s="23"/>
    </row>
    <row r="659" spans="1:16" s="263" customFormat="1" ht="63" x14ac:dyDescent="0.25">
      <c r="A659" s="517"/>
      <c r="B659" s="194" t="s">
        <v>628</v>
      </c>
      <c r="C659" s="19" t="s">
        <v>1866</v>
      </c>
      <c r="D659" s="1069"/>
      <c r="E659" s="541" t="s">
        <v>1099</v>
      </c>
      <c r="F659" s="19"/>
      <c r="G659" s="518"/>
      <c r="H659" s="518"/>
      <c r="I659" s="24"/>
      <c r="J659" s="610"/>
      <c r="K659" s="24">
        <v>1000</v>
      </c>
      <c r="L659" s="24"/>
      <c r="M659" s="24"/>
      <c r="N659" s="21" t="s">
        <v>993</v>
      </c>
      <c r="O659" s="19" t="s">
        <v>793</v>
      </c>
      <c r="P659" s="23"/>
    </row>
    <row r="660" spans="1:16" s="263" customFormat="1" ht="63" x14ac:dyDescent="0.25">
      <c r="A660" s="517"/>
      <c r="B660" s="194" t="s">
        <v>1289</v>
      </c>
      <c r="C660" s="19" t="s">
        <v>1866</v>
      </c>
      <c r="D660" s="1069" t="s">
        <v>9</v>
      </c>
      <c r="E660" s="541" t="s">
        <v>1099</v>
      </c>
      <c r="F660" s="19"/>
      <c r="G660" s="518"/>
      <c r="H660" s="518"/>
      <c r="I660" s="24"/>
      <c r="J660" s="24">
        <v>1000</v>
      </c>
      <c r="K660" s="24"/>
      <c r="L660" s="24"/>
      <c r="M660" s="24"/>
      <c r="N660" s="21" t="s">
        <v>993</v>
      </c>
      <c r="O660" s="19" t="s">
        <v>793</v>
      </c>
      <c r="P660" s="23"/>
    </row>
    <row r="661" spans="1:16" s="263" customFormat="1" ht="63" x14ac:dyDescent="0.25">
      <c r="A661" s="517"/>
      <c r="B661" s="194" t="s">
        <v>629</v>
      </c>
      <c r="C661" s="19" t="s">
        <v>1866</v>
      </c>
      <c r="D661" s="1069"/>
      <c r="E661" s="541" t="s">
        <v>1099</v>
      </c>
      <c r="F661" s="19"/>
      <c r="G661" s="518"/>
      <c r="H661" s="518"/>
      <c r="I661" s="24"/>
      <c r="J661" s="610"/>
      <c r="K661" s="24">
        <v>1000</v>
      </c>
      <c r="L661" s="24"/>
      <c r="M661" s="24"/>
      <c r="N661" s="21" t="s">
        <v>993</v>
      </c>
      <c r="O661" s="19" t="s">
        <v>793</v>
      </c>
      <c r="P661" s="23"/>
    </row>
    <row r="662" spans="1:16" s="263" customFormat="1" ht="63" x14ac:dyDescent="0.25">
      <c r="A662" s="517"/>
      <c r="B662" s="194" t="s">
        <v>630</v>
      </c>
      <c r="C662" s="19" t="s">
        <v>1866</v>
      </c>
      <c r="D662" s="1069" t="s">
        <v>9</v>
      </c>
      <c r="E662" s="541" t="s">
        <v>1099</v>
      </c>
      <c r="F662" s="19"/>
      <c r="G662" s="518"/>
      <c r="H662" s="518"/>
      <c r="I662" s="24"/>
      <c r="J662" s="24"/>
      <c r="K662" s="610"/>
      <c r="L662" s="24">
        <v>1000</v>
      </c>
      <c r="M662" s="24"/>
      <c r="N662" s="21" t="s">
        <v>993</v>
      </c>
      <c r="O662" s="19" t="s">
        <v>793</v>
      </c>
      <c r="P662" s="23"/>
    </row>
    <row r="663" spans="1:16" s="263" customFormat="1" ht="63" x14ac:dyDescent="0.25">
      <c r="A663" s="517"/>
      <c r="B663" s="194" t="s">
        <v>631</v>
      </c>
      <c r="C663" s="19" t="s">
        <v>1866</v>
      </c>
      <c r="D663" s="1069"/>
      <c r="E663" s="541" t="s">
        <v>1099</v>
      </c>
      <c r="F663" s="19"/>
      <c r="G663" s="518"/>
      <c r="H663" s="518"/>
      <c r="I663" s="24"/>
      <c r="J663" s="24"/>
      <c r="K663" s="610"/>
      <c r="L663" s="24">
        <v>1000</v>
      </c>
      <c r="M663" s="24"/>
      <c r="N663" s="21" t="s">
        <v>993</v>
      </c>
      <c r="O663" s="19" t="s">
        <v>793</v>
      </c>
      <c r="P663" s="23"/>
    </row>
    <row r="664" spans="1:16" s="263" customFormat="1" ht="63" x14ac:dyDescent="0.25">
      <c r="A664" s="517"/>
      <c r="B664" s="194" t="s">
        <v>632</v>
      </c>
      <c r="C664" s="19" t="s">
        <v>1866</v>
      </c>
      <c r="D664" s="1069" t="s">
        <v>9</v>
      </c>
      <c r="E664" s="541" t="s">
        <v>1099</v>
      </c>
      <c r="F664" s="19"/>
      <c r="G664" s="518"/>
      <c r="H664" s="518"/>
      <c r="I664" s="24"/>
      <c r="J664" s="24"/>
      <c r="K664" s="610"/>
      <c r="L664" s="24">
        <v>1000</v>
      </c>
      <c r="M664" s="24"/>
      <c r="N664" s="21" t="s">
        <v>993</v>
      </c>
      <c r="O664" s="19" t="s">
        <v>793</v>
      </c>
      <c r="P664" s="23"/>
    </row>
    <row r="665" spans="1:16" s="263" customFormat="1" ht="63" x14ac:dyDescent="0.25">
      <c r="A665" s="517"/>
      <c r="B665" s="194" t="s">
        <v>633</v>
      </c>
      <c r="C665" s="19" t="s">
        <v>1866</v>
      </c>
      <c r="D665" s="1069"/>
      <c r="E665" s="541" t="s">
        <v>1099</v>
      </c>
      <c r="F665" s="19"/>
      <c r="G665" s="518"/>
      <c r="H665" s="518"/>
      <c r="I665" s="24"/>
      <c r="J665" s="24"/>
      <c r="K665" s="610"/>
      <c r="L665" s="24">
        <v>1000</v>
      </c>
      <c r="M665" s="24"/>
      <c r="N665" s="21" t="s">
        <v>993</v>
      </c>
      <c r="O665" s="19" t="s">
        <v>793</v>
      </c>
      <c r="P665" s="23"/>
    </row>
    <row r="666" spans="1:16" s="263" customFormat="1" ht="63" x14ac:dyDescent="0.25">
      <c r="A666" s="517"/>
      <c r="B666" s="194" t="s">
        <v>1290</v>
      </c>
      <c r="C666" s="19" t="s">
        <v>1866</v>
      </c>
      <c r="D666" s="1069" t="s">
        <v>9</v>
      </c>
      <c r="E666" s="541" t="s">
        <v>1099</v>
      </c>
      <c r="F666" s="19"/>
      <c r="G666" s="518"/>
      <c r="H666" s="518"/>
      <c r="I666" s="24"/>
      <c r="J666" s="24"/>
      <c r="K666" s="610"/>
      <c r="L666" s="24">
        <v>1000</v>
      </c>
      <c r="M666" s="24"/>
      <c r="N666" s="21" t="s">
        <v>993</v>
      </c>
      <c r="O666" s="19" t="s">
        <v>793</v>
      </c>
      <c r="P666" s="23"/>
    </row>
    <row r="667" spans="1:16" s="263" customFormat="1" ht="63" x14ac:dyDescent="0.25">
      <c r="A667" s="517"/>
      <c r="B667" s="194" t="s">
        <v>634</v>
      </c>
      <c r="C667" s="19" t="s">
        <v>1866</v>
      </c>
      <c r="D667" s="1069"/>
      <c r="E667" s="541" t="s">
        <v>1099</v>
      </c>
      <c r="F667" s="19"/>
      <c r="G667" s="518"/>
      <c r="H667" s="518"/>
      <c r="I667" s="24"/>
      <c r="J667" s="24"/>
      <c r="K667" s="24">
        <v>1000</v>
      </c>
      <c r="L667" s="610"/>
      <c r="M667" s="24"/>
      <c r="N667" s="21" t="s">
        <v>993</v>
      </c>
      <c r="O667" s="19" t="s">
        <v>793</v>
      </c>
      <c r="P667" s="23"/>
    </row>
    <row r="668" spans="1:16" s="263" customFormat="1" ht="63" x14ac:dyDescent="0.25">
      <c r="A668" s="517"/>
      <c r="B668" s="194" t="s">
        <v>635</v>
      </c>
      <c r="C668" s="19" t="s">
        <v>1866</v>
      </c>
      <c r="D668" s="1069" t="s">
        <v>9</v>
      </c>
      <c r="E668" s="541" t="s">
        <v>1099</v>
      </c>
      <c r="F668" s="19"/>
      <c r="G668" s="518"/>
      <c r="H668" s="518"/>
      <c r="I668" s="24"/>
      <c r="J668" s="24">
        <v>1000</v>
      </c>
      <c r="K668" s="24"/>
      <c r="L668" s="610"/>
      <c r="M668" s="24"/>
      <c r="N668" s="21" t="s">
        <v>993</v>
      </c>
      <c r="O668" s="19" t="s">
        <v>793</v>
      </c>
      <c r="P668" s="23"/>
    </row>
    <row r="669" spans="1:16" s="263" customFormat="1" ht="63" x14ac:dyDescent="0.25">
      <c r="A669" s="517"/>
      <c r="B669" s="194" t="s">
        <v>636</v>
      </c>
      <c r="C669" s="19" t="s">
        <v>1866</v>
      </c>
      <c r="D669" s="1069"/>
      <c r="E669" s="541" t="s">
        <v>1099</v>
      </c>
      <c r="F669" s="19"/>
      <c r="G669" s="518"/>
      <c r="H669" s="518"/>
      <c r="I669" s="24"/>
      <c r="J669" s="24"/>
      <c r="K669" s="24"/>
      <c r="L669" s="610"/>
      <c r="M669" s="24">
        <v>1000</v>
      </c>
      <c r="N669" s="21" t="s">
        <v>993</v>
      </c>
      <c r="O669" s="19" t="s">
        <v>793</v>
      </c>
      <c r="P669" s="23"/>
    </row>
    <row r="670" spans="1:16" s="263" customFormat="1" ht="63" x14ac:dyDescent="0.25">
      <c r="A670" s="517"/>
      <c r="B670" s="194" t="s">
        <v>637</v>
      </c>
      <c r="C670" s="19" t="s">
        <v>1866</v>
      </c>
      <c r="D670" s="1069" t="s">
        <v>9</v>
      </c>
      <c r="E670" s="541" t="s">
        <v>1099</v>
      </c>
      <c r="F670" s="19"/>
      <c r="G670" s="518"/>
      <c r="H670" s="518"/>
      <c r="I670" s="24"/>
      <c r="J670" s="24"/>
      <c r="K670" s="24"/>
      <c r="L670" s="610"/>
      <c r="M670" s="24">
        <v>1000</v>
      </c>
      <c r="N670" s="21" t="s">
        <v>993</v>
      </c>
      <c r="O670" s="19" t="s">
        <v>793</v>
      </c>
      <c r="P670" s="23"/>
    </row>
    <row r="671" spans="1:16" s="263" customFormat="1" ht="63" x14ac:dyDescent="0.25">
      <c r="A671" s="517"/>
      <c r="B671" s="194" t="s">
        <v>638</v>
      </c>
      <c r="C671" s="19" t="s">
        <v>1866</v>
      </c>
      <c r="D671" s="1069"/>
      <c r="E671" s="541" t="s">
        <v>1099</v>
      </c>
      <c r="F671" s="19"/>
      <c r="G671" s="518"/>
      <c r="H671" s="518"/>
      <c r="I671" s="24"/>
      <c r="J671" s="24"/>
      <c r="K671" s="24"/>
      <c r="L671" s="610"/>
      <c r="M671" s="24">
        <v>1000</v>
      </c>
      <c r="N671" s="21" t="s">
        <v>993</v>
      </c>
      <c r="O671" s="19" t="s">
        <v>793</v>
      </c>
      <c r="P671" s="23"/>
    </row>
    <row r="672" spans="1:16" s="239" customFormat="1" ht="30" customHeight="1" x14ac:dyDescent="0.25">
      <c r="A672" s="1195"/>
      <c r="B672" s="1063" t="s">
        <v>1288</v>
      </c>
      <c r="C672" s="1060" t="s">
        <v>1866</v>
      </c>
      <c r="D672" s="1060" t="s">
        <v>9</v>
      </c>
      <c r="E672" s="19" t="s">
        <v>47</v>
      </c>
      <c r="F672" s="19"/>
      <c r="G672" s="697"/>
      <c r="H672" s="697"/>
      <c r="I672" s="519">
        <v>2</v>
      </c>
      <c r="J672" s="520"/>
      <c r="K672" s="520"/>
      <c r="L672" s="242"/>
      <c r="M672" s="519"/>
      <c r="N672" s="218"/>
      <c r="O672" s="218"/>
      <c r="P672" s="218"/>
    </row>
    <row r="673" spans="1:16" s="239" customFormat="1" ht="45" customHeight="1" x14ac:dyDescent="0.25">
      <c r="A673" s="1196"/>
      <c r="B673" s="1064"/>
      <c r="C673" s="1061"/>
      <c r="D673" s="1061"/>
      <c r="E673" s="19" t="s">
        <v>1099</v>
      </c>
      <c r="F673" s="19"/>
      <c r="G673" s="697"/>
      <c r="H673" s="697"/>
      <c r="I673" s="520">
        <v>104.2</v>
      </c>
      <c r="J673" s="520"/>
      <c r="K673" s="520"/>
      <c r="L673" s="242"/>
      <c r="M673" s="519"/>
      <c r="N673" s="217" t="s">
        <v>993</v>
      </c>
      <c r="O673" s="23" t="s">
        <v>792</v>
      </c>
      <c r="P673" s="218"/>
    </row>
    <row r="674" spans="1:16" ht="18.75" customHeight="1" x14ac:dyDescent="0.25">
      <c r="A674" s="537"/>
      <c r="B674" s="12" t="s">
        <v>22</v>
      </c>
      <c r="C674" s="524"/>
      <c r="D674" s="4"/>
      <c r="E674" s="541"/>
      <c r="F674" s="4"/>
      <c r="G674" s="4"/>
      <c r="H674" s="19"/>
      <c r="I674" s="4"/>
      <c r="J674" s="6"/>
      <c r="K674" s="6"/>
      <c r="L674" s="6"/>
      <c r="M674" s="7"/>
      <c r="N674" s="1"/>
      <c r="O674" s="4"/>
      <c r="P674" s="4"/>
    </row>
    <row r="675" spans="1:16" ht="63" x14ac:dyDescent="0.25">
      <c r="A675" s="115"/>
      <c r="B675" s="448" t="s">
        <v>179</v>
      </c>
      <c r="C675" s="116" t="s">
        <v>1867</v>
      </c>
      <c r="D675" s="116" t="s">
        <v>9</v>
      </c>
      <c r="E675" s="116" t="s">
        <v>8</v>
      </c>
      <c r="F675" s="116"/>
      <c r="G675" s="778">
        <v>70</v>
      </c>
      <c r="H675" s="689">
        <v>75</v>
      </c>
      <c r="I675" s="778">
        <v>80</v>
      </c>
      <c r="J675" s="778">
        <v>85</v>
      </c>
      <c r="K675" s="778">
        <v>90</v>
      </c>
      <c r="L675" s="778">
        <v>100</v>
      </c>
      <c r="M675" s="779">
        <v>100</v>
      </c>
      <c r="N675" s="115"/>
      <c r="O675" s="116"/>
      <c r="P675" s="116"/>
    </row>
    <row r="676" spans="1:16" s="35" customFormat="1" ht="40.5" customHeight="1" x14ac:dyDescent="0.25">
      <c r="A676" s="1054"/>
      <c r="B676" s="1122" t="s">
        <v>1291</v>
      </c>
      <c r="C676" s="1060" t="s">
        <v>1032</v>
      </c>
      <c r="D676" s="1060" t="s">
        <v>9</v>
      </c>
      <c r="E676" s="19" t="s">
        <v>56</v>
      </c>
      <c r="F676" s="1060" t="s">
        <v>1036</v>
      </c>
      <c r="G676" s="21">
        <v>37</v>
      </c>
      <c r="H676" s="21">
        <v>51</v>
      </c>
      <c r="I676" s="516"/>
      <c r="J676" s="516">
        <v>5</v>
      </c>
      <c r="K676" s="516">
        <v>56</v>
      </c>
      <c r="L676" s="22"/>
      <c r="M676" s="34"/>
      <c r="N676" s="21"/>
      <c r="O676" s="19"/>
      <c r="P676" s="19"/>
    </row>
    <row r="677" spans="1:16" s="35" customFormat="1" ht="37.5" customHeight="1" x14ac:dyDescent="0.25">
      <c r="A677" s="1055"/>
      <c r="B677" s="1123"/>
      <c r="C677" s="1061"/>
      <c r="D677" s="1061"/>
      <c r="E677" s="19" t="s">
        <v>1099</v>
      </c>
      <c r="F677" s="1061"/>
      <c r="G677" s="21">
        <v>844.1</v>
      </c>
      <c r="H677" s="246">
        <f>SUM(H678:H733)</f>
        <v>109.22699999999993</v>
      </c>
      <c r="I677" s="246"/>
      <c r="J677" s="246">
        <f t="shared" ref="J677:K677" si="20">SUM(J678:J733)</f>
        <v>17.5</v>
      </c>
      <c r="K677" s="246">
        <f t="shared" si="20"/>
        <v>1084.7310000000002</v>
      </c>
      <c r="L677" s="22"/>
      <c r="M677" s="22"/>
      <c r="N677" s="21"/>
      <c r="O677" s="19"/>
      <c r="P677" s="19"/>
    </row>
    <row r="678" spans="1:16" s="35" customFormat="1" ht="62.25" customHeight="1" x14ac:dyDescent="0.25">
      <c r="A678" s="534"/>
      <c r="B678" s="547" t="s">
        <v>574</v>
      </c>
      <c r="C678" s="540" t="s">
        <v>1032</v>
      </c>
      <c r="D678" s="541" t="s">
        <v>9</v>
      </c>
      <c r="E678" s="19" t="s">
        <v>1099</v>
      </c>
      <c r="F678" s="541" t="s">
        <v>1036</v>
      </c>
      <c r="G678" s="19"/>
      <c r="H678" s="19"/>
      <c r="I678" s="227"/>
      <c r="J678" s="22">
        <v>2</v>
      </c>
      <c r="K678" s="22">
        <v>5</v>
      </c>
      <c r="L678" s="22"/>
      <c r="M678" s="34"/>
      <c r="N678" s="21" t="s">
        <v>993</v>
      </c>
      <c r="O678" s="19" t="s">
        <v>644</v>
      </c>
      <c r="P678" s="749"/>
    </row>
    <row r="679" spans="1:16" s="35" customFormat="1" ht="62.25" customHeight="1" x14ac:dyDescent="0.25">
      <c r="A679" s="534"/>
      <c r="B679" s="547" t="s">
        <v>575</v>
      </c>
      <c r="C679" s="540" t="s">
        <v>1032</v>
      </c>
      <c r="D679" s="541" t="s">
        <v>9</v>
      </c>
      <c r="E679" s="19" t="s">
        <v>1099</v>
      </c>
      <c r="F679" s="541" t="s">
        <v>1036</v>
      </c>
      <c r="G679" s="19"/>
      <c r="H679" s="19"/>
      <c r="I679" s="227"/>
      <c r="J679" s="22">
        <v>3.5</v>
      </c>
      <c r="K679" s="22">
        <v>5</v>
      </c>
      <c r="L679" s="22"/>
      <c r="M679" s="34"/>
      <c r="N679" s="21" t="s">
        <v>993</v>
      </c>
      <c r="O679" s="19" t="s">
        <v>644</v>
      </c>
      <c r="P679" s="19"/>
    </row>
    <row r="680" spans="1:16" s="35" customFormat="1" ht="96.75" customHeight="1" x14ac:dyDescent="0.25">
      <c r="A680" s="534"/>
      <c r="B680" s="547" t="s">
        <v>576</v>
      </c>
      <c r="C680" s="540" t="s">
        <v>1032</v>
      </c>
      <c r="D680" s="541" t="s">
        <v>9</v>
      </c>
      <c r="E680" s="19" t="s">
        <v>1099</v>
      </c>
      <c r="F680" s="541" t="s">
        <v>1037</v>
      </c>
      <c r="G680" s="19"/>
      <c r="H680" s="227">
        <v>3.15</v>
      </c>
      <c r="I680" s="227"/>
      <c r="J680" s="22"/>
      <c r="K680" s="227">
        <v>21.902000000000001</v>
      </c>
      <c r="L680" s="22"/>
      <c r="M680" s="34"/>
      <c r="N680" s="21" t="s">
        <v>993</v>
      </c>
      <c r="O680" s="19" t="s">
        <v>644</v>
      </c>
      <c r="P680" s="19"/>
    </row>
    <row r="681" spans="1:16" s="35" customFormat="1" ht="110.25" x14ac:dyDescent="0.25">
      <c r="A681" s="534"/>
      <c r="B681" s="547" t="s">
        <v>577</v>
      </c>
      <c r="C681" s="540" t="s">
        <v>1032</v>
      </c>
      <c r="D681" s="541" t="s">
        <v>9</v>
      </c>
      <c r="E681" s="19" t="s">
        <v>1099</v>
      </c>
      <c r="F681" s="541" t="s">
        <v>1037</v>
      </c>
      <c r="G681" s="19"/>
      <c r="H681" s="227">
        <v>3.15</v>
      </c>
      <c r="I681" s="227"/>
      <c r="J681" s="22"/>
      <c r="K681" s="227">
        <v>25.181999999999999</v>
      </c>
      <c r="L681" s="22"/>
      <c r="M681" s="34"/>
      <c r="N681" s="21" t="s">
        <v>993</v>
      </c>
      <c r="O681" s="19" t="s">
        <v>644</v>
      </c>
      <c r="P681" s="19"/>
    </row>
    <row r="682" spans="1:16" s="35" customFormat="1" ht="110.25" x14ac:dyDescent="0.25">
      <c r="A682" s="534"/>
      <c r="B682" s="547" t="s">
        <v>578</v>
      </c>
      <c r="C682" s="540" t="s">
        <v>1032</v>
      </c>
      <c r="D682" s="541" t="s">
        <v>9</v>
      </c>
      <c r="E682" s="19" t="s">
        <v>1099</v>
      </c>
      <c r="F682" s="541" t="s">
        <v>1037</v>
      </c>
      <c r="G682" s="19"/>
      <c r="H682" s="227">
        <v>3.15</v>
      </c>
      <c r="I682" s="227"/>
      <c r="J682" s="22"/>
      <c r="K682" s="227">
        <v>25.974</v>
      </c>
      <c r="L682" s="22"/>
      <c r="M682" s="34"/>
      <c r="N682" s="21" t="s">
        <v>993</v>
      </c>
      <c r="O682" s="19" t="s">
        <v>644</v>
      </c>
      <c r="P682" s="19"/>
    </row>
    <row r="683" spans="1:16" s="35" customFormat="1" ht="110.25" x14ac:dyDescent="0.25">
      <c r="A683" s="534"/>
      <c r="B683" s="547" t="s">
        <v>1292</v>
      </c>
      <c r="C683" s="540" t="s">
        <v>1032</v>
      </c>
      <c r="D683" s="541" t="s">
        <v>9</v>
      </c>
      <c r="E683" s="19" t="s">
        <v>1099</v>
      </c>
      <c r="F683" s="541" t="s">
        <v>1037</v>
      </c>
      <c r="G683" s="19"/>
      <c r="H683" s="227">
        <v>1.3517999999999999</v>
      </c>
      <c r="I683" s="227"/>
      <c r="J683" s="22"/>
      <c r="K683" s="227">
        <v>11.961</v>
      </c>
      <c r="L683" s="22"/>
      <c r="M683" s="34"/>
      <c r="N683" s="21" t="s">
        <v>993</v>
      </c>
      <c r="O683" s="19" t="s">
        <v>644</v>
      </c>
      <c r="P683" s="19"/>
    </row>
    <row r="684" spans="1:16" s="35" customFormat="1" ht="110.25" x14ac:dyDescent="0.25">
      <c r="A684" s="534"/>
      <c r="B684" s="547" t="s">
        <v>579</v>
      </c>
      <c r="C684" s="540" t="s">
        <v>1032</v>
      </c>
      <c r="D684" s="541" t="s">
        <v>9</v>
      </c>
      <c r="E684" s="19" t="s">
        <v>1099</v>
      </c>
      <c r="F684" s="541" t="s">
        <v>1037</v>
      </c>
      <c r="G684" s="19"/>
      <c r="H684" s="227">
        <v>1.3516999999999999</v>
      </c>
      <c r="I684" s="227"/>
      <c r="J684" s="22"/>
      <c r="K684" s="227">
        <v>22.934999999999999</v>
      </c>
      <c r="L684" s="22"/>
      <c r="M684" s="34"/>
      <c r="N684" s="21" t="s">
        <v>993</v>
      </c>
      <c r="O684" s="19" t="s">
        <v>644</v>
      </c>
      <c r="P684" s="19"/>
    </row>
    <row r="685" spans="1:16" s="35" customFormat="1" ht="110.25" x14ac:dyDescent="0.25">
      <c r="A685" s="534"/>
      <c r="B685" s="547" t="s">
        <v>580</v>
      </c>
      <c r="C685" s="540" t="s">
        <v>1032</v>
      </c>
      <c r="D685" s="541" t="s">
        <v>9</v>
      </c>
      <c r="E685" s="19" t="s">
        <v>1099</v>
      </c>
      <c r="F685" s="541" t="s">
        <v>1037</v>
      </c>
      <c r="G685" s="19"/>
      <c r="H685" s="227">
        <v>1.3516999999999999</v>
      </c>
      <c r="I685" s="227"/>
      <c r="J685" s="22"/>
      <c r="K685" s="227">
        <v>12.323</v>
      </c>
      <c r="L685" s="22"/>
      <c r="M685" s="34"/>
      <c r="N685" s="21" t="s">
        <v>993</v>
      </c>
      <c r="O685" s="19" t="s">
        <v>644</v>
      </c>
      <c r="P685" s="19"/>
    </row>
    <row r="686" spans="1:16" s="35" customFormat="1" ht="110.25" x14ac:dyDescent="0.25">
      <c r="A686" s="534"/>
      <c r="B686" s="547" t="s">
        <v>581</v>
      </c>
      <c r="C686" s="540" t="s">
        <v>1032</v>
      </c>
      <c r="D686" s="541" t="s">
        <v>9</v>
      </c>
      <c r="E686" s="19" t="s">
        <v>1099</v>
      </c>
      <c r="F686" s="541" t="s">
        <v>1037</v>
      </c>
      <c r="G686" s="19"/>
      <c r="H686" s="227">
        <v>1.3516999999999999</v>
      </c>
      <c r="I686" s="227"/>
      <c r="J686" s="22"/>
      <c r="K686" s="227">
        <v>13.853</v>
      </c>
      <c r="L686" s="22"/>
      <c r="M686" s="34"/>
      <c r="N686" s="21" t="s">
        <v>993</v>
      </c>
      <c r="O686" s="19" t="s">
        <v>644</v>
      </c>
      <c r="P686" s="19"/>
    </row>
    <row r="687" spans="1:16" s="35" customFormat="1" ht="110.25" x14ac:dyDescent="0.25">
      <c r="A687" s="534"/>
      <c r="B687" s="547" t="s">
        <v>582</v>
      </c>
      <c r="C687" s="540" t="s">
        <v>1032</v>
      </c>
      <c r="D687" s="541" t="s">
        <v>9</v>
      </c>
      <c r="E687" s="19" t="s">
        <v>1099</v>
      </c>
      <c r="F687" s="541" t="s">
        <v>1037</v>
      </c>
      <c r="G687" s="19"/>
      <c r="H687" s="227">
        <v>3.15</v>
      </c>
      <c r="I687" s="227"/>
      <c r="J687" s="22"/>
      <c r="K687" s="227">
        <v>38.012</v>
      </c>
      <c r="L687" s="22"/>
      <c r="M687" s="34"/>
      <c r="N687" s="21" t="s">
        <v>993</v>
      </c>
      <c r="O687" s="19" t="s">
        <v>644</v>
      </c>
      <c r="P687" s="19"/>
    </row>
    <row r="688" spans="1:16" s="35" customFormat="1" ht="110.25" x14ac:dyDescent="0.25">
      <c r="A688" s="534"/>
      <c r="B688" s="547" t="s">
        <v>583</v>
      </c>
      <c r="C688" s="540" t="s">
        <v>1032</v>
      </c>
      <c r="D688" s="541" t="s">
        <v>9</v>
      </c>
      <c r="E688" s="19" t="s">
        <v>1099</v>
      </c>
      <c r="F688" s="541" t="s">
        <v>1037</v>
      </c>
      <c r="G688" s="19"/>
      <c r="H688" s="227">
        <v>6.1418999999999997</v>
      </c>
      <c r="I688" s="227"/>
      <c r="J688" s="22"/>
      <c r="K688" s="227">
        <v>48.959000000000003</v>
      </c>
      <c r="L688" s="22"/>
      <c r="M688" s="34"/>
      <c r="N688" s="21" t="s">
        <v>993</v>
      </c>
      <c r="O688" s="19" t="s">
        <v>644</v>
      </c>
      <c r="P688" s="19"/>
    </row>
    <row r="689" spans="1:16" s="35" customFormat="1" ht="110.25" x14ac:dyDescent="0.25">
      <c r="A689" s="534"/>
      <c r="B689" s="547" t="s">
        <v>584</v>
      </c>
      <c r="C689" s="540" t="s">
        <v>1032</v>
      </c>
      <c r="D689" s="541" t="s">
        <v>9</v>
      </c>
      <c r="E689" s="19" t="s">
        <v>1099</v>
      </c>
      <c r="F689" s="541" t="s">
        <v>1037</v>
      </c>
      <c r="G689" s="19"/>
      <c r="H689" s="227">
        <v>1.5019</v>
      </c>
      <c r="I689" s="227"/>
      <c r="J689" s="22"/>
      <c r="K689" s="227">
        <v>10.536</v>
      </c>
      <c r="L689" s="22"/>
      <c r="M689" s="34"/>
      <c r="N689" s="21" t="s">
        <v>993</v>
      </c>
      <c r="O689" s="19" t="s">
        <v>644</v>
      </c>
      <c r="P689" s="19"/>
    </row>
    <row r="690" spans="1:16" s="35" customFormat="1" ht="110.25" x14ac:dyDescent="0.25">
      <c r="A690" s="534"/>
      <c r="B690" s="547" t="s">
        <v>585</v>
      </c>
      <c r="C690" s="540" t="s">
        <v>1032</v>
      </c>
      <c r="D690" s="541" t="s">
        <v>9</v>
      </c>
      <c r="E690" s="19" t="s">
        <v>1099</v>
      </c>
      <c r="F690" s="541" t="s">
        <v>1037</v>
      </c>
      <c r="G690" s="19"/>
      <c r="H690" s="227">
        <v>2.9701</v>
      </c>
      <c r="I690" s="227"/>
      <c r="J690" s="22"/>
      <c r="K690" s="227">
        <v>28.097000000000001</v>
      </c>
      <c r="L690" s="22"/>
      <c r="M690" s="34"/>
      <c r="N690" s="21" t="s">
        <v>993</v>
      </c>
      <c r="O690" s="19" t="s">
        <v>644</v>
      </c>
      <c r="P690" s="19"/>
    </row>
    <row r="691" spans="1:16" s="35" customFormat="1" ht="110.25" x14ac:dyDescent="0.25">
      <c r="A691" s="534"/>
      <c r="B691" s="547" t="s">
        <v>586</v>
      </c>
      <c r="C691" s="540" t="s">
        <v>1032</v>
      </c>
      <c r="D691" s="541" t="s">
        <v>9</v>
      </c>
      <c r="E691" s="19" t="s">
        <v>1099</v>
      </c>
      <c r="F691" s="541" t="s">
        <v>1037</v>
      </c>
      <c r="G691" s="19"/>
      <c r="H691" s="227">
        <v>5.4901</v>
      </c>
      <c r="I691" s="227"/>
      <c r="J691" s="22"/>
      <c r="K691" s="227">
        <v>68.742000000000004</v>
      </c>
      <c r="L691" s="22"/>
      <c r="M691" s="34"/>
      <c r="N691" s="21" t="s">
        <v>993</v>
      </c>
      <c r="O691" s="19" t="s">
        <v>644</v>
      </c>
      <c r="P691" s="19"/>
    </row>
    <row r="692" spans="1:16" s="35" customFormat="1" ht="110.25" x14ac:dyDescent="0.25">
      <c r="A692" s="534"/>
      <c r="B692" s="547" t="s">
        <v>587</v>
      </c>
      <c r="C692" s="540" t="s">
        <v>1032</v>
      </c>
      <c r="D692" s="541" t="s">
        <v>9</v>
      </c>
      <c r="E692" s="19" t="s">
        <v>1099</v>
      </c>
      <c r="F692" s="541" t="s">
        <v>1037</v>
      </c>
      <c r="G692" s="19"/>
      <c r="H692" s="227">
        <v>1.3516999999999999</v>
      </c>
      <c r="I692" s="227"/>
      <c r="J692" s="22"/>
      <c r="K692" s="227">
        <v>11.244999999999999</v>
      </c>
      <c r="L692" s="22"/>
      <c r="M692" s="34"/>
      <c r="N692" s="21" t="s">
        <v>993</v>
      </c>
      <c r="O692" s="19" t="s">
        <v>644</v>
      </c>
      <c r="P692" s="19"/>
    </row>
    <row r="693" spans="1:16" s="35" customFormat="1" ht="110.25" x14ac:dyDescent="0.25">
      <c r="A693" s="534"/>
      <c r="B693" s="547" t="s">
        <v>588</v>
      </c>
      <c r="C693" s="540" t="s">
        <v>1032</v>
      </c>
      <c r="D693" s="541" t="s">
        <v>9</v>
      </c>
      <c r="E693" s="19" t="s">
        <v>1099</v>
      </c>
      <c r="F693" s="541" t="s">
        <v>1037</v>
      </c>
      <c r="G693" s="19"/>
      <c r="H693" s="520">
        <v>1.5</v>
      </c>
      <c r="I693" s="227"/>
      <c r="J693" s="22"/>
      <c r="K693" s="227">
        <v>11.760999999999999</v>
      </c>
      <c r="L693" s="22"/>
      <c r="M693" s="34"/>
      <c r="N693" s="21" t="s">
        <v>993</v>
      </c>
      <c r="O693" s="19" t="s">
        <v>644</v>
      </c>
      <c r="P693" s="19"/>
    </row>
    <row r="694" spans="1:16" s="35" customFormat="1" ht="110.25" x14ac:dyDescent="0.25">
      <c r="A694" s="534"/>
      <c r="B694" s="547" t="s">
        <v>589</v>
      </c>
      <c r="C694" s="540" t="s">
        <v>1032</v>
      </c>
      <c r="D694" s="541" t="s">
        <v>9</v>
      </c>
      <c r="E694" s="19" t="s">
        <v>1099</v>
      </c>
      <c r="F694" s="541" t="s">
        <v>1037</v>
      </c>
      <c r="G694" s="19"/>
      <c r="H694" s="227">
        <v>1.3516999999999999</v>
      </c>
      <c r="I694" s="227"/>
      <c r="J694" s="22"/>
      <c r="K694" s="227">
        <v>12.792999999999999</v>
      </c>
      <c r="L694" s="22"/>
      <c r="M694" s="34"/>
      <c r="N694" s="21" t="s">
        <v>993</v>
      </c>
      <c r="O694" s="19" t="s">
        <v>644</v>
      </c>
      <c r="P694" s="19"/>
    </row>
    <row r="695" spans="1:16" s="35" customFormat="1" ht="110.25" x14ac:dyDescent="0.25">
      <c r="A695" s="534"/>
      <c r="B695" s="547" t="s">
        <v>590</v>
      </c>
      <c r="C695" s="540" t="s">
        <v>1032</v>
      </c>
      <c r="D695" s="541" t="s">
        <v>9</v>
      </c>
      <c r="E695" s="19" t="s">
        <v>1099</v>
      </c>
      <c r="F695" s="541" t="s">
        <v>1037</v>
      </c>
      <c r="G695" s="19"/>
      <c r="H695" s="227">
        <v>1.2519</v>
      </c>
      <c r="I695" s="227"/>
      <c r="J695" s="22"/>
      <c r="K695" s="227">
        <v>14.086</v>
      </c>
      <c r="L695" s="22"/>
      <c r="M695" s="34"/>
      <c r="N695" s="21" t="s">
        <v>993</v>
      </c>
      <c r="O695" s="19" t="s">
        <v>644</v>
      </c>
      <c r="P695" s="19"/>
    </row>
    <row r="696" spans="1:16" s="35" customFormat="1" ht="110.25" x14ac:dyDescent="0.25">
      <c r="A696" s="534"/>
      <c r="B696" s="547" t="s">
        <v>1294</v>
      </c>
      <c r="C696" s="540" t="s">
        <v>1032</v>
      </c>
      <c r="D696" s="541" t="s">
        <v>9</v>
      </c>
      <c r="E696" s="19" t="s">
        <v>1099</v>
      </c>
      <c r="F696" s="541" t="s">
        <v>1037</v>
      </c>
      <c r="G696" s="19"/>
      <c r="H696" s="227">
        <v>5.94</v>
      </c>
      <c r="I696" s="227"/>
      <c r="J696" s="22"/>
      <c r="K696" s="227">
        <v>39.860999999999997</v>
      </c>
      <c r="L696" s="22"/>
      <c r="M696" s="34"/>
      <c r="N696" s="21" t="s">
        <v>993</v>
      </c>
      <c r="O696" s="19" t="s">
        <v>644</v>
      </c>
      <c r="P696" s="19"/>
    </row>
    <row r="697" spans="1:16" s="35" customFormat="1" ht="110.25" x14ac:dyDescent="0.25">
      <c r="A697" s="534"/>
      <c r="B697" s="547" t="s">
        <v>1293</v>
      </c>
      <c r="C697" s="540" t="s">
        <v>1032</v>
      </c>
      <c r="D697" s="541" t="s">
        <v>9</v>
      </c>
      <c r="E697" s="19" t="s">
        <v>1099</v>
      </c>
      <c r="F697" s="541" t="s">
        <v>1037</v>
      </c>
      <c r="G697" s="19"/>
      <c r="H697" s="227">
        <v>5.94</v>
      </c>
      <c r="I697" s="227"/>
      <c r="J697" s="22"/>
      <c r="K697" s="227">
        <v>43.991999999999997</v>
      </c>
      <c r="L697" s="22"/>
      <c r="M697" s="34"/>
      <c r="N697" s="21" t="s">
        <v>993</v>
      </c>
      <c r="O697" s="19" t="s">
        <v>644</v>
      </c>
      <c r="P697" s="19"/>
    </row>
    <row r="698" spans="1:16" s="35" customFormat="1" ht="110.25" x14ac:dyDescent="0.25">
      <c r="A698" s="534"/>
      <c r="B698" s="547" t="s">
        <v>591</v>
      </c>
      <c r="C698" s="540" t="s">
        <v>1032</v>
      </c>
      <c r="D698" s="541" t="s">
        <v>9</v>
      </c>
      <c r="E698" s="19" t="s">
        <v>1099</v>
      </c>
      <c r="F698" s="541" t="s">
        <v>1037</v>
      </c>
      <c r="G698" s="19"/>
      <c r="H698" s="227">
        <v>1.3782000000000001</v>
      </c>
      <c r="I698" s="227"/>
      <c r="J698" s="22"/>
      <c r="K698" s="227">
        <v>11.737</v>
      </c>
      <c r="L698" s="22"/>
      <c r="M698" s="34"/>
      <c r="N698" s="21" t="s">
        <v>993</v>
      </c>
      <c r="O698" s="19" t="s">
        <v>644</v>
      </c>
      <c r="P698" s="19"/>
    </row>
    <row r="699" spans="1:16" s="35" customFormat="1" ht="47.25" x14ac:dyDescent="0.25">
      <c r="A699" s="534"/>
      <c r="B699" s="547" t="s">
        <v>592</v>
      </c>
      <c r="C699" s="540" t="s">
        <v>1032</v>
      </c>
      <c r="D699" s="541" t="s">
        <v>9</v>
      </c>
      <c r="E699" s="19" t="s">
        <v>1099</v>
      </c>
      <c r="F699" s="541" t="s">
        <v>1036</v>
      </c>
      <c r="G699" s="19"/>
      <c r="H699" s="227"/>
      <c r="I699" s="227"/>
      <c r="J699" s="22">
        <v>5</v>
      </c>
      <c r="K699" s="22">
        <v>5</v>
      </c>
      <c r="L699" s="22"/>
      <c r="M699" s="34"/>
      <c r="N699" s="21" t="s">
        <v>993</v>
      </c>
      <c r="O699" s="19" t="s">
        <v>644</v>
      </c>
      <c r="P699" s="19"/>
    </row>
    <row r="700" spans="1:16" s="35" customFormat="1" ht="47.25" x14ac:dyDescent="0.25">
      <c r="A700" s="534"/>
      <c r="B700" s="547" t="s">
        <v>1295</v>
      </c>
      <c r="C700" s="540" t="s">
        <v>1032</v>
      </c>
      <c r="D700" s="541" t="s">
        <v>9</v>
      </c>
      <c r="E700" s="19" t="s">
        <v>1099</v>
      </c>
      <c r="F700" s="541" t="s">
        <v>1036</v>
      </c>
      <c r="G700" s="19"/>
      <c r="H700" s="227"/>
      <c r="I700" s="227"/>
      <c r="J700" s="22">
        <v>3.5</v>
      </c>
      <c r="K700" s="22">
        <v>5</v>
      </c>
      <c r="L700" s="22"/>
      <c r="M700" s="34"/>
      <c r="N700" s="21" t="s">
        <v>993</v>
      </c>
      <c r="O700" s="19" t="s">
        <v>644</v>
      </c>
      <c r="P700" s="19"/>
    </row>
    <row r="701" spans="1:16" s="35" customFormat="1" ht="47.25" x14ac:dyDescent="0.25">
      <c r="A701" s="534"/>
      <c r="B701" s="547" t="s">
        <v>593</v>
      </c>
      <c r="C701" s="540" t="s">
        <v>1032</v>
      </c>
      <c r="D701" s="541" t="s">
        <v>9</v>
      </c>
      <c r="E701" s="19" t="s">
        <v>1099</v>
      </c>
      <c r="F701" s="541" t="s">
        <v>1036</v>
      </c>
      <c r="G701" s="19"/>
      <c r="H701" s="227"/>
      <c r="I701" s="227"/>
      <c r="J701" s="22">
        <v>3.5</v>
      </c>
      <c r="K701" s="22">
        <v>5</v>
      </c>
      <c r="L701" s="22"/>
      <c r="M701" s="34"/>
      <c r="N701" s="21" t="s">
        <v>993</v>
      </c>
      <c r="O701" s="19" t="s">
        <v>644</v>
      </c>
      <c r="P701" s="19"/>
    </row>
    <row r="702" spans="1:16" s="35" customFormat="1" ht="110.25" x14ac:dyDescent="0.25">
      <c r="A702" s="534"/>
      <c r="B702" s="547" t="s">
        <v>594</v>
      </c>
      <c r="C702" s="540" t="s">
        <v>1032</v>
      </c>
      <c r="D702" s="541" t="s">
        <v>9</v>
      </c>
      <c r="E702" s="19" t="s">
        <v>1099</v>
      </c>
      <c r="F702" s="541" t="s">
        <v>1037</v>
      </c>
      <c r="G702" s="19"/>
      <c r="H702" s="227">
        <v>1.3517999999999999</v>
      </c>
      <c r="I702" s="227"/>
      <c r="J702" s="22"/>
      <c r="K702" s="227">
        <v>11.462</v>
      </c>
      <c r="L702" s="22"/>
      <c r="M702" s="34"/>
      <c r="N702" s="21" t="s">
        <v>993</v>
      </c>
      <c r="O702" s="19" t="s">
        <v>644</v>
      </c>
      <c r="P702" s="19"/>
    </row>
    <row r="703" spans="1:16" s="35" customFormat="1" ht="110.25" x14ac:dyDescent="0.25">
      <c r="A703" s="534"/>
      <c r="B703" s="547" t="s">
        <v>595</v>
      </c>
      <c r="C703" s="540" t="s">
        <v>1032</v>
      </c>
      <c r="D703" s="541" t="s">
        <v>9</v>
      </c>
      <c r="E703" s="19" t="s">
        <v>1099</v>
      </c>
      <c r="F703" s="541" t="s">
        <v>1037</v>
      </c>
      <c r="G703" s="19"/>
      <c r="H703" s="227">
        <v>1.3517999999999999</v>
      </c>
      <c r="I703" s="227"/>
      <c r="J703" s="22"/>
      <c r="K703" s="227">
        <v>11.494999999999999</v>
      </c>
      <c r="L703" s="22"/>
      <c r="M703" s="34"/>
      <c r="N703" s="21" t="s">
        <v>993</v>
      </c>
      <c r="O703" s="19" t="s">
        <v>644</v>
      </c>
      <c r="P703" s="19"/>
    </row>
    <row r="704" spans="1:16" s="35" customFormat="1" ht="110.25" x14ac:dyDescent="0.25">
      <c r="A704" s="534"/>
      <c r="B704" s="547" t="s">
        <v>596</v>
      </c>
      <c r="C704" s="540" t="s">
        <v>1032</v>
      </c>
      <c r="D704" s="541" t="s">
        <v>9</v>
      </c>
      <c r="E704" s="19" t="s">
        <v>1099</v>
      </c>
      <c r="F704" s="541" t="s">
        <v>1037</v>
      </c>
      <c r="G704" s="19"/>
      <c r="H704" s="227">
        <v>3.15</v>
      </c>
      <c r="I704" s="227"/>
      <c r="J704" s="22"/>
      <c r="K704" s="227">
        <v>26.25</v>
      </c>
      <c r="L704" s="22"/>
      <c r="M704" s="34"/>
      <c r="N704" s="21" t="s">
        <v>993</v>
      </c>
      <c r="O704" s="19" t="s">
        <v>644</v>
      </c>
      <c r="P704" s="19"/>
    </row>
    <row r="705" spans="1:16" s="35" customFormat="1" ht="110.25" x14ac:dyDescent="0.25">
      <c r="A705" s="534"/>
      <c r="B705" s="547" t="s">
        <v>597</v>
      </c>
      <c r="C705" s="540" t="s">
        <v>1032</v>
      </c>
      <c r="D705" s="541" t="s">
        <v>9</v>
      </c>
      <c r="E705" s="19" t="s">
        <v>1099</v>
      </c>
      <c r="F705" s="541" t="s">
        <v>1037</v>
      </c>
      <c r="G705" s="19"/>
      <c r="H705" s="227">
        <v>1.3517999999999999</v>
      </c>
      <c r="I705" s="227"/>
      <c r="J705" s="22"/>
      <c r="K705" s="227">
        <v>11.64</v>
      </c>
      <c r="L705" s="22"/>
      <c r="M705" s="34"/>
      <c r="N705" s="21" t="s">
        <v>993</v>
      </c>
      <c r="O705" s="19" t="s">
        <v>644</v>
      </c>
      <c r="P705" s="19"/>
    </row>
    <row r="706" spans="1:16" s="35" customFormat="1" ht="110.25" x14ac:dyDescent="0.25">
      <c r="A706" s="534"/>
      <c r="B706" s="547" t="s">
        <v>598</v>
      </c>
      <c r="C706" s="540" t="s">
        <v>1032</v>
      </c>
      <c r="D706" s="541" t="s">
        <v>9</v>
      </c>
      <c r="E706" s="19" t="s">
        <v>1099</v>
      </c>
      <c r="F706" s="541" t="s">
        <v>1037</v>
      </c>
      <c r="G706" s="19"/>
      <c r="H706" s="227">
        <v>1.3517999999999999</v>
      </c>
      <c r="I706" s="227"/>
      <c r="J706" s="22"/>
      <c r="K706" s="227">
        <v>13.94</v>
      </c>
      <c r="L706" s="22"/>
      <c r="M706" s="34"/>
      <c r="N706" s="21" t="s">
        <v>993</v>
      </c>
      <c r="O706" s="19" t="s">
        <v>644</v>
      </c>
      <c r="P706" s="19"/>
    </row>
    <row r="707" spans="1:16" s="35" customFormat="1" ht="110.25" x14ac:dyDescent="0.25">
      <c r="A707" s="534"/>
      <c r="B707" s="547" t="s">
        <v>599</v>
      </c>
      <c r="C707" s="540" t="s">
        <v>1032</v>
      </c>
      <c r="D707" s="541" t="s">
        <v>9</v>
      </c>
      <c r="E707" s="19" t="s">
        <v>1099</v>
      </c>
      <c r="F707" s="541" t="s">
        <v>1037</v>
      </c>
      <c r="G707" s="19"/>
      <c r="H707" s="227">
        <v>2.3976000000000002</v>
      </c>
      <c r="I707" s="227"/>
      <c r="J707" s="22"/>
      <c r="K707" s="227">
        <v>34.182000000000002</v>
      </c>
      <c r="L707" s="22"/>
      <c r="M707" s="34"/>
      <c r="N707" s="21" t="s">
        <v>993</v>
      </c>
      <c r="O707" s="19" t="s">
        <v>644</v>
      </c>
      <c r="P707" s="19"/>
    </row>
    <row r="708" spans="1:16" s="35" customFormat="1" ht="110.25" x14ac:dyDescent="0.25">
      <c r="A708" s="534"/>
      <c r="B708" s="547" t="s">
        <v>1296</v>
      </c>
      <c r="C708" s="540" t="s">
        <v>1032</v>
      </c>
      <c r="D708" s="541" t="s">
        <v>9</v>
      </c>
      <c r="E708" s="19" t="s">
        <v>1099</v>
      </c>
      <c r="F708" s="541" t="s">
        <v>1037</v>
      </c>
      <c r="G708" s="19"/>
      <c r="H708" s="227">
        <v>1.0998000000000001</v>
      </c>
      <c r="I708" s="227"/>
      <c r="J708" s="22"/>
      <c r="K708" s="227">
        <v>12.138</v>
      </c>
      <c r="L708" s="22"/>
      <c r="M708" s="34"/>
      <c r="N708" s="21" t="s">
        <v>993</v>
      </c>
      <c r="O708" s="19" t="s">
        <v>644</v>
      </c>
      <c r="P708" s="19"/>
    </row>
    <row r="709" spans="1:16" s="35" customFormat="1" ht="110.25" x14ac:dyDescent="0.25">
      <c r="A709" s="534"/>
      <c r="B709" s="547" t="s">
        <v>600</v>
      </c>
      <c r="C709" s="540" t="s">
        <v>1032</v>
      </c>
      <c r="D709" s="541" t="s">
        <v>9</v>
      </c>
      <c r="E709" s="19" t="s">
        <v>1099</v>
      </c>
      <c r="F709" s="541" t="s">
        <v>1037</v>
      </c>
      <c r="G709" s="19"/>
      <c r="H709" s="227">
        <v>1.4331</v>
      </c>
      <c r="I709" s="227"/>
      <c r="J709" s="22"/>
      <c r="K709" s="227">
        <v>11.179</v>
      </c>
      <c r="L709" s="22"/>
      <c r="M709" s="34"/>
      <c r="N709" s="21" t="s">
        <v>993</v>
      </c>
      <c r="O709" s="19" t="s">
        <v>644</v>
      </c>
      <c r="P709" s="19"/>
    </row>
    <row r="710" spans="1:16" s="35" customFormat="1" ht="110.25" x14ac:dyDescent="0.25">
      <c r="A710" s="534"/>
      <c r="B710" s="547" t="s">
        <v>601</v>
      </c>
      <c r="C710" s="540" t="s">
        <v>1032</v>
      </c>
      <c r="D710" s="541" t="s">
        <v>9</v>
      </c>
      <c r="E710" s="19" t="s">
        <v>1099</v>
      </c>
      <c r="F710" s="541" t="s">
        <v>1037</v>
      </c>
      <c r="G710" s="19"/>
      <c r="H710" s="227">
        <v>1.3109999999999999</v>
      </c>
      <c r="I710" s="227"/>
      <c r="J710" s="22"/>
      <c r="K710" s="227">
        <v>12.554</v>
      </c>
      <c r="L710" s="22"/>
      <c r="M710" s="34"/>
      <c r="N710" s="21" t="s">
        <v>993</v>
      </c>
      <c r="O710" s="19" t="s">
        <v>644</v>
      </c>
      <c r="P710" s="19"/>
    </row>
    <row r="711" spans="1:16" s="35" customFormat="1" ht="110.25" x14ac:dyDescent="0.25">
      <c r="A711" s="534"/>
      <c r="B711" s="547" t="s">
        <v>602</v>
      </c>
      <c r="C711" s="540" t="s">
        <v>1032</v>
      </c>
      <c r="D711" s="541" t="s">
        <v>9</v>
      </c>
      <c r="E711" s="19" t="s">
        <v>1099</v>
      </c>
      <c r="F711" s="541" t="s">
        <v>1037</v>
      </c>
      <c r="G711" s="19"/>
      <c r="H711" s="227">
        <v>2.9249999999999998</v>
      </c>
      <c r="I711" s="227"/>
      <c r="J711" s="22"/>
      <c r="K711" s="227">
        <v>30.552</v>
      </c>
      <c r="L711" s="22"/>
      <c r="M711" s="34"/>
      <c r="N711" s="21" t="s">
        <v>993</v>
      </c>
      <c r="O711" s="19" t="s">
        <v>644</v>
      </c>
      <c r="P711" s="19"/>
    </row>
    <row r="712" spans="1:16" s="35" customFormat="1" ht="110.25" x14ac:dyDescent="0.25">
      <c r="A712" s="534"/>
      <c r="B712" s="547" t="s">
        <v>603</v>
      </c>
      <c r="C712" s="540" t="s">
        <v>1032</v>
      </c>
      <c r="D712" s="541" t="s">
        <v>9</v>
      </c>
      <c r="E712" s="19" t="s">
        <v>1099</v>
      </c>
      <c r="F712" s="541" t="s">
        <v>1037</v>
      </c>
      <c r="G712" s="19"/>
      <c r="H712" s="227">
        <v>2.9249999999999998</v>
      </c>
      <c r="I712" s="22"/>
      <c r="J712" s="22"/>
      <c r="K712" s="22">
        <v>27.201000000000001</v>
      </c>
      <c r="L712" s="22"/>
      <c r="M712" s="34"/>
      <c r="N712" s="21" t="s">
        <v>993</v>
      </c>
      <c r="O712" s="19" t="s">
        <v>644</v>
      </c>
      <c r="P712" s="19"/>
    </row>
    <row r="713" spans="1:16" s="35" customFormat="1" ht="110.25" x14ac:dyDescent="0.25">
      <c r="A713" s="534"/>
      <c r="B713" s="547" t="s">
        <v>604</v>
      </c>
      <c r="C713" s="540" t="s">
        <v>1032</v>
      </c>
      <c r="D713" s="541" t="s">
        <v>9</v>
      </c>
      <c r="E713" s="19" t="s">
        <v>1099</v>
      </c>
      <c r="F713" s="541" t="s">
        <v>1037</v>
      </c>
      <c r="G713" s="19"/>
      <c r="H713" s="227">
        <v>1.1268</v>
      </c>
      <c r="I713" s="22"/>
      <c r="J713" s="22"/>
      <c r="K713" s="22">
        <v>14.42</v>
      </c>
      <c r="L713" s="22"/>
      <c r="M713" s="34"/>
      <c r="N713" s="21" t="s">
        <v>993</v>
      </c>
      <c r="O713" s="19" t="s">
        <v>644</v>
      </c>
      <c r="P713" s="19"/>
    </row>
    <row r="714" spans="1:16" s="35" customFormat="1" ht="110.25" x14ac:dyDescent="0.25">
      <c r="A714" s="534"/>
      <c r="B714" s="547" t="s">
        <v>605</v>
      </c>
      <c r="C714" s="540" t="s">
        <v>1032</v>
      </c>
      <c r="D714" s="541" t="s">
        <v>9</v>
      </c>
      <c r="E714" s="19" t="s">
        <v>1099</v>
      </c>
      <c r="F714" s="541" t="s">
        <v>1037</v>
      </c>
      <c r="G714" s="19"/>
      <c r="H714" s="227">
        <v>2.9249999999999998</v>
      </c>
      <c r="I714" s="22"/>
      <c r="J714" s="22"/>
      <c r="K714" s="22">
        <v>30.029</v>
      </c>
      <c r="L714" s="22"/>
      <c r="M714" s="34"/>
      <c r="N714" s="21" t="s">
        <v>993</v>
      </c>
      <c r="O714" s="19" t="s">
        <v>644</v>
      </c>
      <c r="P714" s="19"/>
    </row>
    <row r="715" spans="1:16" s="35" customFormat="1" ht="110.25" x14ac:dyDescent="0.25">
      <c r="A715" s="534"/>
      <c r="B715" s="547" t="s">
        <v>606</v>
      </c>
      <c r="C715" s="540" t="s">
        <v>1032</v>
      </c>
      <c r="D715" s="541" t="s">
        <v>9</v>
      </c>
      <c r="E715" s="19" t="s">
        <v>1099</v>
      </c>
      <c r="F715" s="541" t="s">
        <v>1037</v>
      </c>
      <c r="G715" s="19"/>
      <c r="H715" s="227">
        <v>1.1267</v>
      </c>
      <c r="I715" s="22"/>
      <c r="J715" s="22"/>
      <c r="K715" s="22">
        <v>14.597</v>
      </c>
      <c r="L715" s="22"/>
      <c r="M715" s="34"/>
      <c r="N715" s="21" t="s">
        <v>993</v>
      </c>
      <c r="O715" s="19" t="s">
        <v>644</v>
      </c>
      <c r="P715" s="19"/>
    </row>
    <row r="716" spans="1:16" s="35" customFormat="1" ht="110.25" x14ac:dyDescent="0.25">
      <c r="A716" s="534"/>
      <c r="B716" s="547" t="s">
        <v>607</v>
      </c>
      <c r="C716" s="540" t="s">
        <v>1032</v>
      </c>
      <c r="D716" s="541" t="s">
        <v>9</v>
      </c>
      <c r="E716" s="19" t="s">
        <v>1099</v>
      </c>
      <c r="F716" s="541" t="s">
        <v>1037</v>
      </c>
      <c r="G716" s="19"/>
      <c r="H716" s="227">
        <v>1.1718</v>
      </c>
      <c r="I716" s="22"/>
      <c r="J716" s="22"/>
      <c r="K716" s="22">
        <v>17.545999999999999</v>
      </c>
      <c r="L716" s="22"/>
      <c r="M716" s="34"/>
      <c r="N716" s="21" t="s">
        <v>993</v>
      </c>
      <c r="O716" s="19" t="s">
        <v>644</v>
      </c>
      <c r="P716" s="19"/>
    </row>
    <row r="717" spans="1:16" s="35" customFormat="1" ht="110.25" x14ac:dyDescent="0.25">
      <c r="A717" s="534"/>
      <c r="B717" s="547" t="s">
        <v>608</v>
      </c>
      <c r="C717" s="540" t="s">
        <v>1032</v>
      </c>
      <c r="D717" s="541" t="s">
        <v>9</v>
      </c>
      <c r="E717" s="19" t="s">
        <v>1099</v>
      </c>
      <c r="F717" s="541" t="s">
        <v>1037</v>
      </c>
      <c r="G717" s="19"/>
      <c r="H717" s="227">
        <v>1.1718</v>
      </c>
      <c r="I717" s="22"/>
      <c r="J717" s="22"/>
      <c r="K717" s="22">
        <v>17.405999999999999</v>
      </c>
      <c r="L717" s="22"/>
      <c r="M717" s="34"/>
      <c r="N717" s="21" t="s">
        <v>993</v>
      </c>
      <c r="O717" s="19" t="s">
        <v>644</v>
      </c>
      <c r="P717" s="19"/>
    </row>
    <row r="718" spans="1:16" s="35" customFormat="1" ht="110.25" x14ac:dyDescent="0.25">
      <c r="A718" s="534"/>
      <c r="B718" s="547" t="s">
        <v>609</v>
      </c>
      <c r="C718" s="540" t="s">
        <v>1032</v>
      </c>
      <c r="D718" s="541" t="s">
        <v>9</v>
      </c>
      <c r="E718" s="19" t="s">
        <v>1099</v>
      </c>
      <c r="F718" s="541" t="s">
        <v>1037</v>
      </c>
      <c r="G718" s="19"/>
      <c r="H718" s="227">
        <v>1.1718</v>
      </c>
      <c r="I718" s="22"/>
      <c r="J718" s="22"/>
      <c r="K718" s="22">
        <v>17.163</v>
      </c>
      <c r="L718" s="22"/>
      <c r="M718" s="34"/>
      <c r="N718" s="21" t="s">
        <v>993</v>
      </c>
      <c r="O718" s="19" t="s">
        <v>644</v>
      </c>
      <c r="P718" s="19"/>
    </row>
    <row r="719" spans="1:16" s="35" customFormat="1" ht="110.25" x14ac:dyDescent="0.25">
      <c r="A719" s="534"/>
      <c r="B719" s="547" t="s">
        <v>1297</v>
      </c>
      <c r="C719" s="540" t="s">
        <v>1032</v>
      </c>
      <c r="D719" s="541" t="s">
        <v>9</v>
      </c>
      <c r="E719" s="19" t="s">
        <v>1099</v>
      </c>
      <c r="F719" s="541" t="s">
        <v>1037</v>
      </c>
      <c r="G719" s="19"/>
      <c r="H719" s="227">
        <v>2.79</v>
      </c>
      <c r="I719" s="22"/>
      <c r="J719" s="22"/>
      <c r="K719" s="22">
        <v>27.419</v>
      </c>
      <c r="L719" s="22"/>
      <c r="M719" s="34"/>
      <c r="N719" s="21" t="s">
        <v>993</v>
      </c>
      <c r="O719" s="19" t="s">
        <v>644</v>
      </c>
      <c r="P719" s="19"/>
    </row>
    <row r="720" spans="1:16" s="35" customFormat="1" ht="110.25" x14ac:dyDescent="0.25">
      <c r="A720" s="534"/>
      <c r="B720" s="547" t="s">
        <v>610</v>
      </c>
      <c r="C720" s="540" t="s">
        <v>1032</v>
      </c>
      <c r="D720" s="541" t="s">
        <v>9</v>
      </c>
      <c r="E720" s="19" t="s">
        <v>1099</v>
      </c>
      <c r="F720" s="541" t="s">
        <v>1037</v>
      </c>
      <c r="G720" s="19"/>
      <c r="H720" s="227">
        <v>2.8125</v>
      </c>
      <c r="I720" s="227"/>
      <c r="J720" s="22"/>
      <c r="K720" s="227">
        <v>31.442</v>
      </c>
      <c r="L720" s="22"/>
      <c r="M720" s="34"/>
      <c r="N720" s="21" t="s">
        <v>993</v>
      </c>
      <c r="O720" s="19" t="s">
        <v>644</v>
      </c>
      <c r="P720" s="19"/>
    </row>
    <row r="721" spans="1:16" s="35" customFormat="1" ht="110.25" x14ac:dyDescent="0.25">
      <c r="A721" s="534"/>
      <c r="B721" s="547" t="s">
        <v>611</v>
      </c>
      <c r="C721" s="540" t="s">
        <v>1032</v>
      </c>
      <c r="D721" s="541" t="s">
        <v>9</v>
      </c>
      <c r="E721" s="19" t="s">
        <v>1099</v>
      </c>
      <c r="F721" s="541" t="s">
        <v>1037</v>
      </c>
      <c r="G721" s="19"/>
      <c r="H721" s="227">
        <v>2.8125</v>
      </c>
      <c r="I721" s="227"/>
      <c r="J721" s="22"/>
      <c r="K721" s="227">
        <v>32.537999999999997</v>
      </c>
      <c r="L721" s="22"/>
      <c r="M721" s="34"/>
      <c r="N721" s="21" t="s">
        <v>993</v>
      </c>
      <c r="O721" s="19" t="s">
        <v>644</v>
      </c>
      <c r="P721" s="19"/>
    </row>
    <row r="722" spans="1:16" s="35" customFormat="1" ht="110.25" x14ac:dyDescent="0.25">
      <c r="A722" s="534"/>
      <c r="B722" s="547" t="s">
        <v>612</v>
      </c>
      <c r="C722" s="540" t="s">
        <v>1032</v>
      </c>
      <c r="D722" s="541" t="s">
        <v>9</v>
      </c>
      <c r="E722" s="19" t="s">
        <v>1099</v>
      </c>
      <c r="F722" s="541" t="s">
        <v>1037</v>
      </c>
      <c r="G722" s="19"/>
      <c r="H722" s="227">
        <v>1.3517999999999999</v>
      </c>
      <c r="I722" s="227"/>
      <c r="J722" s="22"/>
      <c r="K722" s="227">
        <v>10.788</v>
      </c>
      <c r="L722" s="22"/>
      <c r="M722" s="34"/>
      <c r="N722" s="21" t="s">
        <v>993</v>
      </c>
      <c r="O722" s="19" t="s">
        <v>644</v>
      </c>
      <c r="P722" s="19"/>
    </row>
    <row r="723" spans="1:16" s="35" customFormat="1" ht="110.25" x14ac:dyDescent="0.25">
      <c r="A723" s="534"/>
      <c r="B723" s="547" t="s">
        <v>613</v>
      </c>
      <c r="C723" s="540" t="s">
        <v>1032</v>
      </c>
      <c r="D723" s="541" t="s">
        <v>9</v>
      </c>
      <c r="E723" s="19" t="s">
        <v>1099</v>
      </c>
      <c r="F723" s="541" t="s">
        <v>1037</v>
      </c>
      <c r="G723" s="19"/>
      <c r="H723" s="227">
        <v>1.3517999999999999</v>
      </c>
      <c r="I723" s="227"/>
      <c r="J723" s="22"/>
      <c r="K723" s="227">
        <v>12.342000000000001</v>
      </c>
      <c r="L723" s="22"/>
      <c r="M723" s="34"/>
      <c r="N723" s="21" t="s">
        <v>993</v>
      </c>
      <c r="O723" s="19" t="s">
        <v>644</v>
      </c>
      <c r="P723" s="19"/>
    </row>
    <row r="724" spans="1:16" s="35" customFormat="1" ht="110.25" x14ac:dyDescent="0.25">
      <c r="A724" s="534"/>
      <c r="B724" s="547" t="s">
        <v>614</v>
      </c>
      <c r="C724" s="540" t="s">
        <v>1032</v>
      </c>
      <c r="D724" s="541" t="s">
        <v>9</v>
      </c>
      <c r="E724" s="19" t="s">
        <v>1099</v>
      </c>
      <c r="F724" s="541" t="s">
        <v>1037</v>
      </c>
      <c r="G724" s="19"/>
      <c r="H724" s="227">
        <v>1.0998000000000001</v>
      </c>
      <c r="I724" s="227"/>
      <c r="J724" s="22"/>
      <c r="K724" s="227">
        <v>10.378</v>
      </c>
      <c r="L724" s="22"/>
      <c r="M724" s="34"/>
      <c r="N724" s="21" t="s">
        <v>993</v>
      </c>
      <c r="O724" s="19" t="s">
        <v>644</v>
      </c>
      <c r="P724" s="19"/>
    </row>
    <row r="725" spans="1:16" s="35" customFormat="1" ht="110.25" x14ac:dyDescent="0.25">
      <c r="A725" s="534"/>
      <c r="B725" s="547" t="s">
        <v>1695</v>
      </c>
      <c r="C725" s="540" t="s">
        <v>1032</v>
      </c>
      <c r="D725" s="541" t="s">
        <v>9</v>
      </c>
      <c r="E725" s="19" t="s">
        <v>1099</v>
      </c>
      <c r="F725" s="541" t="s">
        <v>1037</v>
      </c>
      <c r="G725" s="19"/>
      <c r="H725" s="227">
        <v>1.0998000000000001</v>
      </c>
      <c r="I725" s="227"/>
      <c r="J725" s="22"/>
      <c r="K725" s="227">
        <v>10.853999999999999</v>
      </c>
      <c r="L725" s="22"/>
      <c r="M725" s="34"/>
      <c r="N725" s="21" t="s">
        <v>993</v>
      </c>
      <c r="O725" s="19" t="s">
        <v>644</v>
      </c>
      <c r="P725" s="19"/>
    </row>
    <row r="726" spans="1:16" s="35" customFormat="1" ht="110.25" x14ac:dyDescent="0.25">
      <c r="A726" s="534"/>
      <c r="B726" s="547" t="s">
        <v>1696</v>
      </c>
      <c r="C726" s="540" t="s">
        <v>1032</v>
      </c>
      <c r="D726" s="541" t="s">
        <v>9</v>
      </c>
      <c r="E726" s="19" t="s">
        <v>1099</v>
      </c>
      <c r="F726" s="541" t="s">
        <v>1037</v>
      </c>
      <c r="G726" s="19"/>
      <c r="H726" s="227">
        <v>1.3152999999999999</v>
      </c>
      <c r="I726" s="227"/>
      <c r="J726" s="22"/>
      <c r="K726" s="227">
        <v>10.509</v>
      </c>
      <c r="L726" s="22"/>
      <c r="M726" s="34"/>
      <c r="N726" s="21" t="s">
        <v>993</v>
      </c>
      <c r="O726" s="19" t="s">
        <v>644</v>
      </c>
      <c r="P726" s="19"/>
    </row>
    <row r="727" spans="1:16" s="35" customFormat="1" ht="110.25" x14ac:dyDescent="0.25">
      <c r="A727" s="534"/>
      <c r="B727" s="547" t="s">
        <v>615</v>
      </c>
      <c r="C727" s="540" t="s">
        <v>1032</v>
      </c>
      <c r="D727" s="541" t="s">
        <v>9</v>
      </c>
      <c r="E727" s="19" t="s">
        <v>1099</v>
      </c>
      <c r="F727" s="541" t="s">
        <v>1037</v>
      </c>
      <c r="G727" s="19"/>
      <c r="H727" s="227">
        <v>1.3152999999999999</v>
      </c>
      <c r="I727" s="227"/>
      <c r="J727" s="22"/>
      <c r="K727" s="227">
        <v>13.106</v>
      </c>
      <c r="L727" s="22"/>
      <c r="M727" s="34"/>
      <c r="N727" s="21" t="s">
        <v>993</v>
      </c>
      <c r="O727" s="19" t="s">
        <v>644</v>
      </c>
      <c r="P727" s="19"/>
    </row>
    <row r="728" spans="1:16" s="35" customFormat="1" ht="110.25" x14ac:dyDescent="0.25">
      <c r="A728" s="534"/>
      <c r="B728" s="547" t="s">
        <v>616</v>
      </c>
      <c r="C728" s="540" t="s">
        <v>1032</v>
      </c>
      <c r="D728" s="541" t="s">
        <v>9</v>
      </c>
      <c r="E728" s="19" t="s">
        <v>1099</v>
      </c>
      <c r="F728" s="541" t="s">
        <v>1037</v>
      </c>
      <c r="G728" s="19"/>
      <c r="H728" s="227">
        <v>2.9249999999999998</v>
      </c>
      <c r="I728" s="227"/>
      <c r="J728" s="22"/>
      <c r="K728" s="227">
        <v>31.956</v>
      </c>
      <c r="L728" s="22"/>
      <c r="M728" s="34"/>
      <c r="N728" s="21" t="s">
        <v>993</v>
      </c>
      <c r="O728" s="19" t="s">
        <v>644</v>
      </c>
      <c r="P728" s="19"/>
    </row>
    <row r="729" spans="1:16" s="35" customFormat="1" ht="110.25" x14ac:dyDescent="0.25">
      <c r="A729" s="534"/>
      <c r="B729" s="547" t="s">
        <v>617</v>
      </c>
      <c r="C729" s="540" t="s">
        <v>1032</v>
      </c>
      <c r="D729" s="541" t="s">
        <v>9</v>
      </c>
      <c r="E729" s="19" t="s">
        <v>1099</v>
      </c>
      <c r="F729" s="541" t="s">
        <v>1037</v>
      </c>
      <c r="G729" s="19"/>
      <c r="H729" s="227">
        <v>1.3152999999999999</v>
      </c>
      <c r="I729" s="227"/>
      <c r="J729" s="22"/>
      <c r="K729" s="227">
        <v>11.423</v>
      </c>
      <c r="L729" s="22"/>
      <c r="M729" s="34"/>
      <c r="N729" s="21" t="s">
        <v>993</v>
      </c>
      <c r="O729" s="19" t="s">
        <v>644</v>
      </c>
      <c r="P729" s="19"/>
    </row>
    <row r="730" spans="1:16" s="35" customFormat="1" ht="110.25" x14ac:dyDescent="0.25">
      <c r="A730" s="534"/>
      <c r="B730" s="547" t="s">
        <v>618</v>
      </c>
      <c r="C730" s="540" t="s">
        <v>1032</v>
      </c>
      <c r="D730" s="541" t="s">
        <v>9</v>
      </c>
      <c r="E730" s="19" t="s">
        <v>1099</v>
      </c>
      <c r="F730" s="541" t="s">
        <v>1037</v>
      </c>
      <c r="G730" s="19"/>
      <c r="H730" s="227">
        <v>1.3152999999999999</v>
      </c>
      <c r="I730" s="227"/>
      <c r="J730" s="22"/>
      <c r="K730" s="227">
        <v>11.167999999999999</v>
      </c>
      <c r="L730" s="22"/>
      <c r="M730" s="34"/>
      <c r="N730" s="21" t="s">
        <v>993</v>
      </c>
      <c r="O730" s="19" t="s">
        <v>644</v>
      </c>
      <c r="P730" s="19"/>
    </row>
    <row r="731" spans="1:16" s="35" customFormat="1" ht="110.25" x14ac:dyDescent="0.25">
      <c r="A731" s="534"/>
      <c r="B731" s="547" t="s">
        <v>619</v>
      </c>
      <c r="C731" s="540" t="s">
        <v>1032</v>
      </c>
      <c r="D731" s="541" t="s">
        <v>9</v>
      </c>
      <c r="E731" s="19" t="s">
        <v>1099</v>
      </c>
      <c r="F731" s="541" t="s">
        <v>1037</v>
      </c>
      <c r="G731" s="19"/>
      <c r="H731" s="227">
        <v>2.9249999999999998</v>
      </c>
      <c r="I731" s="227"/>
      <c r="J731" s="22"/>
      <c r="K731" s="227">
        <v>32.781999999999996</v>
      </c>
      <c r="L731" s="22"/>
      <c r="M731" s="34"/>
      <c r="N731" s="21" t="s">
        <v>993</v>
      </c>
      <c r="O731" s="19" t="s">
        <v>644</v>
      </c>
      <c r="P731" s="19"/>
    </row>
    <row r="732" spans="1:16" s="35" customFormat="1" ht="110.25" x14ac:dyDescent="0.25">
      <c r="A732" s="534"/>
      <c r="B732" s="547" t="s">
        <v>1298</v>
      </c>
      <c r="C732" s="540" t="s">
        <v>1032</v>
      </c>
      <c r="D732" s="541" t="s">
        <v>9</v>
      </c>
      <c r="E732" s="19" t="s">
        <v>1099</v>
      </c>
      <c r="F732" s="541" t="s">
        <v>1037</v>
      </c>
      <c r="G732" s="19"/>
      <c r="H732" s="227">
        <v>1.3152999999999999</v>
      </c>
      <c r="I732" s="227"/>
      <c r="J732" s="22"/>
      <c r="K732" s="227">
        <v>11.284000000000001</v>
      </c>
      <c r="L732" s="22"/>
      <c r="M732" s="34"/>
      <c r="N732" s="21" t="s">
        <v>993</v>
      </c>
      <c r="O732" s="19" t="s">
        <v>644</v>
      </c>
      <c r="P732" s="19"/>
    </row>
    <row r="733" spans="1:16" s="35" customFormat="1" ht="110.25" x14ac:dyDescent="0.25">
      <c r="A733" s="534"/>
      <c r="B733" s="547" t="s">
        <v>1299</v>
      </c>
      <c r="C733" s="540" t="s">
        <v>1032</v>
      </c>
      <c r="D733" s="541" t="s">
        <v>9</v>
      </c>
      <c r="E733" s="19" t="s">
        <v>1099</v>
      </c>
      <c r="F733" s="541" t="s">
        <v>1037</v>
      </c>
      <c r="G733" s="19"/>
      <c r="H733" s="227">
        <v>1.3152999999999999</v>
      </c>
      <c r="I733" s="227"/>
      <c r="J733" s="22"/>
      <c r="K733" s="227">
        <v>14.037000000000001</v>
      </c>
      <c r="L733" s="22"/>
      <c r="M733" s="34"/>
      <c r="N733" s="21" t="s">
        <v>993</v>
      </c>
      <c r="O733" s="19" t="s">
        <v>644</v>
      </c>
      <c r="P733" s="19"/>
    </row>
    <row r="734" spans="1:16" ht="72.75" customHeight="1" x14ac:dyDescent="0.25">
      <c r="A734" s="58">
        <v>18</v>
      </c>
      <c r="B734" s="59" t="s">
        <v>1697</v>
      </c>
      <c r="C734" s="60" t="s">
        <v>1033</v>
      </c>
      <c r="D734" s="60" t="s">
        <v>9</v>
      </c>
      <c r="E734" s="60" t="s">
        <v>8</v>
      </c>
      <c r="F734" s="60"/>
      <c r="G734" s="60"/>
      <c r="H734" s="63">
        <v>48</v>
      </c>
      <c r="I734" s="63">
        <v>46</v>
      </c>
      <c r="J734" s="63">
        <v>44</v>
      </c>
      <c r="K734" s="63">
        <v>42</v>
      </c>
      <c r="L734" s="63">
        <v>40</v>
      </c>
      <c r="M734" s="63">
        <v>46</v>
      </c>
      <c r="N734" s="497"/>
      <c r="O734" s="475"/>
      <c r="P734" s="475"/>
    </row>
    <row r="735" spans="1:16" ht="36.75" customHeight="1" x14ac:dyDescent="0.25">
      <c r="A735" s="535"/>
      <c r="B735" s="545" t="s">
        <v>1301</v>
      </c>
      <c r="C735" s="9"/>
      <c r="D735" s="9"/>
      <c r="E735" s="550"/>
      <c r="F735" s="550"/>
      <c r="G735" s="550"/>
      <c r="H735" s="541"/>
      <c r="I735" s="1"/>
      <c r="J735" s="1"/>
      <c r="K735" s="1"/>
      <c r="L735" s="1"/>
      <c r="M735" s="567"/>
      <c r="N735" s="464"/>
      <c r="O735" s="559"/>
      <c r="P735" s="559"/>
    </row>
    <row r="736" spans="1:16" ht="63" x14ac:dyDescent="0.25">
      <c r="A736" s="565"/>
      <c r="B736" s="571" t="s">
        <v>1300</v>
      </c>
      <c r="C736" s="569" t="s">
        <v>1034</v>
      </c>
      <c r="D736" s="569" t="s">
        <v>9</v>
      </c>
      <c r="E736" s="570" t="s">
        <v>8</v>
      </c>
      <c r="F736" s="570"/>
      <c r="G736" s="570"/>
      <c r="H736" s="188"/>
      <c r="I736" s="116"/>
      <c r="J736" s="116"/>
      <c r="K736" s="116"/>
      <c r="L736" s="116"/>
      <c r="M736" s="451"/>
      <c r="N736" s="496"/>
      <c r="O736" s="474"/>
      <c r="P736" s="474"/>
    </row>
    <row r="737" spans="1:16" ht="36.75" customHeight="1" x14ac:dyDescent="0.25">
      <c r="A737" s="1072"/>
      <c r="B737" s="1165" t="s">
        <v>1302</v>
      </c>
      <c r="C737" s="1143" t="s">
        <v>1863</v>
      </c>
      <c r="D737" s="1143" t="s">
        <v>9</v>
      </c>
      <c r="E737" s="3" t="s">
        <v>57</v>
      </c>
      <c r="F737" s="543"/>
      <c r="G737" s="543">
        <v>23.9</v>
      </c>
      <c r="H737" s="539">
        <v>13</v>
      </c>
      <c r="I737" s="3">
        <v>21</v>
      </c>
      <c r="J737" s="3">
        <v>25</v>
      </c>
      <c r="K737" s="3">
        <v>17</v>
      </c>
      <c r="L737" s="3">
        <v>8</v>
      </c>
      <c r="M737" s="16">
        <v>8</v>
      </c>
      <c r="N737" s="498"/>
      <c r="O737" s="559"/>
      <c r="P737" s="559"/>
    </row>
    <row r="738" spans="1:16" ht="26.25" customHeight="1" x14ac:dyDescent="0.25">
      <c r="A738" s="1073"/>
      <c r="B738" s="1165"/>
      <c r="C738" s="1143"/>
      <c r="D738" s="1143"/>
      <c r="E738" s="3" t="s">
        <v>1099</v>
      </c>
      <c r="F738" s="543"/>
      <c r="G738" s="543"/>
      <c r="H738" s="539"/>
      <c r="I738" s="1098" t="s">
        <v>1111</v>
      </c>
      <c r="J738" s="1099"/>
      <c r="K738" s="1099"/>
      <c r="L738" s="1099"/>
      <c r="M738" s="1100"/>
      <c r="N738" s="170"/>
      <c r="O738" s="557"/>
      <c r="P738" s="559"/>
    </row>
    <row r="739" spans="1:16" ht="49.5" customHeight="1" x14ac:dyDescent="0.25">
      <c r="A739" s="537"/>
      <c r="B739" s="574" t="s">
        <v>1303</v>
      </c>
      <c r="C739" s="550"/>
      <c r="D739" s="550"/>
      <c r="E739" s="550"/>
      <c r="F739" s="550"/>
      <c r="G739" s="550"/>
      <c r="H739" s="541"/>
      <c r="I739" s="1"/>
      <c r="J739" s="1"/>
      <c r="K739" s="1"/>
      <c r="L739" s="1"/>
      <c r="M739" s="567"/>
      <c r="N739" s="464"/>
      <c r="O739" s="559"/>
      <c r="P739" s="559"/>
    </row>
    <row r="740" spans="1:16" ht="47.25" x14ac:dyDescent="0.25">
      <c r="A740" s="827"/>
      <c r="B740" s="828" t="s">
        <v>1698</v>
      </c>
      <c r="C740" s="188" t="s">
        <v>1034</v>
      </c>
      <c r="D740" s="188" t="s">
        <v>9</v>
      </c>
      <c r="E740" s="188" t="s">
        <v>8</v>
      </c>
      <c r="F740" s="188"/>
      <c r="G740" s="188"/>
      <c r="H740" s="188"/>
      <c r="I740" s="189"/>
      <c r="J740" s="189"/>
      <c r="K740" s="189"/>
      <c r="L740" s="189"/>
      <c r="M740" s="829"/>
      <c r="N740" s="736"/>
      <c r="O740" s="480"/>
      <c r="P740" s="480"/>
    </row>
    <row r="741" spans="1:16" ht="29.25" customHeight="1" x14ac:dyDescent="0.25">
      <c r="A741" s="1072"/>
      <c r="B741" s="1124" t="s">
        <v>1304</v>
      </c>
      <c r="C741" s="1185" t="s">
        <v>1863</v>
      </c>
      <c r="D741" s="1185" t="s">
        <v>9</v>
      </c>
      <c r="E741" s="543" t="s">
        <v>622</v>
      </c>
      <c r="F741" s="543"/>
      <c r="G741" s="543">
        <v>52</v>
      </c>
      <c r="H741" s="539">
        <v>73</v>
      </c>
      <c r="I741" s="3">
        <v>121</v>
      </c>
      <c r="J741" s="3">
        <v>170</v>
      </c>
      <c r="K741" s="3">
        <v>73</v>
      </c>
      <c r="L741" s="3">
        <v>48</v>
      </c>
      <c r="M741" s="16">
        <v>40</v>
      </c>
      <c r="N741" s="498"/>
      <c r="O741" s="559"/>
      <c r="P741" s="559"/>
    </row>
    <row r="742" spans="1:16" ht="16.5" customHeight="1" x14ac:dyDescent="0.25">
      <c r="A742" s="1194"/>
      <c r="B742" s="1125"/>
      <c r="C742" s="1186"/>
      <c r="D742" s="1186"/>
      <c r="E742" s="193" t="s">
        <v>1099</v>
      </c>
      <c r="F742" s="542"/>
      <c r="G742" s="542"/>
      <c r="H742" s="531"/>
      <c r="I742" s="1190" t="s">
        <v>1111</v>
      </c>
      <c r="J742" s="1191"/>
      <c r="K742" s="1191"/>
      <c r="L742" s="1191"/>
      <c r="M742" s="1192"/>
      <c r="N742" s="499"/>
      <c r="O742" s="471"/>
      <c r="P742" s="471"/>
    </row>
    <row r="743" spans="1:16" ht="41.25" customHeight="1" x14ac:dyDescent="0.25">
      <c r="A743" s="1"/>
      <c r="B743" s="12" t="s">
        <v>1305</v>
      </c>
      <c r="C743" s="4"/>
      <c r="D743" s="4"/>
      <c r="E743" s="4"/>
      <c r="F743" s="4"/>
      <c r="G743" s="4"/>
      <c r="H743" s="19"/>
      <c r="I743" s="1"/>
      <c r="J743" s="1"/>
      <c r="K743" s="1"/>
      <c r="L743" s="1"/>
      <c r="M743" s="1"/>
      <c r="N743" s="464"/>
      <c r="O743" s="559"/>
      <c r="P743" s="559"/>
    </row>
    <row r="744" spans="1:16" ht="54.75" customHeight="1" x14ac:dyDescent="0.25">
      <c r="A744" s="827"/>
      <c r="B744" s="828" t="s">
        <v>1699</v>
      </c>
      <c r="C744" s="188" t="s">
        <v>1034</v>
      </c>
      <c r="D744" s="188" t="s">
        <v>9</v>
      </c>
      <c r="E744" s="188" t="s">
        <v>8</v>
      </c>
      <c r="F744" s="188"/>
      <c r="G744" s="188"/>
      <c r="H744" s="188"/>
      <c r="I744" s="187"/>
      <c r="J744" s="187"/>
      <c r="K744" s="187"/>
      <c r="L744" s="187"/>
      <c r="M744" s="829"/>
      <c r="N744" s="736"/>
      <c r="O744" s="480"/>
      <c r="P744" s="480"/>
    </row>
    <row r="745" spans="1:16" s="582" customFormat="1" ht="36" customHeight="1" x14ac:dyDescent="0.25">
      <c r="A745" s="1197"/>
      <c r="B745" s="1109" t="s">
        <v>1599</v>
      </c>
      <c r="C745" s="1056" t="s">
        <v>1863</v>
      </c>
      <c r="D745" s="1056" t="s">
        <v>9</v>
      </c>
      <c r="E745" s="539" t="s">
        <v>57</v>
      </c>
      <c r="F745" s="539"/>
      <c r="G745" s="539">
        <v>18.2</v>
      </c>
      <c r="H745" s="539">
        <v>36</v>
      </c>
      <c r="I745" s="558">
        <v>61</v>
      </c>
      <c r="J745" s="452">
        <v>85</v>
      </c>
      <c r="K745" s="558">
        <v>36</v>
      </c>
      <c r="L745" s="558">
        <v>24</v>
      </c>
      <c r="M745" s="551">
        <v>24</v>
      </c>
      <c r="N745" s="500"/>
      <c r="O745" s="476"/>
      <c r="P745" s="476"/>
    </row>
    <row r="746" spans="1:16" s="582" customFormat="1" ht="36" customHeight="1" x14ac:dyDescent="0.25">
      <c r="A746" s="1197"/>
      <c r="B746" s="1138"/>
      <c r="C746" s="1107"/>
      <c r="D746" s="1107"/>
      <c r="E746" s="538" t="s">
        <v>1099</v>
      </c>
      <c r="F746" s="539"/>
      <c r="G746" s="539"/>
      <c r="H746" s="440"/>
      <c r="I746" s="690">
        <f>SUM(I747:I758)</f>
        <v>6192.5999999999995</v>
      </c>
      <c r="J746" s="690">
        <f>SUM(J747:J758)</f>
        <v>10094.508</v>
      </c>
      <c r="K746" s="690">
        <f>SUM(K747:K758)</f>
        <v>14684.974999999999</v>
      </c>
      <c r="L746" s="452"/>
      <c r="M746" s="452"/>
      <c r="N746" s="500"/>
      <c r="O746" s="476"/>
      <c r="P746" s="476"/>
    </row>
    <row r="747" spans="1:16" ht="91.5" customHeight="1" x14ac:dyDescent="0.25">
      <c r="A747" s="21"/>
      <c r="B747" s="169" t="s">
        <v>520</v>
      </c>
      <c r="C747" s="19" t="s">
        <v>1863</v>
      </c>
      <c r="D747" s="19" t="s">
        <v>9</v>
      </c>
      <c r="E747" s="19" t="s">
        <v>1099</v>
      </c>
      <c r="F747" s="19" t="s">
        <v>1036</v>
      </c>
      <c r="G747" s="19"/>
      <c r="H747" s="192"/>
      <c r="I747" s="22">
        <v>4000</v>
      </c>
      <c r="J747" s="22">
        <v>4000</v>
      </c>
      <c r="K747" s="22">
        <v>1860.461</v>
      </c>
      <c r="L747" s="22"/>
      <c r="M747" s="22"/>
      <c r="N747" s="579" t="s">
        <v>993</v>
      </c>
      <c r="O747" s="19" t="s">
        <v>782</v>
      </c>
      <c r="P747" s="19" t="s">
        <v>783</v>
      </c>
    </row>
    <row r="748" spans="1:16" ht="66.75" customHeight="1" x14ac:dyDescent="0.25">
      <c r="A748" s="21"/>
      <c r="B748" s="169" t="s">
        <v>521</v>
      </c>
      <c r="C748" s="19" t="s">
        <v>1863</v>
      </c>
      <c r="D748" s="19" t="s">
        <v>9</v>
      </c>
      <c r="E748" s="19" t="s">
        <v>1099</v>
      </c>
      <c r="F748" s="19" t="s">
        <v>1036</v>
      </c>
      <c r="G748" s="19"/>
      <c r="H748" s="192"/>
      <c r="I748" s="22"/>
      <c r="J748" s="22">
        <v>729.279</v>
      </c>
      <c r="K748" s="22"/>
      <c r="L748" s="22"/>
      <c r="M748" s="22"/>
      <c r="N748" s="579" t="s">
        <v>993</v>
      </c>
      <c r="O748" s="19" t="s">
        <v>700</v>
      </c>
      <c r="P748" s="19" t="s">
        <v>783</v>
      </c>
    </row>
    <row r="749" spans="1:16" ht="66.75" customHeight="1" x14ac:dyDescent="0.25">
      <c r="A749" s="21"/>
      <c r="B749" s="169" t="s">
        <v>522</v>
      </c>
      <c r="C749" s="19" t="s">
        <v>1863</v>
      </c>
      <c r="D749" s="19" t="s">
        <v>9</v>
      </c>
      <c r="E749" s="19" t="s">
        <v>1099</v>
      </c>
      <c r="F749" s="19" t="s">
        <v>1036</v>
      </c>
      <c r="G749" s="19"/>
      <c r="H749" s="192"/>
      <c r="I749" s="22"/>
      <c r="J749" s="22">
        <v>81.748000000000005</v>
      </c>
      <c r="K749" s="22"/>
      <c r="L749" s="22"/>
      <c r="M749" s="22"/>
      <c r="N749" s="579" t="s">
        <v>993</v>
      </c>
      <c r="O749" s="19" t="s">
        <v>700</v>
      </c>
      <c r="P749" s="19" t="s">
        <v>783</v>
      </c>
    </row>
    <row r="750" spans="1:16" ht="66.75" customHeight="1" x14ac:dyDescent="0.25">
      <c r="A750" s="21"/>
      <c r="B750" s="169" t="s">
        <v>1306</v>
      </c>
      <c r="C750" s="19" t="s">
        <v>1863</v>
      </c>
      <c r="D750" s="19" t="s">
        <v>9</v>
      </c>
      <c r="E750" s="19" t="s">
        <v>1099</v>
      </c>
      <c r="F750" s="19" t="s">
        <v>1036</v>
      </c>
      <c r="G750" s="19"/>
      <c r="H750" s="192"/>
      <c r="I750" s="22"/>
      <c r="J750" s="22">
        <v>251.16900000000001</v>
      </c>
      <c r="K750" s="22"/>
      <c r="L750" s="22"/>
      <c r="M750" s="22"/>
      <c r="N750" s="579" t="s">
        <v>993</v>
      </c>
      <c r="O750" s="19" t="s">
        <v>700</v>
      </c>
      <c r="P750" s="19" t="s">
        <v>783</v>
      </c>
    </row>
    <row r="751" spans="1:16" ht="66.75" customHeight="1" x14ac:dyDescent="0.25">
      <c r="A751" s="21"/>
      <c r="B751" s="169" t="s">
        <v>523</v>
      </c>
      <c r="C751" s="19" t="s">
        <v>1863</v>
      </c>
      <c r="D751" s="19" t="s">
        <v>9</v>
      </c>
      <c r="E751" s="19" t="s">
        <v>1099</v>
      </c>
      <c r="F751" s="19" t="s">
        <v>1036</v>
      </c>
      <c r="G751" s="19"/>
      <c r="H751" s="192"/>
      <c r="I751" s="22"/>
      <c r="J751" s="22"/>
      <c r="K751" s="22">
        <v>200</v>
      </c>
      <c r="L751" s="22"/>
      <c r="M751" s="22"/>
      <c r="N751" s="579" t="s">
        <v>993</v>
      </c>
      <c r="O751" s="19" t="s">
        <v>700</v>
      </c>
      <c r="P751" s="19" t="s">
        <v>783</v>
      </c>
    </row>
    <row r="752" spans="1:16" ht="66.75" customHeight="1" x14ac:dyDescent="0.25">
      <c r="A752" s="21"/>
      <c r="B752" s="169" t="s">
        <v>524</v>
      </c>
      <c r="C752" s="19" t="s">
        <v>1863</v>
      </c>
      <c r="D752" s="19" t="s">
        <v>9</v>
      </c>
      <c r="E752" s="19" t="s">
        <v>1099</v>
      </c>
      <c r="F752" s="19" t="s">
        <v>1036</v>
      </c>
      <c r="G752" s="19"/>
      <c r="H752" s="192"/>
      <c r="I752" s="22"/>
      <c r="J752" s="22"/>
      <c r="K752" s="22">
        <v>405</v>
      </c>
      <c r="L752" s="22"/>
      <c r="M752" s="22"/>
      <c r="N752" s="579" t="s">
        <v>993</v>
      </c>
      <c r="O752" s="19" t="s">
        <v>700</v>
      </c>
      <c r="P752" s="19" t="s">
        <v>783</v>
      </c>
    </row>
    <row r="753" spans="1:16" ht="97.5" customHeight="1" x14ac:dyDescent="0.25">
      <c r="A753" s="21"/>
      <c r="B753" s="169" t="s">
        <v>525</v>
      </c>
      <c r="C753" s="19" t="s">
        <v>1863</v>
      </c>
      <c r="D753" s="19" t="s">
        <v>9</v>
      </c>
      <c r="E753" s="19" t="s">
        <v>1099</v>
      </c>
      <c r="F753" s="19" t="s">
        <v>1036</v>
      </c>
      <c r="G753" s="19"/>
      <c r="H753" s="192"/>
      <c r="I753" s="22"/>
      <c r="J753" s="22"/>
      <c r="K753" s="22">
        <v>700</v>
      </c>
      <c r="L753" s="22"/>
      <c r="M753" s="22"/>
      <c r="N753" s="579" t="s">
        <v>993</v>
      </c>
      <c r="O753" s="19" t="s">
        <v>700</v>
      </c>
      <c r="P753" s="19" t="s">
        <v>783</v>
      </c>
    </row>
    <row r="754" spans="1:16" ht="66.75" customHeight="1" x14ac:dyDescent="0.25">
      <c r="A754" s="21"/>
      <c r="B754" s="169" t="s">
        <v>526</v>
      </c>
      <c r="C754" s="19" t="s">
        <v>1863</v>
      </c>
      <c r="D754" s="19" t="s">
        <v>9</v>
      </c>
      <c r="E754" s="19" t="s">
        <v>1099</v>
      </c>
      <c r="F754" s="19" t="s">
        <v>1036</v>
      </c>
      <c r="G754" s="19"/>
      <c r="H754" s="192"/>
      <c r="I754" s="22"/>
      <c r="J754" s="22">
        <v>2000</v>
      </c>
      <c r="K754" s="22">
        <v>2380.1979999999999</v>
      </c>
      <c r="L754" s="22"/>
      <c r="M754" s="22"/>
      <c r="N754" s="579" t="s">
        <v>993</v>
      </c>
      <c r="O754" s="19" t="s">
        <v>700</v>
      </c>
      <c r="P754" s="19" t="s">
        <v>783</v>
      </c>
    </row>
    <row r="755" spans="1:16" ht="66.75" customHeight="1" x14ac:dyDescent="0.25">
      <c r="A755" s="1"/>
      <c r="B755" s="169" t="s">
        <v>1747</v>
      </c>
      <c r="C755" s="19" t="s">
        <v>1863</v>
      </c>
      <c r="D755" s="19" t="s">
        <v>9</v>
      </c>
      <c r="E755" s="19" t="s">
        <v>1099</v>
      </c>
      <c r="F755" s="19" t="s">
        <v>1036</v>
      </c>
      <c r="G755" s="19"/>
      <c r="H755" s="192"/>
      <c r="I755" s="22">
        <v>316.89999999999998</v>
      </c>
      <c r="J755" s="22">
        <v>739.4</v>
      </c>
      <c r="K755" s="22"/>
      <c r="L755" s="22"/>
      <c r="M755" s="22"/>
      <c r="N755" s="579" t="s">
        <v>993</v>
      </c>
      <c r="O755" s="19" t="s">
        <v>700</v>
      </c>
      <c r="P755" s="19" t="s">
        <v>783</v>
      </c>
    </row>
    <row r="756" spans="1:16" ht="66.75" customHeight="1" x14ac:dyDescent="0.25">
      <c r="A756" s="21"/>
      <c r="B756" s="169" t="s">
        <v>1748</v>
      </c>
      <c r="C756" s="19" t="s">
        <v>1863</v>
      </c>
      <c r="D756" s="19" t="s">
        <v>9</v>
      </c>
      <c r="E756" s="19" t="s">
        <v>1099</v>
      </c>
      <c r="F756" s="19" t="s">
        <v>1036</v>
      </c>
      <c r="G756" s="19"/>
      <c r="H756" s="192"/>
      <c r="I756" s="22">
        <v>1875.7</v>
      </c>
      <c r="J756" s="22">
        <v>1876</v>
      </c>
      <c r="K756" s="22">
        <v>8754</v>
      </c>
      <c r="L756" s="22"/>
      <c r="M756" s="22"/>
      <c r="N756" s="579" t="s">
        <v>993</v>
      </c>
      <c r="O756" s="19" t="s">
        <v>700</v>
      </c>
      <c r="P756" s="19" t="s">
        <v>783</v>
      </c>
    </row>
    <row r="757" spans="1:16" ht="66.75" customHeight="1" x14ac:dyDescent="0.25">
      <c r="A757" s="21"/>
      <c r="B757" s="169" t="s">
        <v>527</v>
      </c>
      <c r="C757" s="19" t="s">
        <v>1863</v>
      </c>
      <c r="D757" s="19" t="s">
        <v>9</v>
      </c>
      <c r="E757" s="19" t="s">
        <v>1099</v>
      </c>
      <c r="F757" s="19" t="s">
        <v>1036</v>
      </c>
      <c r="G757" s="19"/>
      <c r="H757" s="192"/>
      <c r="I757" s="22"/>
      <c r="J757" s="22">
        <v>416.91199999999998</v>
      </c>
      <c r="K757" s="22">
        <v>178.67699999999999</v>
      </c>
      <c r="L757" s="22"/>
      <c r="M757" s="22"/>
      <c r="N757" s="579" t="s">
        <v>993</v>
      </c>
      <c r="O757" s="19" t="s">
        <v>700</v>
      </c>
      <c r="P757" s="19" t="s">
        <v>783</v>
      </c>
    </row>
    <row r="758" spans="1:16" ht="75.75" customHeight="1" x14ac:dyDescent="0.25">
      <c r="A758" s="21"/>
      <c r="B758" s="169" t="s">
        <v>528</v>
      </c>
      <c r="C758" s="19" t="s">
        <v>1863</v>
      </c>
      <c r="D758" s="19" t="s">
        <v>9</v>
      </c>
      <c r="E758" s="19" t="s">
        <v>1099</v>
      </c>
      <c r="F758" s="19" t="s">
        <v>1036</v>
      </c>
      <c r="G758" s="19"/>
      <c r="H758" s="192"/>
      <c r="I758" s="22"/>
      <c r="J758" s="22"/>
      <c r="K758" s="22">
        <v>206.63900000000001</v>
      </c>
      <c r="L758" s="22"/>
      <c r="M758" s="22"/>
      <c r="N758" s="579" t="s">
        <v>993</v>
      </c>
      <c r="O758" s="19" t="s">
        <v>700</v>
      </c>
      <c r="P758" s="19" t="s">
        <v>783</v>
      </c>
    </row>
    <row r="759" spans="1:16" s="582" customFormat="1" ht="60" customHeight="1" x14ac:dyDescent="0.25">
      <c r="A759" s="579"/>
      <c r="B759" s="441" t="s">
        <v>1307</v>
      </c>
      <c r="C759" s="558" t="s">
        <v>1863</v>
      </c>
      <c r="D759" s="558" t="s">
        <v>9</v>
      </c>
      <c r="E759" s="539" t="s">
        <v>1099</v>
      </c>
      <c r="F759" s="539"/>
      <c r="G759" s="539"/>
      <c r="H759" s="691">
        <f t="shared" ref="H759:M759" si="21">SUM(H760:H765)</f>
        <v>0</v>
      </c>
      <c r="I759" s="691">
        <f t="shared" si="21"/>
        <v>0</v>
      </c>
      <c r="J759" s="691">
        <f>SUM(J760:J765)</f>
        <v>2084.37</v>
      </c>
      <c r="K759" s="691">
        <f t="shared" si="21"/>
        <v>3046.1329999999998</v>
      </c>
      <c r="L759" s="691">
        <f t="shared" si="21"/>
        <v>0</v>
      </c>
      <c r="M759" s="691">
        <f t="shared" si="21"/>
        <v>0</v>
      </c>
      <c r="N759" s="500"/>
      <c r="O759" s="476"/>
      <c r="P759" s="477"/>
    </row>
    <row r="760" spans="1:16" s="582" customFormat="1" ht="47.25" x14ac:dyDescent="0.25">
      <c r="A760" s="579"/>
      <c r="B760" s="442" t="s">
        <v>1700</v>
      </c>
      <c r="C760" s="541" t="s">
        <v>1863</v>
      </c>
      <c r="D760" s="541" t="s">
        <v>9</v>
      </c>
      <c r="E760" s="541" t="s">
        <v>1099</v>
      </c>
      <c r="F760" s="541" t="s">
        <v>1036</v>
      </c>
      <c r="G760" s="541"/>
      <c r="H760" s="443"/>
      <c r="I760" s="443"/>
      <c r="J760" s="444">
        <v>721.5</v>
      </c>
      <c r="K760" s="39"/>
      <c r="L760" s="39"/>
      <c r="M760" s="552"/>
      <c r="N760" s="579" t="s">
        <v>993</v>
      </c>
      <c r="O760" s="541" t="s">
        <v>700</v>
      </c>
      <c r="P760" s="19" t="s">
        <v>784</v>
      </c>
    </row>
    <row r="761" spans="1:16" ht="54.75" customHeight="1" x14ac:dyDescent="0.25">
      <c r="A761" s="21"/>
      <c r="B761" s="169" t="s">
        <v>502</v>
      </c>
      <c r="C761" s="19" t="s">
        <v>1863</v>
      </c>
      <c r="D761" s="19" t="s">
        <v>9</v>
      </c>
      <c r="E761" s="19" t="s">
        <v>1099</v>
      </c>
      <c r="F761" s="19" t="s">
        <v>1036</v>
      </c>
      <c r="G761" s="19"/>
      <c r="H761" s="192"/>
      <c r="I761" s="22"/>
      <c r="J761" s="22">
        <v>1000</v>
      </c>
      <c r="K761" s="22">
        <v>2129.1559999999999</v>
      </c>
      <c r="L761" s="22"/>
      <c r="M761" s="22"/>
      <c r="N761" s="579" t="s">
        <v>993</v>
      </c>
      <c r="O761" s="19" t="s">
        <v>700</v>
      </c>
      <c r="P761" s="19" t="s">
        <v>784</v>
      </c>
    </row>
    <row r="762" spans="1:16" ht="54.75" customHeight="1" x14ac:dyDescent="0.25">
      <c r="A762" s="21"/>
      <c r="B762" s="169" t="s">
        <v>1684</v>
      </c>
      <c r="C762" s="19" t="s">
        <v>1863</v>
      </c>
      <c r="D762" s="19" t="s">
        <v>9</v>
      </c>
      <c r="E762" s="19" t="s">
        <v>1099</v>
      </c>
      <c r="F762" s="19" t="s">
        <v>1036</v>
      </c>
      <c r="G762" s="19"/>
      <c r="H762" s="192"/>
      <c r="I762" s="22"/>
      <c r="J762" s="22">
        <v>93.8</v>
      </c>
      <c r="K762" s="22">
        <v>218.8</v>
      </c>
      <c r="L762" s="22"/>
      <c r="M762" s="22"/>
      <c r="N762" s="579" t="s">
        <v>993</v>
      </c>
      <c r="O762" s="19" t="s">
        <v>700</v>
      </c>
      <c r="P762" s="19" t="s">
        <v>784</v>
      </c>
    </row>
    <row r="763" spans="1:16" ht="75.75" customHeight="1" x14ac:dyDescent="0.25">
      <c r="A763" s="21"/>
      <c r="B763" s="169" t="s">
        <v>1701</v>
      </c>
      <c r="C763" s="19" t="s">
        <v>1863</v>
      </c>
      <c r="D763" s="19" t="s">
        <v>9</v>
      </c>
      <c r="E763" s="19" t="s">
        <v>1099</v>
      </c>
      <c r="F763" s="19" t="s">
        <v>1036</v>
      </c>
      <c r="G763" s="19"/>
      <c r="H763" s="192"/>
      <c r="I763" s="22"/>
      <c r="J763" s="22">
        <v>71.001999999999995</v>
      </c>
      <c r="K763" s="22">
        <v>165.673</v>
      </c>
      <c r="L763" s="22"/>
      <c r="M763" s="22"/>
      <c r="N763" s="579" t="s">
        <v>993</v>
      </c>
      <c r="O763" s="19" t="s">
        <v>700</v>
      </c>
      <c r="P763" s="19" t="s">
        <v>784</v>
      </c>
    </row>
    <row r="764" spans="1:16" ht="54.75" customHeight="1" x14ac:dyDescent="0.25">
      <c r="A764" s="21"/>
      <c r="B764" s="169" t="s">
        <v>1702</v>
      </c>
      <c r="C764" s="19" t="s">
        <v>1863</v>
      </c>
      <c r="D764" s="19" t="s">
        <v>9</v>
      </c>
      <c r="E764" s="19" t="s">
        <v>1099</v>
      </c>
      <c r="F764" s="19" t="s">
        <v>1036</v>
      </c>
      <c r="G764" s="19"/>
      <c r="H764" s="192"/>
      <c r="I764" s="22"/>
      <c r="J764" s="22">
        <v>198.06800000000001</v>
      </c>
      <c r="K764" s="22">
        <v>462.1</v>
      </c>
      <c r="L764" s="22"/>
      <c r="M764" s="22"/>
      <c r="N764" s="579" t="s">
        <v>993</v>
      </c>
      <c r="O764" s="19" t="s">
        <v>700</v>
      </c>
      <c r="P764" s="19" t="s">
        <v>784</v>
      </c>
    </row>
    <row r="765" spans="1:16" ht="72" customHeight="1" x14ac:dyDescent="0.25">
      <c r="A765" s="1"/>
      <c r="B765" s="555" t="s">
        <v>503</v>
      </c>
      <c r="C765" s="4" t="s">
        <v>1863</v>
      </c>
      <c r="D765" s="4" t="s">
        <v>9</v>
      </c>
      <c r="E765" s="4" t="s">
        <v>1099</v>
      </c>
      <c r="F765" s="4" t="s">
        <v>1036</v>
      </c>
      <c r="G765" s="4"/>
      <c r="H765" s="11"/>
      <c r="I765" s="6"/>
      <c r="J765" s="6"/>
      <c r="K765" s="6">
        <v>70.403999999999996</v>
      </c>
      <c r="L765" s="6"/>
      <c r="M765" s="6"/>
      <c r="N765" s="177" t="s">
        <v>993</v>
      </c>
      <c r="O765" s="4" t="s">
        <v>700</v>
      </c>
      <c r="P765" s="19" t="s">
        <v>783</v>
      </c>
    </row>
    <row r="766" spans="1:16" ht="61.5" customHeight="1" x14ac:dyDescent="0.25">
      <c r="A766" s="1"/>
      <c r="B766" s="13" t="s">
        <v>1308</v>
      </c>
      <c r="C766" s="4"/>
      <c r="D766" s="4"/>
      <c r="E766" s="4"/>
      <c r="F766" s="4"/>
      <c r="G766" s="4"/>
      <c r="H766" s="19"/>
      <c r="I766" s="6"/>
      <c r="J766" s="6"/>
      <c r="K766" s="6"/>
      <c r="L766" s="6"/>
      <c r="M766" s="7"/>
      <c r="N766" s="170"/>
      <c r="O766" s="543"/>
      <c r="P766" s="543"/>
    </row>
    <row r="767" spans="1:16" ht="75" customHeight="1" x14ac:dyDescent="0.25">
      <c r="A767" s="97"/>
      <c r="B767" s="105" t="s">
        <v>1600</v>
      </c>
      <c r="C767" s="577" t="s">
        <v>1868</v>
      </c>
      <c r="D767" s="577" t="s">
        <v>6</v>
      </c>
      <c r="E767" s="577" t="s">
        <v>38</v>
      </c>
      <c r="F767" s="577"/>
      <c r="G767" s="577">
        <v>23.6</v>
      </c>
      <c r="H767" s="577">
        <v>23.7</v>
      </c>
      <c r="I767" s="99">
        <v>23.8</v>
      </c>
      <c r="J767" s="99">
        <v>23.9</v>
      </c>
      <c r="K767" s="99">
        <v>23.9</v>
      </c>
      <c r="L767" s="99">
        <v>24</v>
      </c>
      <c r="M767" s="100">
        <v>24</v>
      </c>
      <c r="N767" s="501"/>
      <c r="O767" s="161"/>
      <c r="P767" s="161"/>
    </row>
    <row r="768" spans="1:16" ht="44.25" customHeight="1" x14ac:dyDescent="0.25">
      <c r="A768" s="19"/>
      <c r="B768" s="1063" t="s">
        <v>1713</v>
      </c>
      <c r="C768" s="1060" t="s">
        <v>1871</v>
      </c>
      <c r="D768" s="1060" t="s">
        <v>9</v>
      </c>
      <c r="E768" s="541" t="s">
        <v>1099</v>
      </c>
      <c r="F768" s="541" t="s">
        <v>1036</v>
      </c>
      <c r="G768" s="606"/>
      <c r="H768" s="606">
        <v>97.481999999999999</v>
      </c>
      <c r="I768" s="606">
        <v>920.13900000000001</v>
      </c>
      <c r="J768" s="22"/>
      <c r="K768" s="22"/>
      <c r="L768" s="22"/>
      <c r="M768" s="34"/>
      <c r="N768" s="534" t="s">
        <v>993</v>
      </c>
      <c r="O768" s="541" t="s">
        <v>652</v>
      </c>
      <c r="P768" s="557"/>
    </row>
    <row r="769" spans="1:16" ht="47.25" customHeight="1" x14ac:dyDescent="0.25">
      <c r="A769" s="19"/>
      <c r="B769" s="1064"/>
      <c r="C769" s="1061"/>
      <c r="D769" s="1061"/>
      <c r="E769" s="541" t="s">
        <v>1099</v>
      </c>
      <c r="F769" s="541" t="s">
        <v>1036</v>
      </c>
      <c r="G769" s="606"/>
      <c r="H769" s="606">
        <v>195.10599999999999</v>
      </c>
      <c r="I769" s="606">
        <v>158.94399999999999</v>
      </c>
      <c r="J769" s="22"/>
      <c r="K769" s="22"/>
      <c r="L769" s="22"/>
      <c r="M769" s="34"/>
      <c r="N769" s="534" t="s">
        <v>133</v>
      </c>
      <c r="O769" s="541" t="s">
        <v>658</v>
      </c>
      <c r="P769" s="557"/>
    </row>
    <row r="770" spans="1:16" ht="60" customHeight="1" x14ac:dyDescent="0.25">
      <c r="A770" s="19"/>
      <c r="B770" s="1063" t="s">
        <v>1309</v>
      </c>
      <c r="C770" s="1060" t="s">
        <v>1871</v>
      </c>
      <c r="D770" s="1060" t="s">
        <v>9</v>
      </c>
      <c r="E770" s="541" t="s">
        <v>1099</v>
      </c>
      <c r="F770" s="541" t="s">
        <v>1036</v>
      </c>
      <c r="G770" s="606"/>
      <c r="H770" s="606">
        <v>1029.7090000000001</v>
      </c>
      <c r="I770" s="606"/>
      <c r="J770" s="22"/>
      <c r="K770" s="22"/>
      <c r="L770" s="22"/>
      <c r="M770" s="34"/>
      <c r="N770" s="534" t="s">
        <v>993</v>
      </c>
      <c r="O770" s="541" t="s">
        <v>652</v>
      </c>
      <c r="P770" s="557"/>
    </row>
    <row r="771" spans="1:16" ht="60" customHeight="1" x14ac:dyDescent="0.25">
      <c r="A771" s="19"/>
      <c r="B771" s="1064"/>
      <c r="C771" s="1061"/>
      <c r="D771" s="1061"/>
      <c r="E771" s="541" t="s">
        <v>1099</v>
      </c>
      <c r="F771" s="541" t="s">
        <v>1036</v>
      </c>
      <c r="G771" s="606"/>
      <c r="H771" s="606">
        <v>371.28100000000001</v>
      </c>
      <c r="I771" s="606"/>
      <c r="J771" s="22"/>
      <c r="K771" s="22"/>
      <c r="L771" s="22"/>
      <c r="M771" s="34"/>
      <c r="N771" s="534" t="s">
        <v>133</v>
      </c>
      <c r="O771" s="541" t="s">
        <v>659</v>
      </c>
      <c r="P771" s="557"/>
    </row>
    <row r="772" spans="1:16" ht="64.5" customHeight="1" x14ac:dyDescent="0.25">
      <c r="A772" s="19"/>
      <c r="B772" s="1063" t="s">
        <v>1714</v>
      </c>
      <c r="C772" s="1060" t="s">
        <v>1871</v>
      </c>
      <c r="D772" s="1060" t="s">
        <v>9</v>
      </c>
      <c r="E772" s="541" t="s">
        <v>1099</v>
      </c>
      <c r="F772" s="541" t="s">
        <v>1036</v>
      </c>
      <c r="G772" s="606"/>
      <c r="H772" s="606">
        <v>343.27600000000001</v>
      </c>
      <c r="I772" s="606">
        <v>437.12200000000001</v>
      </c>
      <c r="J772" s="22"/>
      <c r="K772" s="22"/>
      <c r="L772" s="22"/>
      <c r="M772" s="34"/>
      <c r="N772" s="534" t="s">
        <v>993</v>
      </c>
      <c r="O772" s="541" t="s">
        <v>652</v>
      </c>
      <c r="P772" s="557"/>
    </row>
    <row r="773" spans="1:16" ht="64.5" customHeight="1" x14ac:dyDescent="0.25">
      <c r="A773" s="19"/>
      <c r="B773" s="1064"/>
      <c r="C773" s="1061"/>
      <c r="D773" s="1061"/>
      <c r="E773" s="541" t="s">
        <v>1099</v>
      </c>
      <c r="F773" s="541" t="s">
        <v>1036</v>
      </c>
      <c r="G773" s="606"/>
      <c r="H773" s="606">
        <v>257.45999999999998</v>
      </c>
      <c r="I773" s="606"/>
      <c r="J773" s="22"/>
      <c r="K773" s="22"/>
      <c r="L773" s="22"/>
      <c r="M773" s="34"/>
      <c r="N773" s="534" t="s">
        <v>133</v>
      </c>
      <c r="O773" s="541" t="s">
        <v>659</v>
      </c>
      <c r="P773" s="557"/>
    </row>
    <row r="774" spans="1:16" ht="56.25" customHeight="1" x14ac:dyDescent="0.25">
      <c r="A774" s="19"/>
      <c r="B774" s="1063" t="s">
        <v>1715</v>
      </c>
      <c r="C774" s="1060" t="s">
        <v>1871</v>
      </c>
      <c r="D774" s="1060" t="s">
        <v>9</v>
      </c>
      <c r="E774" s="1060" t="s">
        <v>1099</v>
      </c>
      <c r="F774" s="541" t="s">
        <v>1036</v>
      </c>
      <c r="G774" s="606"/>
      <c r="H774" s="606">
        <v>329.92399999999998</v>
      </c>
      <c r="I774" s="606">
        <v>437.15300000000002</v>
      </c>
      <c r="J774" s="22"/>
      <c r="K774" s="22"/>
      <c r="L774" s="22"/>
      <c r="M774" s="34"/>
      <c r="N774" s="534" t="s">
        <v>993</v>
      </c>
      <c r="O774" s="541" t="s">
        <v>652</v>
      </c>
      <c r="P774" s="557"/>
    </row>
    <row r="775" spans="1:16" ht="56.25" customHeight="1" x14ac:dyDescent="0.25">
      <c r="A775" s="19"/>
      <c r="B775" s="1064"/>
      <c r="C775" s="1061"/>
      <c r="D775" s="1061"/>
      <c r="E775" s="1061"/>
      <c r="F775" s="541" t="s">
        <v>1036</v>
      </c>
      <c r="G775" s="606"/>
      <c r="H775" s="606">
        <v>270.88200000000001</v>
      </c>
      <c r="I775" s="606"/>
      <c r="J775" s="22"/>
      <c r="K775" s="22"/>
      <c r="L775" s="22"/>
      <c r="M775" s="34"/>
      <c r="N775" s="534" t="s">
        <v>133</v>
      </c>
      <c r="O775" s="541" t="s">
        <v>659</v>
      </c>
      <c r="P775" s="557"/>
    </row>
    <row r="776" spans="1:16" ht="62.25" customHeight="1" x14ac:dyDescent="0.25">
      <c r="A776" s="19"/>
      <c r="B776" s="1063" t="s">
        <v>1716</v>
      </c>
      <c r="C776" s="1060" t="s">
        <v>1871</v>
      </c>
      <c r="D776" s="1060" t="s">
        <v>9</v>
      </c>
      <c r="E776" s="1060" t="s">
        <v>1099</v>
      </c>
      <c r="F776" s="541" t="s">
        <v>1036</v>
      </c>
      <c r="G776" s="606"/>
      <c r="H776" s="606">
        <v>789.18679999999995</v>
      </c>
      <c r="I776" s="606"/>
      <c r="J776" s="22"/>
      <c r="K776" s="22"/>
      <c r="L776" s="22"/>
      <c r="M776" s="34"/>
      <c r="N776" s="534" t="s">
        <v>993</v>
      </c>
      <c r="O776" s="541" t="s">
        <v>652</v>
      </c>
      <c r="P776" s="557"/>
    </row>
    <row r="777" spans="1:16" ht="62.25" customHeight="1" x14ac:dyDescent="0.25">
      <c r="A777" s="19"/>
      <c r="B777" s="1064"/>
      <c r="C777" s="1061"/>
      <c r="D777" s="1061"/>
      <c r="E777" s="1061"/>
      <c r="F777" s="541" t="s">
        <v>1036</v>
      </c>
      <c r="G777" s="606"/>
      <c r="H777" s="606">
        <v>270.88400000000001</v>
      </c>
      <c r="I777" s="606"/>
      <c r="J777" s="22"/>
      <c r="K777" s="22"/>
      <c r="L777" s="22"/>
      <c r="M777" s="34"/>
      <c r="N777" s="534" t="s">
        <v>133</v>
      </c>
      <c r="O777" s="541" t="s">
        <v>659</v>
      </c>
      <c r="P777" s="557"/>
    </row>
    <row r="778" spans="1:16" ht="66" customHeight="1" x14ac:dyDescent="0.25">
      <c r="A778" s="19"/>
      <c r="B778" s="1063" t="s">
        <v>1717</v>
      </c>
      <c r="C778" s="1060" t="s">
        <v>1871</v>
      </c>
      <c r="D778" s="1060" t="s">
        <v>9</v>
      </c>
      <c r="E778" s="1060" t="s">
        <v>1099</v>
      </c>
      <c r="F778" s="541" t="s">
        <v>1036</v>
      </c>
      <c r="G778" s="606">
        <v>46.7</v>
      </c>
      <c r="H778" s="606">
        <v>283.15899999999999</v>
      </c>
      <c r="I778" s="606">
        <v>434.11799999999999</v>
      </c>
      <c r="J778" s="22"/>
      <c r="K778" s="22"/>
      <c r="L778" s="22"/>
      <c r="M778" s="34"/>
      <c r="N778" s="534" t="s">
        <v>993</v>
      </c>
      <c r="O778" s="541" t="s">
        <v>652</v>
      </c>
      <c r="P778" s="557"/>
    </row>
    <row r="779" spans="1:16" ht="66" customHeight="1" x14ac:dyDescent="0.25">
      <c r="A779" s="19"/>
      <c r="B779" s="1064"/>
      <c r="C779" s="1061"/>
      <c r="D779" s="1061"/>
      <c r="E779" s="1061"/>
      <c r="F779" s="541" t="s">
        <v>1036</v>
      </c>
      <c r="G779" s="606"/>
      <c r="H779" s="606">
        <v>258.91899999999998</v>
      </c>
      <c r="I779" s="606"/>
      <c r="J779" s="22"/>
      <c r="K779" s="22"/>
      <c r="L779" s="22"/>
      <c r="M779" s="34"/>
      <c r="N779" s="534" t="s">
        <v>133</v>
      </c>
      <c r="O779" s="541" t="s">
        <v>659</v>
      </c>
      <c r="P779" s="557"/>
    </row>
    <row r="780" spans="1:16" ht="64.5" customHeight="1" x14ac:dyDescent="0.25">
      <c r="A780" s="19"/>
      <c r="B780" s="1063" t="s">
        <v>1718</v>
      </c>
      <c r="C780" s="1060" t="s">
        <v>1871</v>
      </c>
      <c r="D780" s="1060" t="s">
        <v>9</v>
      </c>
      <c r="E780" s="541" t="s">
        <v>1099</v>
      </c>
      <c r="F780" s="541" t="s">
        <v>1036</v>
      </c>
      <c r="G780" s="606">
        <v>42.5</v>
      </c>
      <c r="H780" s="606">
        <v>300.02999999999997</v>
      </c>
      <c r="I780" s="606">
        <v>430.38900000000001</v>
      </c>
      <c r="J780" s="22"/>
      <c r="K780" s="22"/>
      <c r="L780" s="22"/>
      <c r="M780" s="34"/>
      <c r="N780" s="534" t="s">
        <v>993</v>
      </c>
      <c r="O780" s="541" t="s">
        <v>652</v>
      </c>
      <c r="P780" s="557"/>
    </row>
    <row r="781" spans="1:16" ht="64.5" customHeight="1" x14ac:dyDescent="0.25">
      <c r="A781" s="19"/>
      <c r="B781" s="1064"/>
      <c r="C781" s="1061"/>
      <c r="D781" s="1061"/>
      <c r="E781" s="541" t="s">
        <v>1099</v>
      </c>
      <c r="F781" s="541" t="s">
        <v>1036</v>
      </c>
      <c r="G781" s="606"/>
      <c r="H781" s="606">
        <v>257.95699999999999</v>
      </c>
      <c r="I781" s="606"/>
      <c r="J781" s="22"/>
      <c r="K781" s="22"/>
      <c r="L781" s="22"/>
      <c r="M781" s="34"/>
      <c r="N781" s="534" t="s">
        <v>133</v>
      </c>
      <c r="O781" s="541" t="s">
        <v>659</v>
      </c>
      <c r="P781" s="557"/>
    </row>
    <row r="782" spans="1:16" ht="63" customHeight="1" x14ac:dyDescent="0.25">
      <c r="A782" s="19"/>
      <c r="B782" s="1063" t="s">
        <v>1719</v>
      </c>
      <c r="C782" s="1060" t="s">
        <v>1871</v>
      </c>
      <c r="D782" s="1060" t="s">
        <v>9</v>
      </c>
      <c r="E782" s="541" t="s">
        <v>1099</v>
      </c>
      <c r="F782" s="541" t="s">
        <v>1036</v>
      </c>
      <c r="G782" s="606"/>
      <c r="H782" s="606">
        <v>435.88330000000002</v>
      </c>
      <c r="I782" s="606">
        <v>585.87699999999995</v>
      </c>
      <c r="J782" s="22"/>
      <c r="K782" s="22"/>
      <c r="L782" s="22"/>
      <c r="M782" s="34"/>
      <c r="N782" s="534" t="s">
        <v>993</v>
      </c>
      <c r="O782" s="541" t="s">
        <v>652</v>
      </c>
      <c r="P782" s="557"/>
    </row>
    <row r="783" spans="1:16" ht="63" customHeight="1" x14ac:dyDescent="0.25">
      <c r="A783" s="19"/>
      <c r="B783" s="1064"/>
      <c r="C783" s="1061"/>
      <c r="D783" s="1061"/>
      <c r="E783" s="541" t="s">
        <v>1099</v>
      </c>
      <c r="F783" s="541" t="s">
        <v>1036</v>
      </c>
      <c r="G783" s="606"/>
      <c r="H783" s="606">
        <v>354.024</v>
      </c>
      <c r="I783" s="606"/>
      <c r="J783" s="22"/>
      <c r="K783" s="22"/>
      <c r="L783" s="22"/>
      <c r="M783" s="34"/>
      <c r="N783" s="534" t="s">
        <v>133</v>
      </c>
      <c r="O783" s="541" t="s">
        <v>659</v>
      </c>
      <c r="P783" s="557"/>
    </row>
    <row r="784" spans="1:16" ht="57.75" customHeight="1" x14ac:dyDescent="0.25">
      <c r="A784" s="19"/>
      <c r="B784" s="1063" t="s">
        <v>1720</v>
      </c>
      <c r="C784" s="1060" t="s">
        <v>1871</v>
      </c>
      <c r="D784" s="1060" t="s">
        <v>9</v>
      </c>
      <c r="E784" s="1060" t="s">
        <v>1099</v>
      </c>
      <c r="F784" s="1060" t="s">
        <v>1036</v>
      </c>
      <c r="G784" s="606"/>
      <c r="H784" s="606">
        <v>121.3775</v>
      </c>
      <c r="I784" s="606">
        <v>591.33399999999995</v>
      </c>
      <c r="J784" s="22"/>
      <c r="K784" s="22"/>
      <c r="L784" s="22"/>
      <c r="M784" s="34"/>
      <c r="N784" s="534" t="s">
        <v>993</v>
      </c>
      <c r="O784" s="541" t="s">
        <v>652</v>
      </c>
      <c r="P784" s="557"/>
    </row>
    <row r="785" spans="1:16" ht="57.75" customHeight="1" x14ac:dyDescent="0.25">
      <c r="A785" s="19"/>
      <c r="B785" s="1064"/>
      <c r="C785" s="1061"/>
      <c r="D785" s="1061"/>
      <c r="E785" s="1061"/>
      <c r="F785" s="1061"/>
      <c r="G785" s="606"/>
      <c r="H785" s="606">
        <v>109.083</v>
      </c>
      <c r="I785" s="606">
        <v>277.37</v>
      </c>
      <c r="J785" s="22"/>
      <c r="K785" s="22"/>
      <c r="L785" s="22"/>
      <c r="M785" s="34"/>
      <c r="N785" s="534" t="s">
        <v>133</v>
      </c>
      <c r="O785" s="541" t="s">
        <v>659</v>
      </c>
      <c r="P785" s="557"/>
    </row>
    <row r="786" spans="1:16" ht="57" customHeight="1" x14ac:dyDescent="0.25">
      <c r="A786" s="19"/>
      <c r="B786" s="1063" t="s">
        <v>1721</v>
      </c>
      <c r="C786" s="1060" t="s">
        <v>1871</v>
      </c>
      <c r="D786" s="1060" t="s">
        <v>9</v>
      </c>
      <c r="E786" s="1060" t="s">
        <v>1099</v>
      </c>
      <c r="F786" s="541" t="s">
        <v>1036</v>
      </c>
      <c r="G786" s="606"/>
      <c r="H786" s="606">
        <v>346.06299999999999</v>
      </c>
      <c r="I786" s="606">
        <v>694.85199999999998</v>
      </c>
      <c r="J786" s="22"/>
      <c r="K786" s="22"/>
      <c r="L786" s="22"/>
      <c r="M786" s="34"/>
      <c r="N786" s="534" t="s">
        <v>993</v>
      </c>
      <c r="O786" s="541" t="s">
        <v>652</v>
      </c>
      <c r="P786" s="557"/>
    </row>
    <row r="787" spans="1:16" ht="57" customHeight="1" x14ac:dyDescent="0.25">
      <c r="A787" s="540"/>
      <c r="B787" s="1064"/>
      <c r="C787" s="1061"/>
      <c r="D787" s="1061"/>
      <c r="E787" s="1061"/>
      <c r="F787" s="541" t="s">
        <v>1036</v>
      </c>
      <c r="G787" s="606"/>
      <c r="H787" s="606">
        <v>367.01900000000001</v>
      </c>
      <c r="I787" s="606"/>
      <c r="J787" s="22"/>
      <c r="K787" s="22"/>
      <c r="L787" s="22"/>
      <c r="M787" s="34"/>
      <c r="N787" s="534" t="s">
        <v>133</v>
      </c>
      <c r="O787" s="541" t="s">
        <v>659</v>
      </c>
      <c r="P787" s="557"/>
    </row>
    <row r="788" spans="1:16" ht="34.5" customHeight="1" x14ac:dyDescent="0.25">
      <c r="A788" s="1060"/>
      <c r="B788" s="1063" t="s">
        <v>1310</v>
      </c>
      <c r="C788" s="1060" t="s">
        <v>1871</v>
      </c>
      <c r="D788" s="1060" t="s">
        <v>9</v>
      </c>
      <c r="E788" s="541" t="s">
        <v>1099</v>
      </c>
      <c r="F788" s="1060" t="s">
        <v>1036</v>
      </c>
      <c r="G788" s="606"/>
      <c r="H788" s="606">
        <v>391.72500000000002</v>
      </c>
      <c r="I788" s="606">
        <v>1322.5767000000001</v>
      </c>
      <c r="J788" s="22"/>
      <c r="K788" s="22"/>
      <c r="L788" s="22"/>
      <c r="M788" s="34"/>
      <c r="N788" s="534" t="s">
        <v>133</v>
      </c>
      <c r="O788" s="541" t="s">
        <v>658</v>
      </c>
      <c r="P788" s="557"/>
    </row>
    <row r="789" spans="1:16" ht="27.75" customHeight="1" x14ac:dyDescent="0.25">
      <c r="A789" s="1061"/>
      <c r="B789" s="1064"/>
      <c r="C789" s="1061"/>
      <c r="D789" s="1061"/>
      <c r="E789" s="541" t="s">
        <v>1099</v>
      </c>
      <c r="F789" s="1061"/>
      <c r="G789" s="606"/>
      <c r="H789" s="606"/>
      <c r="I789" s="606"/>
      <c r="J789" s="606">
        <v>1331.404</v>
      </c>
      <c r="K789" s="22"/>
      <c r="L789" s="22"/>
      <c r="M789" s="34"/>
      <c r="N789" s="534" t="s">
        <v>993</v>
      </c>
      <c r="O789" s="541" t="s">
        <v>652</v>
      </c>
      <c r="P789" s="557"/>
    </row>
    <row r="790" spans="1:16" ht="37.5" customHeight="1" x14ac:dyDescent="0.25">
      <c r="A790" s="1060"/>
      <c r="B790" s="1063" t="s">
        <v>1311</v>
      </c>
      <c r="C790" s="1060" t="s">
        <v>1871</v>
      </c>
      <c r="D790" s="1060" t="s">
        <v>9</v>
      </c>
      <c r="E790" s="541" t="s">
        <v>1099</v>
      </c>
      <c r="F790" s="1060" t="s">
        <v>1036</v>
      </c>
      <c r="G790" s="606">
        <v>295.2</v>
      </c>
      <c r="H790" s="606">
        <v>370.464</v>
      </c>
      <c r="I790" s="606">
        <v>742.45920000000001</v>
      </c>
      <c r="J790" s="22"/>
      <c r="K790" s="22"/>
      <c r="L790" s="22"/>
      <c r="M790" s="34"/>
      <c r="N790" s="534" t="s">
        <v>133</v>
      </c>
      <c r="O790" s="541" t="s">
        <v>658</v>
      </c>
      <c r="P790" s="557"/>
    </row>
    <row r="791" spans="1:16" ht="31.5" customHeight="1" x14ac:dyDescent="0.25">
      <c r="A791" s="1061"/>
      <c r="B791" s="1064"/>
      <c r="C791" s="1061"/>
      <c r="D791" s="1061"/>
      <c r="E791" s="541" t="s">
        <v>1099</v>
      </c>
      <c r="F791" s="1061"/>
      <c r="G791" s="606">
        <v>0.7</v>
      </c>
      <c r="H791" s="606"/>
      <c r="I791" s="606"/>
      <c r="J791" s="606">
        <v>627.96400000000006</v>
      </c>
      <c r="K791" s="22"/>
      <c r="L791" s="22"/>
      <c r="M791" s="34"/>
      <c r="N791" s="534" t="s">
        <v>993</v>
      </c>
      <c r="O791" s="541" t="s">
        <v>652</v>
      </c>
      <c r="P791" s="557"/>
    </row>
    <row r="792" spans="1:16" ht="37.5" customHeight="1" x14ac:dyDescent="0.25">
      <c r="A792" s="1060"/>
      <c r="B792" s="1063" t="s">
        <v>1312</v>
      </c>
      <c r="C792" s="1060" t="s">
        <v>1871</v>
      </c>
      <c r="D792" s="1060" t="s">
        <v>9</v>
      </c>
      <c r="E792" s="541" t="s">
        <v>1099</v>
      </c>
      <c r="F792" s="1060" t="s">
        <v>1036</v>
      </c>
      <c r="G792" s="606"/>
      <c r="H792" s="606">
        <v>647.28</v>
      </c>
      <c r="I792" s="606">
        <v>1214.1541</v>
      </c>
      <c r="J792" s="22"/>
      <c r="K792" s="22"/>
      <c r="L792" s="22"/>
      <c r="M792" s="34"/>
      <c r="N792" s="534" t="s">
        <v>133</v>
      </c>
      <c r="O792" s="541" t="s">
        <v>658</v>
      </c>
      <c r="P792" s="557"/>
    </row>
    <row r="793" spans="1:16" ht="37.5" customHeight="1" x14ac:dyDescent="0.25">
      <c r="A793" s="1061"/>
      <c r="B793" s="1064"/>
      <c r="C793" s="1061"/>
      <c r="D793" s="1061"/>
      <c r="E793" s="541" t="s">
        <v>1099</v>
      </c>
      <c r="F793" s="1061"/>
      <c r="G793" s="606"/>
      <c r="H793" s="606"/>
      <c r="I793" s="606">
        <v>187.328</v>
      </c>
      <c r="J793" s="22"/>
      <c r="K793" s="22"/>
      <c r="L793" s="22"/>
      <c r="M793" s="34"/>
      <c r="N793" s="534" t="s">
        <v>993</v>
      </c>
      <c r="O793" s="541" t="s">
        <v>652</v>
      </c>
      <c r="P793" s="557"/>
    </row>
    <row r="794" spans="1:16" ht="39" customHeight="1" x14ac:dyDescent="0.25">
      <c r="A794" s="1060"/>
      <c r="B794" s="1063" t="s">
        <v>1313</v>
      </c>
      <c r="C794" s="1060" t="s">
        <v>1871</v>
      </c>
      <c r="D794" s="1060" t="s">
        <v>9</v>
      </c>
      <c r="E794" s="541" t="s">
        <v>1099</v>
      </c>
      <c r="F794" s="1060" t="s">
        <v>1036</v>
      </c>
      <c r="G794" s="606"/>
      <c r="H794" s="606"/>
      <c r="I794" s="22"/>
      <c r="J794" s="22"/>
      <c r="K794" s="22"/>
      <c r="L794" s="22"/>
      <c r="M794" s="34"/>
      <c r="N794" s="534" t="s">
        <v>133</v>
      </c>
      <c r="O794" s="541">
        <v>288009005</v>
      </c>
      <c r="P794" s="557"/>
    </row>
    <row r="795" spans="1:16" ht="39" customHeight="1" x14ac:dyDescent="0.25">
      <c r="A795" s="1061"/>
      <c r="B795" s="1064"/>
      <c r="C795" s="1061"/>
      <c r="D795" s="1061"/>
      <c r="E795" s="541" t="s">
        <v>1099</v>
      </c>
      <c r="F795" s="1061"/>
      <c r="G795" s="606"/>
      <c r="H795" s="606"/>
      <c r="I795" s="22">
        <v>11.875</v>
      </c>
      <c r="J795" s="22"/>
      <c r="K795" s="22">
        <v>10</v>
      </c>
      <c r="L795" s="22"/>
      <c r="M795" s="34"/>
      <c r="N795" s="534" t="s">
        <v>993</v>
      </c>
      <c r="O795" s="541" t="s">
        <v>652</v>
      </c>
      <c r="P795" s="557"/>
    </row>
    <row r="796" spans="1:16" ht="33.75" customHeight="1" x14ac:dyDescent="0.25">
      <c r="A796" s="1060"/>
      <c r="B796" s="1063" t="s">
        <v>1314</v>
      </c>
      <c r="C796" s="1060" t="s">
        <v>1871</v>
      </c>
      <c r="D796" s="1060" t="s">
        <v>9</v>
      </c>
      <c r="E796" s="541" t="s">
        <v>1099</v>
      </c>
      <c r="F796" s="1060" t="s">
        <v>1036</v>
      </c>
      <c r="G796" s="606"/>
      <c r="H796" s="606"/>
      <c r="I796" s="22"/>
      <c r="J796" s="22"/>
      <c r="K796" s="22"/>
      <c r="L796" s="22"/>
      <c r="M796" s="34"/>
      <c r="N796" s="534" t="s">
        <v>133</v>
      </c>
      <c r="O796" s="541">
        <v>288009005</v>
      </c>
      <c r="P796" s="557"/>
    </row>
    <row r="797" spans="1:16" ht="33.75" customHeight="1" x14ac:dyDescent="0.25">
      <c r="A797" s="1061"/>
      <c r="B797" s="1064"/>
      <c r="C797" s="1061"/>
      <c r="D797" s="1061"/>
      <c r="E797" s="541" t="s">
        <v>1099</v>
      </c>
      <c r="F797" s="1061"/>
      <c r="G797" s="606"/>
      <c r="H797" s="606"/>
      <c r="I797" s="22">
        <v>11.875</v>
      </c>
      <c r="J797" s="22"/>
      <c r="K797" s="22">
        <v>10</v>
      </c>
      <c r="L797" s="22"/>
      <c r="M797" s="34"/>
      <c r="N797" s="534" t="s">
        <v>993</v>
      </c>
      <c r="O797" s="541" t="s">
        <v>652</v>
      </c>
      <c r="P797" s="557"/>
    </row>
    <row r="798" spans="1:16" ht="32.25" customHeight="1" x14ac:dyDescent="0.25">
      <c r="A798" s="1060"/>
      <c r="B798" s="1065" t="s">
        <v>1315</v>
      </c>
      <c r="C798" s="1060" t="s">
        <v>1871</v>
      </c>
      <c r="D798" s="1060" t="s">
        <v>9</v>
      </c>
      <c r="E798" s="541" t="s">
        <v>1099</v>
      </c>
      <c r="F798" s="1060" t="s">
        <v>1036</v>
      </c>
      <c r="G798" s="606"/>
      <c r="H798" s="606"/>
      <c r="I798" s="22"/>
      <c r="J798" s="22"/>
      <c r="K798" s="22"/>
      <c r="L798" s="22"/>
      <c r="M798" s="34"/>
      <c r="N798" s="534" t="s">
        <v>133</v>
      </c>
      <c r="O798" s="541">
        <v>288009005</v>
      </c>
      <c r="P798" s="557"/>
    </row>
    <row r="799" spans="1:16" ht="32.25" customHeight="1" x14ac:dyDescent="0.25">
      <c r="A799" s="1061"/>
      <c r="B799" s="1064"/>
      <c r="C799" s="1061"/>
      <c r="D799" s="1061"/>
      <c r="E799" s="541" t="s">
        <v>1099</v>
      </c>
      <c r="F799" s="1061"/>
      <c r="G799" s="606"/>
      <c r="H799" s="606"/>
      <c r="I799" s="22">
        <v>11.875</v>
      </c>
      <c r="J799" s="22"/>
      <c r="K799" s="22">
        <v>10</v>
      </c>
      <c r="L799" s="22"/>
      <c r="M799" s="34"/>
      <c r="N799" s="534" t="s">
        <v>993</v>
      </c>
      <c r="O799" s="541" t="s">
        <v>652</v>
      </c>
      <c r="P799" s="557"/>
    </row>
    <row r="800" spans="1:16" ht="34.5" customHeight="1" x14ac:dyDescent="0.25">
      <c r="A800" s="1060"/>
      <c r="B800" s="1063" t="s">
        <v>1316</v>
      </c>
      <c r="C800" s="1060" t="s">
        <v>1871</v>
      </c>
      <c r="D800" s="1060" t="s">
        <v>9</v>
      </c>
      <c r="E800" s="541" t="s">
        <v>1099</v>
      </c>
      <c r="F800" s="1060" t="s">
        <v>1036</v>
      </c>
      <c r="G800" s="606"/>
      <c r="H800" s="606">
        <v>50</v>
      </c>
      <c r="I800" s="22">
        <v>636.61699999999996</v>
      </c>
      <c r="J800" s="22"/>
      <c r="K800" s="22"/>
      <c r="L800" s="22"/>
      <c r="M800" s="34"/>
      <c r="N800" s="534" t="s">
        <v>133</v>
      </c>
      <c r="O800" s="541" t="s">
        <v>658</v>
      </c>
      <c r="P800" s="557"/>
    </row>
    <row r="801" spans="1:16" ht="52.5" customHeight="1" x14ac:dyDescent="0.25">
      <c r="A801" s="1061"/>
      <c r="B801" s="1064"/>
      <c r="C801" s="1061"/>
      <c r="D801" s="1061"/>
      <c r="E801" s="541" t="s">
        <v>1099</v>
      </c>
      <c r="F801" s="1061"/>
      <c r="G801" s="606"/>
      <c r="H801" s="606">
        <v>14.674300000000001</v>
      </c>
      <c r="I801" s="22">
        <v>346.16500000000002</v>
      </c>
      <c r="J801" s="22"/>
      <c r="K801" s="22"/>
      <c r="L801" s="22"/>
      <c r="M801" s="34"/>
      <c r="N801" s="534" t="s">
        <v>993</v>
      </c>
      <c r="O801" s="541" t="s">
        <v>652</v>
      </c>
      <c r="P801" s="557"/>
    </row>
    <row r="802" spans="1:16" ht="34.5" customHeight="1" x14ac:dyDescent="0.25">
      <c r="A802" s="1060"/>
      <c r="B802" s="1063" t="s">
        <v>1317</v>
      </c>
      <c r="C802" s="1060" t="s">
        <v>1871</v>
      </c>
      <c r="D802" s="1060" t="s">
        <v>9</v>
      </c>
      <c r="E802" s="541" t="s">
        <v>1099</v>
      </c>
      <c r="F802" s="1060" t="s">
        <v>1036</v>
      </c>
      <c r="G802" s="606"/>
      <c r="H802" s="606">
        <v>50</v>
      </c>
      <c r="I802" s="22">
        <v>636.61699999999996</v>
      </c>
      <c r="J802" s="22"/>
      <c r="K802" s="22"/>
      <c r="L802" s="22"/>
      <c r="M802" s="34"/>
      <c r="N802" s="534" t="s">
        <v>133</v>
      </c>
      <c r="O802" s="541" t="s">
        <v>658</v>
      </c>
      <c r="P802" s="557"/>
    </row>
    <row r="803" spans="1:16" ht="48" customHeight="1" x14ac:dyDescent="0.25">
      <c r="A803" s="1061"/>
      <c r="B803" s="1064"/>
      <c r="C803" s="1061"/>
      <c r="D803" s="1061"/>
      <c r="E803" s="541" t="s">
        <v>1099</v>
      </c>
      <c r="F803" s="1061"/>
      <c r="G803" s="606"/>
      <c r="H803" s="606">
        <v>14.674300000000001</v>
      </c>
      <c r="I803" s="22">
        <v>346.16500000000002</v>
      </c>
      <c r="J803" s="22"/>
      <c r="K803" s="22"/>
      <c r="L803" s="22"/>
      <c r="M803" s="34"/>
      <c r="N803" s="534" t="s">
        <v>993</v>
      </c>
      <c r="O803" s="541" t="s">
        <v>652</v>
      </c>
      <c r="P803" s="557"/>
    </row>
    <row r="804" spans="1:16" ht="38.25" customHeight="1" x14ac:dyDescent="0.25">
      <c r="A804" s="1060"/>
      <c r="B804" s="1063" t="s">
        <v>1318</v>
      </c>
      <c r="C804" s="1060" t="s">
        <v>1871</v>
      </c>
      <c r="D804" s="1060" t="s">
        <v>9</v>
      </c>
      <c r="E804" s="541" t="s">
        <v>1099</v>
      </c>
      <c r="F804" s="1060" t="s">
        <v>1036</v>
      </c>
      <c r="G804" s="606"/>
      <c r="H804" s="606">
        <v>305</v>
      </c>
      <c r="I804" s="22">
        <v>381.61700000000002</v>
      </c>
      <c r="J804" s="22"/>
      <c r="K804" s="22"/>
      <c r="L804" s="22"/>
      <c r="M804" s="34"/>
      <c r="N804" s="534" t="s">
        <v>133</v>
      </c>
      <c r="O804" s="541" t="s">
        <v>658</v>
      </c>
      <c r="P804" s="557"/>
    </row>
    <row r="805" spans="1:16" ht="38.25" customHeight="1" x14ac:dyDescent="0.25">
      <c r="A805" s="1061"/>
      <c r="B805" s="1064"/>
      <c r="C805" s="1061"/>
      <c r="D805" s="1061"/>
      <c r="E805" s="541" t="s">
        <v>1099</v>
      </c>
      <c r="F805" s="1061"/>
      <c r="G805" s="606"/>
      <c r="H805" s="606">
        <v>14.674300000000001</v>
      </c>
      <c r="I805" s="22">
        <v>349.08800000000002</v>
      </c>
      <c r="J805" s="22"/>
      <c r="K805" s="22"/>
      <c r="L805" s="22"/>
      <c r="M805" s="34"/>
      <c r="N805" s="534" t="s">
        <v>993</v>
      </c>
      <c r="O805" s="541" t="s">
        <v>652</v>
      </c>
      <c r="P805" s="557"/>
    </row>
    <row r="806" spans="1:16" ht="41.25" customHeight="1" x14ac:dyDescent="0.25">
      <c r="A806" s="1060"/>
      <c r="B806" s="1063" t="s">
        <v>1319</v>
      </c>
      <c r="C806" s="1060" t="s">
        <v>1871</v>
      </c>
      <c r="D806" s="1060" t="s">
        <v>9</v>
      </c>
      <c r="E806" s="541" t="s">
        <v>1099</v>
      </c>
      <c r="F806" s="1060" t="s">
        <v>1036</v>
      </c>
      <c r="G806" s="606"/>
      <c r="H806" s="606">
        <v>305</v>
      </c>
      <c r="I806" s="22">
        <v>381.61700000000002</v>
      </c>
      <c r="J806" s="22"/>
      <c r="K806" s="22"/>
      <c r="L806" s="22"/>
      <c r="M806" s="34"/>
      <c r="N806" s="534" t="s">
        <v>133</v>
      </c>
      <c r="O806" s="541" t="s">
        <v>658</v>
      </c>
      <c r="P806" s="557"/>
    </row>
    <row r="807" spans="1:16" ht="41.25" customHeight="1" x14ac:dyDescent="0.25">
      <c r="A807" s="1061"/>
      <c r="B807" s="1064"/>
      <c r="C807" s="1061"/>
      <c r="D807" s="1061"/>
      <c r="E807" s="541" t="s">
        <v>1099</v>
      </c>
      <c r="F807" s="1061"/>
      <c r="G807" s="606"/>
      <c r="H807" s="606">
        <v>14.674300000000001</v>
      </c>
      <c r="I807" s="22">
        <v>346.16500000000002</v>
      </c>
      <c r="J807" s="22"/>
      <c r="K807" s="22"/>
      <c r="L807" s="22"/>
      <c r="M807" s="34"/>
      <c r="N807" s="534" t="s">
        <v>993</v>
      </c>
      <c r="O807" s="541" t="s">
        <v>652</v>
      </c>
      <c r="P807" s="557"/>
    </row>
    <row r="808" spans="1:16" ht="35.25" customHeight="1" x14ac:dyDescent="0.25">
      <c r="A808" s="1060"/>
      <c r="B808" s="1063" t="s">
        <v>1703</v>
      </c>
      <c r="C808" s="1060" t="s">
        <v>1871</v>
      </c>
      <c r="D808" s="1060" t="s">
        <v>9</v>
      </c>
      <c r="E808" s="541" t="s">
        <v>1099</v>
      </c>
      <c r="F808" s="1060" t="s">
        <v>1036</v>
      </c>
      <c r="G808" s="606"/>
      <c r="H808" s="606">
        <v>50</v>
      </c>
      <c r="I808" s="22">
        <v>636.61699999999996</v>
      </c>
      <c r="J808" s="22"/>
      <c r="K808" s="22"/>
      <c r="L808" s="22"/>
      <c r="M808" s="34"/>
      <c r="N808" s="534" t="s">
        <v>133</v>
      </c>
      <c r="O808" s="541" t="s">
        <v>658</v>
      </c>
      <c r="P808" s="557"/>
    </row>
    <row r="809" spans="1:16" ht="45" customHeight="1" x14ac:dyDescent="0.25">
      <c r="A809" s="1061"/>
      <c r="B809" s="1064"/>
      <c r="C809" s="1061"/>
      <c r="D809" s="1061"/>
      <c r="E809" s="541" t="s">
        <v>1099</v>
      </c>
      <c r="F809" s="1061"/>
      <c r="G809" s="606"/>
      <c r="H809" s="606">
        <v>14.674300000000001</v>
      </c>
      <c r="I809" s="22">
        <v>346.16500000000002</v>
      </c>
      <c r="J809" s="22"/>
      <c r="K809" s="22"/>
      <c r="L809" s="22"/>
      <c r="M809" s="34"/>
      <c r="N809" s="534" t="s">
        <v>993</v>
      </c>
      <c r="O809" s="541" t="s">
        <v>652</v>
      </c>
      <c r="P809" s="557"/>
    </row>
    <row r="810" spans="1:16" ht="39" customHeight="1" x14ac:dyDescent="0.25">
      <c r="A810" s="1060"/>
      <c r="B810" s="1063" t="s">
        <v>1704</v>
      </c>
      <c r="C810" s="1060" t="s">
        <v>1871</v>
      </c>
      <c r="D810" s="1060" t="s">
        <v>9</v>
      </c>
      <c r="E810" s="541" t="s">
        <v>1099</v>
      </c>
      <c r="F810" s="1060" t="s">
        <v>1036</v>
      </c>
      <c r="G810" s="606"/>
      <c r="H810" s="606">
        <v>305</v>
      </c>
      <c r="I810" s="22">
        <v>381.61700000000002</v>
      </c>
      <c r="J810" s="22"/>
      <c r="K810" s="22"/>
      <c r="L810" s="22"/>
      <c r="M810" s="34"/>
      <c r="N810" s="534" t="s">
        <v>133</v>
      </c>
      <c r="O810" s="541" t="s">
        <v>658</v>
      </c>
      <c r="P810" s="557"/>
    </row>
    <row r="811" spans="1:16" ht="39" customHeight="1" x14ac:dyDescent="0.25">
      <c r="A811" s="1061"/>
      <c r="B811" s="1064"/>
      <c r="C811" s="1061"/>
      <c r="D811" s="1061"/>
      <c r="E811" s="541" t="s">
        <v>1099</v>
      </c>
      <c r="F811" s="1061"/>
      <c r="G811" s="606"/>
      <c r="H811" s="606">
        <v>14.674300000000001</v>
      </c>
      <c r="I811" s="22">
        <v>384.01</v>
      </c>
      <c r="J811" s="22"/>
      <c r="K811" s="22"/>
      <c r="L811" s="22"/>
      <c r="M811" s="34"/>
      <c r="N811" s="534" t="s">
        <v>993</v>
      </c>
      <c r="O811" s="541" t="s">
        <v>652</v>
      </c>
      <c r="P811" s="557"/>
    </row>
    <row r="812" spans="1:16" ht="38.25" customHeight="1" x14ac:dyDescent="0.25">
      <c r="A812" s="1060"/>
      <c r="B812" s="1063" t="s">
        <v>1705</v>
      </c>
      <c r="C812" s="1060" t="s">
        <v>1871</v>
      </c>
      <c r="D812" s="1060" t="s">
        <v>9</v>
      </c>
      <c r="E812" s="541" t="s">
        <v>1099</v>
      </c>
      <c r="F812" s="1060" t="s">
        <v>1036</v>
      </c>
      <c r="G812" s="606"/>
      <c r="H812" s="606">
        <v>50</v>
      </c>
      <c r="I812" s="22">
        <v>636.61699999999996</v>
      </c>
      <c r="J812" s="22"/>
      <c r="K812" s="22"/>
      <c r="L812" s="22"/>
      <c r="M812" s="34"/>
      <c r="N812" s="534" t="s">
        <v>133</v>
      </c>
      <c r="O812" s="541" t="s">
        <v>658</v>
      </c>
      <c r="P812" s="557"/>
    </row>
    <row r="813" spans="1:16" ht="57.75" customHeight="1" x14ac:dyDescent="0.25">
      <c r="A813" s="1061"/>
      <c r="B813" s="1064"/>
      <c r="C813" s="1061"/>
      <c r="D813" s="1061"/>
      <c r="E813" s="541" t="s">
        <v>1099</v>
      </c>
      <c r="F813" s="1061"/>
      <c r="G813" s="606"/>
      <c r="H813" s="606">
        <v>14.674300000000001</v>
      </c>
      <c r="I813" s="22">
        <v>374.18900000000002</v>
      </c>
      <c r="J813" s="22"/>
      <c r="K813" s="22"/>
      <c r="L813" s="22"/>
      <c r="M813" s="34"/>
      <c r="N813" s="534" t="s">
        <v>993</v>
      </c>
      <c r="O813" s="541" t="s">
        <v>652</v>
      </c>
      <c r="P813" s="557"/>
    </row>
    <row r="814" spans="1:16" ht="39" customHeight="1" x14ac:dyDescent="0.25">
      <c r="A814" s="1060"/>
      <c r="B814" s="1063" t="s">
        <v>1706</v>
      </c>
      <c r="C814" s="1060" t="s">
        <v>1871</v>
      </c>
      <c r="D814" s="1060" t="s">
        <v>9</v>
      </c>
      <c r="E814" s="541" t="s">
        <v>1099</v>
      </c>
      <c r="F814" s="1060" t="s">
        <v>1036</v>
      </c>
      <c r="G814" s="606"/>
      <c r="H814" s="606">
        <v>50</v>
      </c>
      <c r="I814" s="22">
        <v>636.61699999999996</v>
      </c>
      <c r="J814" s="22"/>
      <c r="K814" s="22"/>
      <c r="L814" s="22"/>
      <c r="M814" s="34"/>
      <c r="N814" s="534" t="s">
        <v>133</v>
      </c>
      <c r="O814" s="541" t="s">
        <v>658</v>
      </c>
      <c r="P814" s="557"/>
    </row>
    <row r="815" spans="1:16" ht="69.75" customHeight="1" x14ac:dyDescent="0.25">
      <c r="A815" s="1061"/>
      <c r="B815" s="1064"/>
      <c r="C815" s="1061"/>
      <c r="D815" s="1061"/>
      <c r="E815" s="541" t="s">
        <v>1099</v>
      </c>
      <c r="F815" s="1061"/>
      <c r="G815" s="606"/>
      <c r="H815" s="606">
        <v>14.674300000000001</v>
      </c>
      <c r="I815" s="22">
        <v>417.08</v>
      </c>
      <c r="J815" s="22"/>
      <c r="K815" s="22"/>
      <c r="L815" s="22"/>
      <c r="M815" s="34"/>
      <c r="N815" s="534" t="s">
        <v>993</v>
      </c>
      <c r="O815" s="541" t="s">
        <v>652</v>
      </c>
      <c r="P815" s="557"/>
    </row>
    <row r="816" spans="1:16" ht="39" customHeight="1" x14ac:dyDescent="0.25">
      <c r="A816" s="1060"/>
      <c r="B816" s="1063" t="s">
        <v>1707</v>
      </c>
      <c r="C816" s="1060" t="s">
        <v>1871</v>
      </c>
      <c r="D816" s="1060" t="s">
        <v>9</v>
      </c>
      <c r="E816" s="541" t="s">
        <v>1099</v>
      </c>
      <c r="F816" s="1060" t="s">
        <v>1036</v>
      </c>
      <c r="G816" s="606"/>
      <c r="H816" s="606">
        <v>261.32299999999998</v>
      </c>
      <c r="I816" s="22">
        <v>425.29399999999998</v>
      </c>
      <c r="J816" s="22"/>
      <c r="K816" s="22"/>
      <c r="L816" s="22"/>
      <c r="M816" s="34"/>
      <c r="N816" s="534" t="s">
        <v>133</v>
      </c>
      <c r="O816" s="541" t="s">
        <v>658</v>
      </c>
      <c r="P816" s="557"/>
    </row>
    <row r="817" spans="1:16" ht="81.75" customHeight="1" x14ac:dyDescent="0.25">
      <c r="A817" s="1061"/>
      <c r="B817" s="1064"/>
      <c r="C817" s="1061"/>
      <c r="D817" s="1061"/>
      <c r="E817" s="541" t="s">
        <v>1099</v>
      </c>
      <c r="F817" s="1061"/>
      <c r="G817" s="606"/>
      <c r="H817" s="606">
        <v>14.674300000000001</v>
      </c>
      <c r="I817" s="22">
        <v>374.50599999999997</v>
      </c>
      <c r="J817" s="22"/>
      <c r="K817" s="22"/>
      <c r="L817" s="22"/>
      <c r="M817" s="34"/>
      <c r="N817" s="534" t="s">
        <v>993</v>
      </c>
      <c r="O817" s="541" t="s">
        <v>652</v>
      </c>
      <c r="P817" s="557"/>
    </row>
    <row r="818" spans="1:16" ht="52.5" customHeight="1" x14ac:dyDescent="0.25">
      <c r="A818" s="1060"/>
      <c r="B818" s="1063" t="s">
        <v>1708</v>
      </c>
      <c r="C818" s="1060" t="s">
        <v>1871</v>
      </c>
      <c r="D818" s="1060" t="s">
        <v>9</v>
      </c>
      <c r="E818" s="541" t="s">
        <v>1099</v>
      </c>
      <c r="F818" s="1060" t="s">
        <v>1036</v>
      </c>
      <c r="G818" s="606"/>
      <c r="H818" s="606">
        <v>305</v>
      </c>
      <c r="I818" s="22">
        <v>381.61700000000002</v>
      </c>
      <c r="J818" s="22"/>
      <c r="K818" s="22"/>
      <c r="L818" s="22"/>
      <c r="M818" s="34"/>
      <c r="N818" s="534" t="s">
        <v>133</v>
      </c>
      <c r="O818" s="541" t="s">
        <v>658</v>
      </c>
      <c r="P818" s="557"/>
    </row>
    <row r="819" spans="1:16" ht="60" customHeight="1" x14ac:dyDescent="0.25">
      <c r="A819" s="1061"/>
      <c r="B819" s="1064"/>
      <c r="C819" s="1061"/>
      <c r="D819" s="1061"/>
      <c r="E819" s="541" t="s">
        <v>1099</v>
      </c>
      <c r="F819" s="1061"/>
      <c r="G819" s="606"/>
      <c r="H819" s="606">
        <v>14.674300000000001</v>
      </c>
      <c r="I819" s="22">
        <v>412.65499999999997</v>
      </c>
      <c r="J819" s="22"/>
      <c r="K819" s="22"/>
      <c r="L819" s="22"/>
      <c r="M819" s="34"/>
      <c r="N819" s="534" t="s">
        <v>993</v>
      </c>
      <c r="O819" s="541" t="s">
        <v>652</v>
      </c>
      <c r="P819" s="557"/>
    </row>
    <row r="820" spans="1:16" ht="36" customHeight="1" x14ac:dyDescent="0.25">
      <c r="A820" s="1060"/>
      <c r="B820" s="1063" t="s">
        <v>1709</v>
      </c>
      <c r="C820" s="1060" t="s">
        <v>1871</v>
      </c>
      <c r="D820" s="1060" t="s">
        <v>9</v>
      </c>
      <c r="E820" s="541" t="s">
        <v>1099</v>
      </c>
      <c r="F820" s="1060" t="s">
        <v>1036</v>
      </c>
      <c r="G820" s="606"/>
      <c r="H820" s="606">
        <v>50</v>
      </c>
      <c r="I820" s="22">
        <v>636.61699999999996</v>
      </c>
      <c r="J820" s="22"/>
      <c r="K820" s="22"/>
      <c r="L820" s="22"/>
      <c r="M820" s="34"/>
      <c r="N820" s="534" t="s">
        <v>133</v>
      </c>
      <c r="O820" s="541" t="s">
        <v>658</v>
      </c>
      <c r="P820" s="557"/>
    </row>
    <row r="821" spans="1:16" ht="73.5" customHeight="1" x14ac:dyDescent="0.25">
      <c r="A821" s="1061"/>
      <c r="B821" s="1064"/>
      <c r="C821" s="1061"/>
      <c r="D821" s="1061"/>
      <c r="E821" s="541" t="s">
        <v>1099</v>
      </c>
      <c r="F821" s="1061"/>
      <c r="G821" s="606"/>
      <c r="H821" s="606">
        <v>14.674300000000001</v>
      </c>
      <c r="I821" s="22">
        <v>374.50599999999997</v>
      </c>
      <c r="J821" s="22"/>
      <c r="K821" s="22"/>
      <c r="L821" s="22"/>
      <c r="M821" s="34"/>
      <c r="N821" s="534" t="s">
        <v>993</v>
      </c>
      <c r="O821" s="541" t="s">
        <v>652</v>
      </c>
      <c r="P821" s="557"/>
    </row>
    <row r="822" spans="1:16" ht="36" customHeight="1" x14ac:dyDescent="0.25">
      <c r="A822" s="1060"/>
      <c r="B822" s="1063" t="s">
        <v>1710</v>
      </c>
      <c r="C822" s="1060" t="s">
        <v>1871</v>
      </c>
      <c r="D822" s="1060" t="s">
        <v>9</v>
      </c>
      <c r="E822" s="541" t="s">
        <v>1099</v>
      </c>
      <c r="F822" s="1060" t="s">
        <v>1036</v>
      </c>
      <c r="G822" s="606"/>
      <c r="H822" s="606">
        <v>50</v>
      </c>
      <c r="I822" s="22">
        <v>636.61699999999996</v>
      </c>
      <c r="J822" s="22"/>
      <c r="K822" s="22"/>
      <c r="L822" s="22"/>
      <c r="M822" s="34"/>
      <c r="N822" s="534" t="s">
        <v>133</v>
      </c>
      <c r="O822" s="541" t="s">
        <v>658</v>
      </c>
      <c r="P822" s="557"/>
    </row>
    <row r="823" spans="1:16" ht="81.75" customHeight="1" x14ac:dyDescent="0.25">
      <c r="A823" s="1061"/>
      <c r="B823" s="1064"/>
      <c r="C823" s="1061"/>
      <c r="D823" s="1061"/>
      <c r="E823" s="541" t="s">
        <v>1099</v>
      </c>
      <c r="F823" s="1061"/>
      <c r="G823" s="606"/>
      <c r="H823" s="606">
        <v>14.674300000000001</v>
      </c>
      <c r="I823" s="22">
        <v>374.18900000000002</v>
      </c>
      <c r="J823" s="22"/>
      <c r="K823" s="22"/>
      <c r="L823" s="22"/>
      <c r="M823" s="34"/>
      <c r="N823" s="534" t="s">
        <v>993</v>
      </c>
      <c r="O823" s="541" t="s">
        <v>652</v>
      </c>
      <c r="P823" s="557"/>
    </row>
    <row r="824" spans="1:16" ht="41.25" customHeight="1" x14ac:dyDescent="0.25">
      <c r="A824" s="1060"/>
      <c r="B824" s="1063" t="s">
        <v>1711</v>
      </c>
      <c r="C824" s="1060" t="s">
        <v>1871</v>
      </c>
      <c r="D824" s="1060" t="s">
        <v>9</v>
      </c>
      <c r="E824" s="541" t="s">
        <v>1099</v>
      </c>
      <c r="F824" s="1060" t="s">
        <v>1036</v>
      </c>
      <c r="G824" s="606"/>
      <c r="H824" s="606">
        <v>50</v>
      </c>
      <c r="I824" s="22">
        <v>636.61699999999996</v>
      </c>
      <c r="J824" s="22"/>
      <c r="K824" s="22"/>
      <c r="L824" s="22"/>
      <c r="M824" s="34"/>
      <c r="N824" s="534" t="s">
        <v>133</v>
      </c>
      <c r="O824" s="541" t="s">
        <v>658</v>
      </c>
      <c r="P824" s="557"/>
    </row>
    <row r="825" spans="1:16" ht="62.25" customHeight="1" x14ac:dyDescent="0.25">
      <c r="A825" s="1071"/>
      <c r="B825" s="1085"/>
      <c r="C825" s="1071"/>
      <c r="D825" s="1071"/>
      <c r="E825" s="548" t="s">
        <v>1099</v>
      </c>
      <c r="F825" s="1071"/>
      <c r="G825" s="607"/>
      <c r="H825" s="607">
        <v>14.674300000000001</v>
      </c>
      <c r="I825" s="762">
        <v>374.18900000000002</v>
      </c>
      <c r="J825" s="762"/>
      <c r="K825" s="762"/>
      <c r="L825" s="762"/>
      <c r="M825" s="758"/>
      <c r="N825" s="554" t="s">
        <v>993</v>
      </c>
      <c r="O825" s="548" t="s">
        <v>652</v>
      </c>
      <c r="P825" s="557"/>
    </row>
    <row r="826" spans="1:16" ht="47.25" x14ac:dyDescent="0.25">
      <c r="A826" s="19"/>
      <c r="B826" s="20" t="s">
        <v>1320</v>
      </c>
      <c r="C826" s="19" t="s">
        <v>1871</v>
      </c>
      <c r="D826" s="19" t="s">
        <v>9</v>
      </c>
      <c r="E826" s="19" t="s">
        <v>1099</v>
      </c>
      <c r="F826" s="19" t="s">
        <v>1036</v>
      </c>
      <c r="G826" s="773"/>
      <c r="H826" s="606"/>
      <c r="I826" s="22">
        <v>49</v>
      </c>
      <c r="J826" s="22"/>
      <c r="K826" s="22">
        <v>10</v>
      </c>
      <c r="L826" s="22"/>
      <c r="M826" s="22"/>
      <c r="N826" s="21" t="s">
        <v>993</v>
      </c>
      <c r="O826" s="19" t="s">
        <v>644</v>
      </c>
      <c r="P826" s="774"/>
    </row>
    <row r="827" spans="1:16" ht="47.25" x14ac:dyDescent="0.25">
      <c r="A827" s="19"/>
      <c r="B827" s="20" t="s">
        <v>1321</v>
      </c>
      <c r="C827" s="19" t="s">
        <v>1871</v>
      </c>
      <c r="D827" s="19" t="s">
        <v>9</v>
      </c>
      <c r="E827" s="19" t="s">
        <v>1099</v>
      </c>
      <c r="F827" s="19" t="s">
        <v>1036</v>
      </c>
      <c r="G827" s="606"/>
      <c r="H827" s="606"/>
      <c r="I827" s="22">
        <v>49</v>
      </c>
      <c r="J827" s="22"/>
      <c r="K827" s="22">
        <v>10</v>
      </c>
      <c r="L827" s="22"/>
      <c r="M827" s="22"/>
      <c r="N827" s="21" t="s">
        <v>993</v>
      </c>
      <c r="O827" s="19" t="s">
        <v>644</v>
      </c>
      <c r="P827" s="557"/>
    </row>
    <row r="828" spans="1:16" ht="47.25" x14ac:dyDescent="0.25">
      <c r="A828" s="19"/>
      <c r="B828" s="20" t="s">
        <v>1322</v>
      </c>
      <c r="C828" s="19" t="s">
        <v>1871</v>
      </c>
      <c r="D828" s="19" t="s">
        <v>9</v>
      </c>
      <c r="E828" s="19" t="s">
        <v>1099</v>
      </c>
      <c r="F828" s="19" t="s">
        <v>1036</v>
      </c>
      <c r="G828" s="606"/>
      <c r="H828" s="606"/>
      <c r="I828" s="22">
        <v>62</v>
      </c>
      <c r="J828" s="22"/>
      <c r="K828" s="22">
        <v>10</v>
      </c>
      <c r="L828" s="22"/>
      <c r="M828" s="22"/>
      <c r="N828" s="21" t="s">
        <v>993</v>
      </c>
      <c r="O828" s="19" t="s">
        <v>644</v>
      </c>
      <c r="P828" s="557"/>
    </row>
    <row r="829" spans="1:16" ht="36" customHeight="1" x14ac:dyDescent="0.25">
      <c r="A829" s="1060"/>
      <c r="B829" s="1065" t="s">
        <v>1323</v>
      </c>
      <c r="C829" s="1060" t="s">
        <v>1871</v>
      </c>
      <c r="D829" s="1060" t="s">
        <v>9</v>
      </c>
      <c r="E829" s="541" t="s">
        <v>1099</v>
      </c>
      <c r="F829" s="1060" t="s">
        <v>1036</v>
      </c>
      <c r="G829" s="606"/>
      <c r="H829" s="606"/>
      <c r="I829" s="22">
        <v>13287.689</v>
      </c>
      <c r="J829" s="22"/>
      <c r="K829" s="22"/>
      <c r="L829" s="246"/>
      <c r="M829" s="247"/>
      <c r="N829" s="534" t="s">
        <v>133</v>
      </c>
      <c r="O829" s="541" t="s">
        <v>659</v>
      </c>
      <c r="P829" s="557"/>
    </row>
    <row r="830" spans="1:16" ht="36" customHeight="1" x14ac:dyDescent="0.25">
      <c r="A830" s="1061"/>
      <c r="B830" s="1066"/>
      <c r="C830" s="1061"/>
      <c r="D830" s="1061"/>
      <c r="E830" s="541" t="s">
        <v>1099</v>
      </c>
      <c r="F830" s="1061"/>
      <c r="G830" s="606"/>
      <c r="H830" s="606">
        <v>117.6371</v>
      </c>
      <c r="I830" s="22">
        <v>4000</v>
      </c>
      <c r="J830" s="22">
        <v>9003.3109999999997</v>
      </c>
      <c r="K830" s="22"/>
      <c r="L830" s="246"/>
      <c r="M830" s="247"/>
      <c r="N830" s="534" t="s">
        <v>993</v>
      </c>
      <c r="O830" s="541" t="s">
        <v>644</v>
      </c>
      <c r="P830" s="557"/>
    </row>
    <row r="831" spans="1:16" ht="36" customHeight="1" x14ac:dyDescent="0.25">
      <c r="A831" s="1060"/>
      <c r="B831" s="1063" t="s">
        <v>1324</v>
      </c>
      <c r="C831" s="1060" t="s">
        <v>1871</v>
      </c>
      <c r="D831" s="1060" t="s">
        <v>9</v>
      </c>
      <c r="E831" s="541" t="s">
        <v>1099</v>
      </c>
      <c r="F831" s="1060" t="s">
        <v>1036</v>
      </c>
      <c r="G831" s="606"/>
      <c r="H831" s="606"/>
      <c r="I831" s="22"/>
      <c r="J831" s="22">
        <v>1235.3869999999999</v>
      </c>
      <c r="K831" s="22">
        <v>1235.386</v>
      </c>
      <c r="L831" s="22"/>
      <c r="M831" s="34"/>
      <c r="N831" s="534" t="s">
        <v>133</v>
      </c>
      <c r="O831" s="541" t="s">
        <v>658</v>
      </c>
      <c r="P831" s="557"/>
    </row>
    <row r="832" spans="1:16" ht="36" customHeight="1" x14ac:dyDescent="0.25">
      <c r="A832" s="1061"/>
      <c r="B832" s="1064"/>
      <c r="C832" s="1061"/>
      <c r="D832" s="1061"/>
      <c r="E832" s="541" t="s">
        <v>1099</v>
      </c>
      <c r="F832" s="1061"/>
      <c r="G832" s="606"/>
      <c r="H832" s="606"/>
      <c r="I832" s="22"/>
      <c r="J832" s="22">
        <v>53.505000000000003</v>
      </c>
      <c r="K832" s="22">
        <v>53.506</v>
      </c>
      <c r="L832" s="22"/>
      <c r="M832" s="34"/>
      <c r="N832" s="534" t="s">
        <v>993</v>
      </c>
      <c r="O832" s="541" t="s">
        <v>652</v>
      </c>
      <c r="P832" s="557"/>
    </row>
    <row r="833" spans="1:16" ht="36" customHeight="1" x14ac:dyDescent="0.25">
      <c r="A833" s="1060"/>
      <c r="B833" s="1063" t="s">
        <v>1325</v>
      </c>
      <c r="C833" s="1060" t="s">
        <v>1871</v>
      </c>
      <c r="D833" s="1060" t="s">
        <v>9</v>
      </c>
      <c r="E833" s="541" t="s">
        <v>1099</v>
      </c>
      <c r="F833" s="1060" t="s">
        <v>1036</v>
      </c>
      <c r="G833" s="606"/>
      <c r="H833" s="606"/>
      <c r="I833" s="22"/>
      <c r="J833" s="22">
        <v>1235.3869999999999</v>
      </c>
      <c r="K833" s="22">
        <v>1235.386</v>
      </c>
      <c r="L833" s="22"/>
      <c r="M833" s="34"/>
      <c r="N833" s="534" t="s">
        <v>133</v>
      </c>
      <c r="O833" s="541" t="s">
        <v>658</v>
      </c>
      <c r="P833" s="557"/>
    </row>
    <row r="834" spans="1:16" ht="36" customHeight="1" x14ac:dyDescent="0.25">
      <c r="A834" s="1061"/>
      <c r="B834" s="1064"/>
      <c r="C834" s="1061"/>
      <c r="D834" s="1061"/>
      <c r="E834" s="541" t="s">
        <v>1099</v>
      </c>
      <c r="F834" s="1061"/>
      <c r="G834" s="606"/>
      <c r="H834" s="606"/>
      <c r="I834" s="22"/>
      <c r="J834" s="22">
        <v>53.505000000000003</v>
      </c>
      <c r="K834" s="22">
        <v>53.506</v>
      </c>
      <c r="L834" s="22"/>
      <c r="M834" s="34"/>
      <c r="N834" s="534" t="s">
        <v>993</v>
      </c>
      <c r="O834" s="541" t="s">
        <v>652</v>
      </c>
      <c r="P834" s="557"/>
    </row>
    <row r="835" spans="1:16" ht="36" customHeight="1" x14ac:dyDescent="0.25">
      <c r="A835" s="1060"/>
      <c r="B835" s="1063" t="s">
        <v>1326</v>
      </c>
      <c r="C835" s="1060" t="s">
        <v>1871</v>
      </c>
      <c r="D835" s="1060" t="s">
        <v>9</v>
      </c>
      <c r="E835" s="541" t="s">
        <v>1099</v>
      </c>
      <c r="F835" s="1060" t="s">
        <v>1036</v>
      </c>
      <c r="G835" s="606"/>
      <c r="H835" s="606"/>
      <c r="I835" s="22"/>
      <c r="J835" s="22">
        <v>1235.3869999999999</v>
      </c>
      <c r="K835" s="22">
        <v>1235.386</v>
      </c>
      <c r="L835" s="22"/>
      <c r="M835" s="34"/>
      <c r="N835" s="534" t="s">
        <v>133</v>
      </c>
      <c r="O835" s="541" t="s">
        <v>658</v>
      </c>
      <c r="P835" s="557"/>
    </row>
    <row r="836" spans="1:16" ht="36" customHeight="1" x14ac:dyDescent="0.25">
      <c r="A836" s="1061"/>
      <c r="B836" s="1064"/>
      <c r="C836" s="1061"/>
      <c r="D836" s="1061"/>
      <c r="E836" s="541" t="s">
        <v>1099</v>
      </c>
      <c r="F836" s="1061"/>
      <c r="G836" s="606"/>
      <c r="H836" s="606"/>
      <c r="I836" s="22"/>
      <c r="J836" s="22">
        <v>53.505000000000003</v>
      </c>
      <c r="K836" s="22">
        <v>53.506</v>
      </c>
      <c r="L836" s="22"/>
      <c r="M836" s="34"/>
      <c r="N836" s="534" t="s">
        <v>993</v>
      </c>
      <c r="O836" s="541" t="s">
        <v>652</v>
      </c>
      <c r="P836" s="557"/>
    </row>
    <row r="837" spans="1:16" ht="36" customHeight="1" x14ac:dyDescent="0.25">
      <c r="A837" s="1060"/>
      <c r="B837" s="1063" t="s">
        <v>1327</v>
      </c>
      <c r="C837" s="1060" t="s">
        <v>1871</v>
      </c>
      <c r="D837" s="1060" t="s">
        <v>9</v>
      </c>
      <c r="E837" s="541" t="s">
        <v>1099</v>
      </c>
      <c r="F837" s="1060" t="s">
        <v>1036</v>
      </c>
      <c r="G837" s="606"/>
      <c r="H837" s="606"/>
      <c r="I837" s="22"/>
      <c r="J837" s="22">
        <v>1235.3869999999999</v>
      </c>
      <c r="K837" s="22">
        <v>1235.386</v>
      </c>
      <c r="L837" s="22"/>
      <c r="M837" s="34"/>
      <c r="N837" s="534" t="s">
        <v>133</v>
      </c>
      <c r="O837" s="541" t="s">
        <v>658</v>
      </c>
      <c r="P837" s="557"/>
    </row>
    <row r="838" spans="1:16" ht="36" customHeight="1" x14ac:dyDescent="0.25">
      <c r="A838" s="1061"/>
      <c r="B838" s="1064"/>
      <c r="C838" s="1061"/>
      <c r="D838" s="1061"/>
      <c r="E838" s="541" t="s">
        <v>1099</v>
      </c>
      <c r="F838" s="1061"/>
      <c r="G838" s="606"/>
      <c r="H838" s="606"/>
      <c r="I838" s="22"/>
      <c r="J838" s="22">
        <v>53.505000000000003</v>
      </c>
      <c r="K838" s="22">
        <v>53.506</v>
      </c>
      <c r="L838" s="22"/>
      <c r="M838" s="34"/>
      <c r="N838" s="534" t="s">
        <v>993</v>
      </c>
      <c r="O838" s="541" t="s">
        <v>652</v>
      </c>
      <c r="P838" s="557"/>
    </row>
    <row r="839" spans="1:16" ht="36" customHeight="1" x14ac:dyDescent="0.25">
      <c r="A839" s="1060"/>
      <c r="B839" s="1063" t="s">
        <v>1328</v>
      </c>
      <c r="C839" s="1060" t="s">
        <v>1871</v>
      </c>
      <c r="D839" s="1060" t="s">
        <v>9</v>
      </c>
      <c r="E839" s="541" t="s">
        <v>1099</v>
      </c>
      <c r="F839" s="1060" t="s">
        <v>1036</v>
      </c>
      <c r="G839" s="606"/>
      <c r="H839" s="606"/>
      <c r="I839" s="22"/>
      <c r="J839" s="22">
        <v>917.01599999999996</v>
      </c>
      <c r="K839" s="22">
        <v>917.01499999999999</v>
      </c>
      <c r="L839" s="22"/>
      <c r="M839" s="34"/>
      <c r="N839" s="534" t="s">
        <v>133</v>
      </c>
      <c r="O839" s="541" t="s">
        <v>658</v>
      </c>
      <c r="P839" s="557"/>
    </row>
    <row r="840" spans="1:16" ht="36" customHeight="1" x14ac:dyDescent="0.25">
      <c r="A840" s="1061"/>
      <c r="B840" s="1064"/>
      <c r="C840" s="1061"/>
      <c r="D840" s="1061"/>
      <c r="E840" s="541" t="s">
        <v>1099</v>
      </c>
      <c r="F840" s="1061"/>
      <c r="G840" s="606"/>
      <c r="H840" s="606">
        <v>21.543199999999999</v>
      </c>
      <c r="I840" s="22">
        <v>2.5390000000000001</v>
      </c>
      <c r="J840" s="22">
        <v>207.33600000000001</v>
      </c>
      <c r="K840" s="22">
        <v>207.33600000000001</v>
      </c>
      <c r="L840" s="22"/>
      <c r="M840" s="34"/>
      <c r="N840" s="534" t="s">
        <v>993</v>
      </c>
      <c r="O840" s="541" t="s">
        <v>652</v>
      </c>
      <c r="P840" s="557"/>
    </row>
    <row r="841" spans="1:16" ht="36" customHeight="1" x14ac:dyDescent="0.25">
      <c r="A841" s="1060"/>
      <c r="B841" s="1063" t="s">
        <v>1329</v>
      </c>
      <c r="C841" s="1060" t="s">
        <v>1871</v>
      </c>
      <c r="D841" s="1060" t="s">
        <v>9</v>
      </c>
      <c r="E841" s="541" t="s">
        <v>1099</v>
      </c>
      <c r="F841" s="1060" t="s">
        <v>1036</v>
      </c>
      <c r="G841" s="606"/>
      <c r="H841" s="606"/>
      <c r="I841" s="22"/>
      <c r="J841" s="22">
        <v>917.01599999999996</v>
      </c>
      <c r="K841" s="22">
        <v>917.01499999999999</v>
      </c>
      <c r="L841" s="22"/>
      <c r="M841" s="34"/>
      <c r="N841" s="534" t="s">
        <v>133</v>
      </c>
      <c r="O841" s="541" t="s">
        <v>658</v>
      </c>
      <c r="P841" s="557"/>
    </row>
    <row r="842" spans="1:16" ht="36" customHeight="1" x14ac:dyDescent="0.25">
      <c r="A842" s="1061"/>
      <c r="B842" s="1064"/>
      <c r="C842" s="1061"/>
      <c r="D842" s="1061"/>
      <c r="E842" s="541" t="s">
        <v>1099</v>
      </c>
      <c r="F842" s="1061"/>
      <c r="G842" s="606"/>
      <c r="H842" s="606">
        <v>21.543199999999999</v>
      </c>
      <c r="I842" s="22">
        <v>2.5390000000000001</v>
      </c>
      <c r="J842" s="22">
        <v>207.33600000000001</v>
      </c>
      <c r="K842" s="22">
        <v>207.33600000000001</v>
      </c>
      <c r="L842" s="22"/>
      <c r="M842" s="34"/>
      <c r="N842" s="534" t="s">
        <v>993</v>
      </c>
      <c r="O842" s="541" t="s">
        <v>652</v>
      </c>
      <c r="P842" s="557"/>
    </row>
    <row r="843" spans="1:16" ht="36" customHeight="1" x14ac:dyDescent="0.25">
      <c r="A843" s="1060"/>
      <c r="B843" s="1063" t="s">
        <v>1330</v>
      </c>
      <c r="C843" s="1060" t="s">
        <v>1871</v>
      </c>
      <c r="D843" s="1060" t="s">
        <v>9</v>
      </c>
      <c r="E843" s="541" t="s">
        <v>1099</v>
      </c>
      <c r="F843" s="1060" t="s">
        <v>1036</v>
      </c>
      <c r="G843" s="606"/>
      <c r="H843" s="606"/>
      <c r="I843" s="22"/>
      <c r="J843" s="22">
        <v>1167.595</v>
      </c>
      <c r="K843" s="22">
        <v>1167.595</v>
      </c>
      <c r="L843" s="22"/>
      <c r="M843" s="34"/>
      <c r="N843" s="534" t="s">
        <v>133</v>
      </c>
      <c r="O843" s="541" t="s">
        <v>658</v>
      </c>
      <c r="P843" s="557"/>
    </row>
    <row r="844" spans="1:16" ht="36" customHeight="1" x14ac:dyDescent="0.25">
      <c r="A844" s="1061"/>
      <c r="B844" s="1064"/>
      <c r="C844" s="1061"/>
      <c r="D844" s="1061"/>
      <c r="E844" s="541" t="s">
        <v>1099</v>
      </c>
      <c r="F844" s="1061"/>
      <c r="G844" s="606"/>
      <c r="H844" s="606">
        <v>38.3688</v>
      </c>
      <c r="I844" s="22">
        <v>1.7969999999999999</v>
      </c>
      <c r="J844" s="22">
        <v>48.241</v>
      </c>
      <c r="K844" s="22">
        <v>48.241</v>
      </c>
      <c r="L844" s="22"/>
      <c r="M844" s="34"/>
      <c r="N844" s="534" t="s">
        <v>993</v>
      </c>
      <c r="O844" s="541" t="s">
        <v>652</v>
      </c>
      <c r="P844" s="557"/>
    </row>
    <row r="845" spans="1:16" ht="36" customHeight="1" x14ac:dyDescent="0.25">
      <c r="A845" s="1060"/>
      <c r="B845" s="1063" t="s">
        <v>1331</v>
      </c>
      <c r="C845" s="1060" t="s">
        <v>1871</v>
      </c>
      <c r="D845" s="1060" t="s">
        <v>9</v>
      </c>
      <c r="E845" s="541" t="s">
        <v>1099</v>
      </c>
      <c r="F845" s="1060" t="s">
        <v>1036</v>
      </c>
      <c r="G845" s="606"/>
      <c r="H845" s="606"/>
      <c r="I845" s="22"/>
      <c r="J845" s="22">
        <v>1167.595</v>
      </c>
      <c r="K845" s="22">
        <v>1167.595</v>
      </c>
      <c r="L845" s="22"/>
      <c r="M845" s="34"/>
      <c r="N845" s="534" t="s">
        <v>133</v>
      </c>
      <c r="O845" s="541" t="s">
        <v>658</v>
      </c>
      <c r="P845" s="557"/>
    </row>
    <row r="846" spans="1:16" ht="36" customHeight="1" x14ac:dyDescent="0.25">
      <c r="A846" s="1061"/>
      <c r="B846" s="1064"/>
      <c r="C846" s="1061"/>
      <c r="D846" s="1061"/>
      <c r="E846" s="541" t="s">
        <v>1099</v>
      </c>
      <c r="F846" s="1061"/>
      <c r="G846" s="606"/>
      <c r="H846" s="606">
        <v>38.3688</v>
      </c>
      <c r="I846" s="22">
        <v>1.7969999999999999</v>
      </c>
      <c r="J846" s="22">
        <v>48.241</v>
      </c>
      <c r="K846" s="22">
        <v>48.241</v>
      </c>
      <c r="L846" s="22"/>
      <c r="M846" s="34"/>
      <c r="N846" s="534" t="s">
        <v>993</v>
      </c>
      <c r="O846" s="541" t="s">
        <v>652</v>
      </c>
      <c r="P846" s="557"/>
    </row>
    <row r="847" spans="1:16" ht="36" customHeight="1" x14ac:dyDescent="0.25">
      <c r="A847" s="1060"/>
      <c r="B847" s="1063" t="s">
        <v>1332</v>
      </c>
      <c r="C847" s="1060" t="s">
        <v>1871</v>
      </c>
      <c r="D847" s="1060" t="s">
        <v>9</v>
      </c>
      <c r="E847" s="541" t="s">
        <v>1099</v>
      </c>
      <c r="F847" s="1060" t="s">
        <v>1036</v>
      </c>
      <c r="G847" s="606"/>
      <c r="H847" s="606"/>
      <c r="I847" s="22"/>
      <c r="J847" s="22">
        <v>1167.595</v>
      </c>
      <c r="K847" s="22">
        <v>1167.595</v>
      </c>
      <c r="L847" s="22"/>
      <c r="M847" s="34"/>
      <c r="N847" s="534" t="s">
        <v>133</v>
      </c>
      <c r="O847" s="541" t="s">
        <v>658</v>
      </c>
      <c r="P847" s="557"/>
    </row>
    <row r="848" spans="1:16" ht="36" customHeight="1" x14ac:dyDescent="0.25">
      <c r="A848" s="1061"/>
      <c r="B848" s="1064"/>
      <c r="C848" s="1061"/>
      <c r="D848" s="1061"/>
      <c r="E848" s="541" t="s">
        <v>1099</v>
      </c>
      <c r="F848" s="1061"/>
      <c r="G848" s="606"/>
      <c r="H848" s="606">
        <v>38.4</v>
      </c>
      <c r="I848" s="22">
        <v>1.7969999999999999</v>
      </c>
      <c r="J848" s="22">
        <v>48.241</v>
      </c>
      <c r="K848" s="22">
        <v>48.241</v>
      </c>
      <c r="L848" s="22"/>
      <c r="M848" s="34"/>
      <c r="N848" s="534" t="s">
        <v>993</v>
      </c>
      <c r="O848" s="541" t="s">
        <v>652</v>
      </c>
      <c r="P848" s="557"/>
    </row>
    <row r="849" spans="1:16" ht="36" customHeight="1" x14ac:dyDescent="0.25">
      <c r="A849" s="1060"/>
      <c r="B849" s="1063" t="s">
        <v>1333</v>
      </c>
      <c r="C849" s="1060" t="s">
        <v>1871</v>
      </c>
      <c r="D849" s="1060" t="s">
        <v>9</v>
      </c>
      <c r="E849" s="541" t="s">
        <v>1099</v>
      </c>
      <c r="F849" s="1060" t="s">
        <v>1036</v>
      </c>
      <c r="G849" s="606"/>
      <c r="H849" s="606"/>
      <c r="I849" s="22"/>
      <c r="J849" s="22">
        <v>1167.595</v>
      </c>
      <c r="K849" s="22">
        <v>1167.595</v>
      </c>
      <c r="L849" s="22"/>
      <c r="M849" s="34"/>
      <c r="N849" s="534" t="s">
        <v>133</v>
      </c>
      <c r="O849" s="541" t="s">
        <v>658</v>
      </c>
      <c r="P849" s="557"/>
    </row>
    <row r="850" spans="1:16" ht="36" customHeight="1" x14ac:dyDescent="0.25">
      <c r="A850" s="1061"/>
      <c r="B850" s="1064"/>
      <c r="C850" s="1061"/>
      <c r="D850" s="1061"/>
      <c r="E850" s="541" t="s">
        <v>1099</v>
      </c>
      <c r="F850" s="1061"/>
      <c r="G850" s="606"/>
      <c r="H850" s="606">
        <v>38.4</v>
      </c>
      <c r="I850" s="22">
        <v>1.7969999999999999</v>
      </c>
      <c r="J850" s="22">
        <v>48.241</v>
      </c>
      <c r="K850" s="22">
        <v>48.241</v>
      </c>
      <c r="L850" s="22"/>
      <c r="M850" s="34"/>
      <c r="N850" s="534" t="s">
        <v>993</v>
      </c>
      <c r="O850" s="541" t="s">
        <v>652</v>
      </c>
      <c r="P850" s="557"/>
    </row>
    <row r="851" spans="1:16" ht="71.25" customHeight="1" x14ac:dyDescent="0.25">
      <c r="A851" s="19"/>
      <c r="B851" s="194" t="s">
        <v>1722</v>
      </c>
      <c r="C851" s="19" t="s">
        <v>1871</v>
      </c>
      <c r="D851" s="541" t="s">
        <v>9</v>
      </c>
      <c r="E851" s="541" t="s">
        <v>1099</v>
      </c>
      <c r="F851" s="541" t="s">
        <v>1036</v>
      </c>
      <c r="G851" s="606"/>
      <c r="H851" s="606"/>
      <c r="I851" s="22">
        <v>137.57499999999999</v>
      </c>
      <c r="J851" s="22"/>
      <c r="K851" s="22"/>
      <c r="L851" s="22"/>
      <c r="M851" s="34"/>
      <c r="N851" s="534" t="s">
        <v>993</v>
      </c>
      <c r="O851" s="541" t="s">
        <v>652</v>
      </c>
      <c r="P851" s="557"/>
    </row>
    <row r="852" spans="1:16" ht="47.25" x14ac:dyDescent="0.25">
      <c r="A852" s="19"/>
      <c r="B852" s="194" t="s">
        <v>1723</v>
      </c>
      <c r="C852" s="19" t="s">
        <v>1871</v>
      </c>
      <c r="D852" s="541" t="s">
        <v>9</v>
      </c>
      <c r="E852" s="541" t="s">
        <v>1099</v>
      </c>
      <c r="F852" s="541" t="s">
        <v>1036</v>
      </c>
      <c r="G852" s="606"/>
      <c r="H852" s="606"/>
      <c r="I852" s="22">
        <v>91.698999999999998</v>
      </c>
      <c r="J852" s="22"/>
      <c r="K852" s="22"/>
      <c r="L852" s="22"/>
      <c r="M852" s="34"/>
      <c r="N852" s="534" t="s">
        <v>993</v>
      </c>
      <c r="O852" s="541" t="s">
        <v>652</v>
      </c>
      <c r="P852" s="557"/>
    </row>
    <row r="853" spans="1:16" ht="47.25" x14ac:dyDescent="0.25">
      <c r="A853" s="19"/>
      <c r="B853" s="194" t="s">
        <v>1724</v>
      </c>
      <c r="C853" s="19" t="s">
        <v>1871</v>
      </c>
      <c r="D853" s="541" t="s">
        <v>9</v>
      </c>
      <c r="E853" s="541" t="s">
        <v>1099</v>
      </c>
      <c r="F853" s="541" t="s">
        <v>1036</v>
      </c>
      <c r="G853" s="606"/>
      <c r="H853" s="606"/>
      <c r="I853" s="22">
        <v>103.15</v>
      </c>
      <c r="J853" s="22"/>
      <c r="K853" s="22"/>
      <c r="L853" s="22"/>
      <c r="M853" s="34"/>
      <c r="N853" s="534" t="s">
        <v>993</v>
      </c>
      <c r="O853" s="541" t="s">
        <v>652</v>
      </c>
      <c r="P853" s="557"/>
    </row>
    <row r="854" spans="1:16" ht="47.25" x14ac:dyDescent="0.25">
      <c r="A854" s="19"/>
      <c r="B854" s="194" t="s">
        <v>1725</v>
      </c>
      <c r="C854" s="19" t="s">
        <v>1871</v>
      </c>
      <c r="D854" s="541" t="s">
        <v>9</v>
      </c>
      <c r="E854" s="541" t="s">
        <v>1099</v>
      </c>
      <c r="F854" s="541" t="s">
        <v>1036</v>
      </c>
      <c r="G854" s="606"/>
      <c r="H854" s="606"/>
      <c r="I854" s="22">
        <v>90.29</v>
      </c>
      <c r="J854" s="22"/>
      <c r="K854" s="22"/>
      <c r="L854" s="22"/>
      <c r="M854" s="34"/>
      <c r="N854" s="534" t="s">
        <v>993</v>
      </c>
      <c r="O854" s="541" t="s">
        <v>652</v>
      </c>
      <c r="P854" s="557"/>
    </row>
    <row r="855" spans="1:16" ht="47.25" x14ac:dyDescent="0.25">
      <c r="A855" s="19"/>
      <c r="B855" s="194" t="s">
        <v>1726</v>
      </c>
      <c r="C855" s="19" t="s">
        <v>1871</v>
      </c>
      <c r="D855" s="541" t="s">
        <v>9</v>
      </c>
      <c r="E855" s="541" t="s">
        <v>1099</v>
      </c>
      <c r="F855" s="541" t="s">
        <v>1036</v>
      </c>
      <c r="G855" s="606"/>
      <c r="H855" s="606"/>
      <c r="I855" s="22">
        <v>101.794</v>
      </c>
      <c r="J855" s="22"/>
      <c r="K855" s="22"/>
      <c r="L855" s="22"/>
      <c r="M855" s="34"/>
      <c r="N855" s="534" t="s">
        <v>993</v>
      </c>
      <c r="O855" s="541" t="s">
        <v>652</v>
      </c>
      <c r="P855" s="557"/>
    </row>
    <row r="856" spans="1:16" ht="47.25" x14ac:dyDescent="0.25">
      <c r="A856" s="19"/>
      <c r="B856" s="194" t="s">
        <v>1727</v>
      </c>
      <c r="C856" s="19" t="s">
        <v>1871</v>
      </c>
      <c r="D856" s="541" t="s">
        <v>9</v>
      </c>
      <c r="E856" s="541" t="s">
        <v>1099</v>
      </c>
      <c r="F856" s="541" t="s">
        <v>1036</v>
      </c>
      <c r="G856" s="606"/>
      <c r="H856" s="606"/>
      <c r="I856" s="22">
        <v>65.524000000000001</v>
      </c>
      <c r="J856" s="22"/>
      <c r="K856" s="22"/>
      <c r="L856" s="22"/>
      <c r="M856" s="34"/>
      <c r="N856" s="534" t="s">
        <v>993</v>
      </c>
      <c r="O856" s="541" t="s">
        <v>652</v>
      </c>
      <c r="P856" s="557"/>
    </row>
    <row r="857" spans="1:16" ht="47.25" x14ac:dyDescent="0.25">
      <c r="A857" s="19"/>
      <c r="B857" s="194" t="s">
        <v>1728</v>
      </c>
      <c r="C857" s="19" t="s">
        <v>1871</v>
      </c>
      <c r="D857" s="541" t="s">
        <v>9</v>
      </c>
      <c r="E857" s="541" t="s">
        <v>1099</v>
      </c>
      <c r="F857" s="541" t="s">
        <v>1036</v>
      </c>
      <c r="G857" s="606"/>
      <c r="H857" s="606"/>
      <c r="I857" s="22">
        <v>99.701999999999998</v>
      </c>
      <c r="J857" s="22"/>
      <c r="K857" s="22"/>
      <c r="L857" s="22"/>
      <c r="M857" s="34"/>
      <c r="N857" s="534" t="s">
        <v>993</v>
      </c>
      <c r="O857" s="541" t="s">
        <v>652</v>
      </c>
      <c r="P857" s="557"/>
    </row>
    <row r="858" spans="1:16" ht="47.25" x14ac:dyDescent="0.25">
      <c r="A858" s="19"/>
      <c r="B858" s="194" t="s">
        <v>1729</v>
      </c>
      <c r="C858" s="19" t="s">
        <v>1871</v>
      </c>
      <c r="D858" s="541" t="s">
        <v>9</v>
      </c>
      <c r="E858" s="541" t="s">
        <v>1099</v>
      </c>
      <c r="F858" s="541" t="s">
        <v>1036</v>
      </c>
      <c r="G858" s="606"/>
      <c r="H858" s="606"/>
      <c r="I858" s="22">
        <v>93.453000000000003</v>
      </c>
      <c r="J858" s="22"/>
      <c r="K858" s="22"/>
      <c r="L858" s="22"/>
      <c r="M858" s="34"/>
      <c r="N858" s="534" t="s">
        <v>993</v>
      </c>
      <c r="O858" s="541" t="s">
        <v>652</v>
      </c>
      <c r="P858" s="557"/>
    </row>
    <row r="859" spans="1:16" ht="47.25" x14ac:dyDescent="0.25">
      <c r="A859" s="19"/>
      <c r="B859" s="194" t="s">
        <v>1730</v>
      </c>
      <c r="C859" s="19" t="s">
        <v>1871</v>
      </c>
      <c r="D859" s="541" t="s">
        <v>9</v>
      </c>
      <c r="E859" s="541" t="s">
        <v>1099</v>
      </c>
      <c r="F859" s="541" t="s">
        <v>1036</v>
      </c>
      <c r="G859" s="606"/>
      <c r="H859" s="606"/>
      <c r="I859" s="22">
        <v>54.418999999999997</v>
      </c>
      <c r="J859" s="22"/>
      <c r="K859" s="22"/>
      <c r="L859" s="22"/>
      <c r="M859" s="34"/>
      <c r="N859" s="534" t="s">
        <v>993</v>
      </c>
      <c r="O859" s="541" t="s">
        <v>652</v>
      </c>
      <c r="P859" s="557"/>
    </row>
    <row r="860" spans="1:16" ht="47.25" x14ac:dyDescent="0.25">
      <c r="A860" s="19"/>
      <c r="B860" s="194" t="s">
        <v>1731</v>
      </c>
      <c r="C860" s="19" t="s">
        <v>1871</v>
      </c>
      <c r="D860" s="541" t="s">
        <v>9</v>
      </c>
      <c r="E860" s="541" t="s">
        <v>1099</v>
      </c>
      <c r="F860" s="541" t="s">
        <v>1036</v>
      </c>
      <c r="G860" s="606"/>
      <c r="H860" s="606"/>
      <c r="I860" s="22">
        <v>114.977</v>
      </c>
      <c r="J860" s="22"/>
      <c r="K860" s="22"/>
      <c r="L860" s="22"/>
      <c r="M860" s="34"/>
      <c r="N860" s="534" t="s">
        <v>993</v>
      </c>
      <c r="O860" s="541" t="s">
        <v>652</v>
      </c>
      <c r="P860" s="557"/>
    </row>
    <row r="861" spans="1:16" ht="47.25" x14ac:dyDescent="0.25">
      <c r="A861" s="19"/>
      <c r="B861" s="194" t="s">
        <v>1334</v>
      </c>
      <c r="C861" s="19" t="s">
        <v>1871</v>
      </c>
      <c r="D861" s="541" t="s">
        <v>9</v>
      </c>
      <c r="E861" s="541" t="s">
        <v>1099</v>
      </c>
      <c r="F861" s="541" t="s">
        <v>1036</v>
      </c>
      <c r="G861" s="606"/>
      <c r="H861" s="606">
        <v>58.285899999999998</v>
      </c>
      <c r="I861" s="22"/>
      <c r="J861" s="22"/>
      <c r="K861" s="22"/>
      <c r="L861" s="22"/>
      <c r="M861" s="34"/>
      <c r="N861" s="534" t="s">
        <v>993</v>
      </c>
      <c r="O861" s="541" t="s">
        <v>652</v>
      </c>
      <c r="P861" s="557"/>
    </row>
    <row r="862" spans="1:16" ht="47.25" x14ac:dyDescent="0.25">
      <c r="A862" s="19"/>
      <c r="B862" s="194" t="s">
        <v>1335</v>
      </c>
      <c r="C862" s="19" t="s">
        <v>1871</v>
      </c>
      <c r="D862" s="541" t="s">
        <v>9</v>
      </c>
      <c r="E862" s="541" t="s">
        <v>1099</v>
      </c>
      <c r="F862" s="541" t="s">
        <v>1036</v>
      </c>
      <c r="G862" s="606"/>
      <c r="H862" s="606">
        <v>62.0884</v>
      </c>
      <c r="I862" s="22"/>
      <c r="J862" s="22"/>
      <c r="K862" s="22"/>
      <c r="L862" s="22"/>
      <c r="M862" s="34"/>
      <c r="N862" s="534" t="s">
        <v>993</v>
      </c>
      <c r="O862" s="541" t="s">
        <v>652</v>
      </c>
      <c r="P862" s="557"/>
    </row>
    <row r="863" spans="1:16" ht="47.25" x14ac:dyDescent="0.25">
      <c r="A863" s="19"/>
      <c r="B863" s="194" t="s">
        <v>1336</v>
      </c>
      <c r="C863" s="19" t="s">
        <v>1871</v>
      </c>
      <c r="D863" s="541" t="s">
        <v>9</v>
      </c>
      <c r="E863" s="541" t="s">
        <v>1099</v>
      </c>
      <c r="F863" s="541" t="s">
        <v>1036</v>
      </c>
      <c r="G863" s="606"/>
      <c r="H863" s="606">
        <v>115.18389999999999</v>
      </c>
      <c r="I863" s="22"/>
      <c r="J863" s="22"/>
      <c r="K863" s="22"/>
      <c r="L863" s="22"/>
      <c r="M863" s="34"/>
      <c r="N863" s="534" t="s">
        <v>993</v>
      </c>
      <c r="O863" s="541" t="s">
        <v>652</v>
      </c>
      <c r="P863" s="557"/>
    </row>
    <row r="864" spans="1:16" ht="47.25" x14ac:dyDescent="0.25">
      <c r="A864" s="19"/>
      <c r="B864" s="194" t="s">
        <v>1337</v>
      </c>
      <c r="C864" s="19" t="s">
        <v>1871</v>
      </c>
      <c r="D864" s="541" t="s">
        <v>9</v>
      </c>
      <c r="E864" s="541" t="s">
        <v>1099</v>
      </c>
      <c r="F864" s="541" t="s">
        <v>1036</v>
      </c>
      <c r="G864" s="606"/>
      <c r="H864" s="606">
        <v>111.9918</v>
      </c>
      <c r="I864" s="22"/>
      <c r="J864" s="22"/>
      <c r="K864" s="22"/>
      <c r="L864" s="22"/>
      <c r="M864" s="34"/>
      <c r="N864" s="534" t="s">
        <v>50</v>
      </c>
      <c r="O864" s="541" t="s">
        <v>652</v>
      </c>
      <c r="P864" s="557"/>
    </row>
    <row r="865" spans="1:16" ht="47.25" x14ac:dyDescent="0.25">
      <c r="A865" s="19"/>
      <c r="B865" s="194" t="s">
        <v>1338</v>
      </c>
      <c r="C865" s="19" t="s">
        <v>1871</v>
      </c>
      <c r="D865" s="541" t="s">
        <v>9</v>
      </c>
      <c r="E865" s="541" t="s">
        <v>1099</v>
      </c>
      <c r="F865" s="541" t="s">
        <v>1036</v>
      </c>
      <c r="G865" s="606"/>
      <c r="H865" s="606">
        <v>125.6032</v>
      </c>
      <c r="I865" s="22"/>
      <c r="J865" s="22"/>
      <c r="K865" s="22"/>
      <c r="L865" s="22"/>
      <c r="M865" s="34"/>
      <c r="N865" s="534" t="s">
        <v>993</v>
      </c>
      <c r="O865" s="541" t="s">
        <v>652</v>
      </c>
      <c r="P865" s="557"/>
    </row>
    <row r="866" spans="1:16" ht="47.25" x14ac:dyDescent="0.25">
      <c r="A866" s="19"/>
      <c r="B866" s="194" t="s">
        <v>1339</v>
      </c>
      <c r="C866" s="19" t="s">
        <v>1871</v>
      </c>
      <c r="D866" s="541" t="s">
        <v>9</v>
      </c>
      <c r="E866" s="541" t="s">
        <v>1099</v>
      </c>
      <c r="F866" s="541" t="s">
        <v>1036</v>
      </c>
      <c r="G866" s="606">
        <v>15</v>
      </c>
      <c r="H866" s="606">
        <v>1</v>
      </c>
      <c r="I866" s="22"/>
      <c r="J866" s="22">
        <v>447.01900000000001</v>
      </c>
      <c r="K866" s="22"/>
      <c r="L866" s="22"/>
      <c r="M866" s="34"/>
      <c r="N866" s="534" t="s">
        <v>993</v>
      </c>
      <c r="O866" s="541" t="s">
        <v>652</v>
      </c>
      <c r="P866" s="557"/>
    </row>
    <row r="867" spans="1:16" ht="47.25" x14ac:dyDescent="0.25">
      <c r="A867" s="19"/>
      <c r="B867" s="194" t="s">
        <v>1340</v>
      </c>
      <c r="C867" s="19" t="s">
        <v>1871</v>
      </c>
      <c r="D867" s="541" t="s">
        <v>9</v>
      </c>
      <c r="E867" s="541" t="s">
        <v>1099</v>
      </c>
      <c r="F867" s="541" t="s">
        <v>1036</v>
      </c>
      <c r="G867" s="606"/>
      <c r="H867" s="606"/>
      <c r="I867" s="22"/>
      <c r="J867" s="22">
        <v>317.69400000000002</v>
      </c>
      <c r="K867" s="22"/>
      <c r="L867" s="22"/>
      <c r="M867" s="34"/>
      <c r="N867" s="534" t="s">
        <v>993</v>
      </c>
      <c r="O867" s="541" t="s">
        <v>652</v>
      </c>
      <c r="P867" s="557"/>
    </row>
    <row r="868" spans="1:16" ht="63" x14ac:dyDescent="0.25">
      <c r="A868" s="19"/>
      <c r="B868" s="194" t="s">
        <v>1341</v>
      </c>
      <c r="C868" s="19" t="s">
        <v>1871</v>
      </c>
      <c r="D868" s="541" t="s">
        <v>9</v>
      </c>
      <c r="E868" s="541" t="s">
        <v>1099</v>
      </c>
      <c r="F868" s="541" t="s">
        <v>1036</v>
      </c>
      <c r="G868" s="606"/>
      <c r="H868" s="606"/>
      <c r="I868" s="22"/>
      <c r="J868" s="22">
        <v>143.553</v>
      </c>
      <c r="K868" s="22"/>
      <c r="L868" s="22"/>
      <c r="M868" s="34"/>
      <c r="N868" s="534" t="s">
        <v>993</v>
      </c>
      <c r="O868" s="541" t="s">
        <v>652</v>
      </c>
      <c r="P868" s="557"/>
    </row>
    <row r="869" spans="1:16" ht="47.25" x14ac:dyDescent="0.25">
      <c r="A869" s="19"/>
      <c r="B869" s="194" t="s">
        <v>1342</v>
      </c>
      <c r="C869" s="19" t="s">
        <v>1871</v>
      </c>
      <c r="D869" s="541" t="s">
        <v>9</v>
      </c>
      <c r="E869" s="541" t="s">
        <v>1099</v>
      </c>
      <c r="F869" s="541" t="s">
        <v>1036</v>
      </c>
      <c r="G869" s="606"/>
      <c r="H869" s="606"/>
      <c r="I869" s="22"/>
      <c r="J869" s="22">
        <v>58.451999999999998</v>
      </c>
      <c r="K869" s="22"/>
      <c r="L869" s="22"/>
      <c r="M869" s="34"/>
      <c r="N869" s="534" t="s">
        <v>993</v>
      </c>
      <c r="O869" s="541" t="s">
        <v>652</v>
      </c>
      <c r="P869" s="557"/>
    </row>
    <row r="870" spans="1:16" ht="47.25" x14ac:dyDescent="0.25">
      <c r="A870" s="19"/>
      <c r="B870" s="20" t="s">
        <v>1343</v>
      </c>
      <c r="C870" s="19" t="s">
        <v>1871</v>
      </c>
      <c r="D870" s="541" t="s">
        <v>9</v>
      </c>
      <c r="E870" s="541" t="s">
        <v>1099</v>
      </c>
      <c r="F870" s="541" t="s">
        <v>1036</v>
      </c>
      <c r="G870" s="606"/>
      <c r="H870" s="606">
        <v>17.7088</v>
      </c>
      <c r="I870" s="22">
        <v>14.331</v>
      </c>
      <c r="J870" s="22"/>
      <c r="K870" s="22"/>
      <c r="L870" s="246"/>
      <c r="M870" s="247"/>
      <c r="N870" s="534" t="s">
        <v>993</v>
      </c>
      <c r="O870" s="541" t="s">
        <v>652</v>
      </c>
      <c r="P870" s="557"/>
    </row>
    <row r="871" spans="1:16" ht="47.25" x14ac:dyDescent="0.25">
      <c r="A871" s="19"/>
      <c r="B871" s="20" t="s">
        <v>1344</v>
      </c>
      <c r="C871" s="19" t="s">
        <v>1871</v>
      </c>
      <c r="D871" s="541" t="s">
        <v>9</v>
      </c>
      <c r="E871" s="541" t="s">
        <v>1099</v>
      </c>
      <c r="F871" s="541" t="s">
        <v>1036</v>
      </c>
      <c r="G871" s="606"/>
      <c r="H871" s="606">
        <v>15.516400000000001</v>
      </c>
      <c r="I871" s="22">
        <v>18.166</v>
      </c>
      <c r="J871" s="22"/>
      <c r="K871" s="22"/>
      <c r="L871" s="246"/>
      <c r="M871" s="247"/>
      <c r="N871" s="534" t="s">
        <v>993</v>
      </c>
      <c r="O871" s="541" t="s">
        <v>652</v>
      </c>
      <c r="P871" s="557"/>
    </row>
    <row r="872" spans="1:16" ht="47.25" x14ac:dyDescent="0.25">
      <c r="A872" s="19"/>
      <c r="B872" s="194" t="s">
        <v>1345</v>
      </c>
      <c r="C872" s="19" t="s">
        <v>1871</v>
      </c>
      <c r="D872" s="541" t="s">
        <v>9</v>
      </c>
      <c r="E872" s="541" t="s">
        <v>1099</v>
      </c>
      <c r="F872" s="541" t="s">
        <v>1036</v>
      </c>
      <c r="G872" s="606"/>
      <c r="H872" s="606"/>
      <c r="I872" s="22"/>
      <c r="J872" s="246">
        <v>51.351999999999997</v>
      </c>
      <c r="K872" s="22"/>
      <c r="L872" s="22"/>
      <c r="M872" s="34"/>
      <c r="N872" s="534" t="s">
        <v>993</v>
      </c>
      <c r="O872" s="541" t="s">
        <v>652</v>
      </c>
      <c r="P872" s="557"/>
    </row>
    <row r="873" spans="1:16" ht="47.25" x14ac:dyDescent="0.25">
      <c r="A873" s="19"/>
      <c r="B873" s="194" t="s">
        <v>1346</v>
      </c>
      <c r="C873" s="19" t="s">
        <v>1871</v>
      </c>
      <c r="D873" s="541" t="s">
        <v>9</v>
      </c>
      <c r="E873" s="541" t="s">
        <v>1099</v>
      </c>
      <c r="F873" s="541" t="s">
        <v>1036</v>
      </c>
      <c r="G873" s="606"/>
      <c r="H873" s="606"/>
      <c r="I873" s="22"/>
      <c r="J873" s="246">
        <v>69.325999999999993</v>
      </c>
      <c r="K873" s="22"/>
      <c r="L873" s="22"/>
      <c r="M873" s="34"/>
      <c r="N873" s="534" t="s">
        <v>993</v>
      </c>
      <c r="O873" s="541" t="s">
        <v>652</v>
      </c>
      <c r="P873" s="557"/>
    </row>
    <row r="874" spans="1:16" ht="47.25" x14ac:dyDescent="0.25">
      <c r="A874" s="19"/>
      <c r="B874" s="20" t="s">
        <v>1347</v>
      </c>
      <c r="C874" s="19" t="s">
        <v>1871</v>
      </c>
      <c r="D874" s="541" t="s">
        <v>9</v>
      </c>
      <c r="E874" s="541" t="s">
        <v>1099</v>
      </c>
      <c r="F874" s="541" t="s">
        <v>1036</v>
      </c>
      <c r="G874" s="606"/>
      <c r="H874" s="606">
        <v>58.497</v>
      </c>
      <c r="I874" s="22">
        <v>62.1</v>
      </c>
      <c r="J874" s="22"/>
      <c r="K874" s="22"/>
      <c r="L874" s="22"/>
      <c r="M874" s="34"/>
      <c r="N874" s="534" t="s">
        <v>993</v>
      </c>
      <c r="O874" s="541" t="s">
        <v>652</v>
      </c>
      <c r="P874" s="557"/>
    </row>
    <row r="875" spans="1:16" ht="47.25" x14ac:dyDescent="0.25">
      <c r="A875" s="19"/>
      <c r="B875" s="20" t="s">
        <v>1348</v>
      </c>
      <c r="C875" s="19" t="s">
        <v>1871</v>
      </c>
      <c r="D875" s="541" t="s">
        <v>9</v>
      </c>
      <c r="E875" s="541" t="s">
        <v>1099</v>
      </c>
      <c r="F875" s="541" t="s">
        <v>1036</v>
      </c>
      <c r="G875" s="606"/>
      <c r="H875" s="606">
        <v>39.971800000000002</v>
      </c>
      <c r="I875" s="22">
        <v>59</v>
      </c>
      <c r="J875" s="22"/>
      <c r="K875" s="22"/>
      <c r="L875" s="22"/>
      <c r="M875" s="34"/>
      <c r="N875" s="534" t="s">
        <v>993</v>
      </c>
      <c r="O875" s="541" t="s">
        <v>652</v>
      </c>
      <c r="P875" s="557"/>
    </row>
    <row r="876" spans="1:16" ht="47.25" x14ac:dyDescent="0.25">
      <c r="A876" s="19"/>
      <c r="B876" s="20" t="s">
        <v>1349</v>
      </c>
      <c r="C876" s="19" t="s">
        <v>1871</v>
      </c>
      <c r="D876" s="541" t="s">
        <v>9</v>
      </c>
      <c r="E876" s="541" t="s">
        <v>1099</v>
      </c>
      <c r="F876" s="541" t="s">
        <v>1036</v>
      </c>
      <c r="G876" s="606"/>
      <c r="H876" s="606">
        <v>34.370399999999997</v>
      </c>
      <c r="I876" s="22">
        <v>66.3</v>
      </c>
      <c r="J876" s="22"/>
      <c r="K876" s="22"/>
      <c r="L876" s="22"/>
      <c r="M876" s="34"/>
      <c r="N876" s="534" t="s">
        <v>993</v>
      </c>
      <c r="O876" s="541" t="s">
        <v>652</v>
      </c>
      <c r="P876" s="557"/>
    </row>
    <row r="877" spans="1:16" ht="63" x14ac:dyDescent="0.25">
      <c r="A877" s="19"/>
      <c r="B877" s="20" t="s">
        <v>1350</v>
      </c>
      <c r="C877" s="19" t="s">
        <v>1871</v>
      </c>
      <c r="D877" s="541" t="s">
        <v>9</v>
      </c>
      <c r="E877" s="541" t="s">
        <v>1099</v>
      </c>
      <c r="F877" s="541" t="s">
        <v>1036</v>
      </c>
      <c r="G877" s="606"/>
      <c r="H877" s="606">
        <v>12.686500000000001</v>
      </c>
      <c r="I877" s="22">
        <v>350</v>
      </c>
      <c r="J877" s="22">
        <v>350</v>
      </c>
      <c r="K877" s="22"/>
      <c r="L877" s="22"/>
      <c r="M877" s="34"/>
      <c r="N877" s="534" t="s">
        <v>993</v>
      </c>
      <c r="O877" s="541" t="s">
        <v>660</v>
      </c>
      <c r="P877" s="557"/>
    </row>
    <row r="878" spans="1:16" ht="47.25" x14ac:dyDescent="0.25">
      <c r="A878" s="19"/>
      <c r="B878" s="194" t="s">
        <v>1351</v>
      </c>
      <c r="C878" s="19" t="s">
        <v>1871</v>
      </c>
      <c r="D878" s="541" t="s">
        <v>9</v>
      </c>
      <c r="E878" s="541" t="s">
        <v>1099</v>
      </c>
      <c r="F878" s="541" t="s">
        <v>1036</v>
      </c>
      <c r="G878" s="606"/>
      <c r="H878" s="606"/>
      <c r="I878" s="22"/>
      <c r="J878" s="22">
        <v>103.941</v>
      </c>
      <c r="K878" s="22"/>
      <c r="L878" s="22"/>
      <c r="M878" s="34"/>
      <c r="N878" s="534" t="s">
        <v>993</v>
      </c>
      <c r="O878" s="541" t="s">
        <v>652</v>
      </c>
      <c r="P878" s="557"/>
    </row>
    <row r="879" spans="1:16" ht="69.75" customHeight="1" x14ac:dyDescent="0.25">
      <c r="A879" s="541"/>
      <c r="B879" s="547" t="s">
        <v>1352</v>
      </c>
      <c r="C879" s="19" t="s">
        <v>1871</v>
      </c>
      <c r="D879" s="541" t="s">
        <v>9</v>
      </c>
      <c r="E879" s="541" t="s">
        <v>1099</v>
      </c>
      <c r="F879" s="541"/>
      <c r="G879" s="541"/>
      <c r="H879" s="444">
        <v>424.25470000000001</v>
      </c>
      <c r="I879" s="22">
        <v>21.911999999999999</v>
      </c>
      <c r="J879" s="22"/>
      <c r="K879" s="444"/>
      <c r="L879" s="444"/>
      <c r="M879" s="760"/>
      <c r="N879" s="534" t="s">
        <v>993</v>
      </c>
      <c r="O879" s="541" t="s">
        <v>652</v>
      </c>
      <c r="P879" s="557"/>
    </row>
    <row r="880" spans="1:16" ht="54" customHeight="1" x14ac:dyDescent="0.25">
      <c r="A880" s="19"/>
      <c r="B880" s="169" t="s">
        <v>1353</v>
      </c>
      <c r="C880" s="19" t="s">
        <v>1871</v>
      </c>
      <c r="D880" s="541" t="s">
        <v>9</v>
      </c>
      <c r="E880" s="541" t="s">
        <v>1099</v>
      </c>
      <c r="F880" s="541" t="s">
        <v>1036</v>
      </c>
      <c r="G880" s="438"/>
      <c r="H880" s="438"/>
      <c r="I880" s="22"/>
      <c r="J880" s="22"/>
      <c r="K880" s="22"/>
      <c r="L880" s="22"/>
      <c r="M880" s="34"/>
      <c r="N880" s="534" t="s">
        <v>993</v>
      </c>
      <c r="O880" s="541" t="s">
        <v>652</v>
      </c>
      <c r="P880" s="557"/>
    </row>
    <row r="881" spans="1:16" ht="72" customHeight="1" x14ac:dyDescent="0.25">
      <c r="A881" s="19"/>
      <c r="B881" s="169" t="s">
        <v>1354</v>
      </c>
      <c r="C881" s="19" t="s">
        <v>1871</v>
      </c>
      <c r="D881" s="541" t="s">
        <v>9</v>
      </c>
      <c r="E881" s="541" t="s">
        <v>1099</v>
      </c>
      <c r="F881" s="541" t="s">
        <v>1036</v>
      </c>
      <c r="G881" s="438"/>
      <c r="H881" s="438"/>
      <c r="I881" s="22">
        <v>9</v>
      </c>
      <c r="J881" s="22">
        <v>890</v>
      </c>
      <c r="K881" s="22"/>
      <c r="L881" s="22"/>
      <c r="M881" s="34"/>
      <c r="N881" s="534" t="s">
        <v>993</v>
      </c>
      <c r="O881" s="541" t="s">
        <v>652</v>
      </c>
      <c r="P881" s="557"/>
    </row>
    <row r="882" spans="1:16" ht="54" customHeight="1" x14ac:dyDescent="0.25">
      <c r="A882" s="19"/>
      <c r="B882" s="169" t="s">
        <v>1355</v>
      </c>
      <c r="C882" s="19" t="s">
        <v>1871</v>
      </c>
      <c r="D882" s="541" t="s">
        <v>9</v>
      </c>
      <c r="E882" s="541" t="s">
        <v>1099</v>
      </c>
      <c r="F882" s="541" t="s">
        <v>1036</v>
      </c>
      <c r="G882" s="438"/>
      <c r="H882" s="438">
        <v>6.0609999999999999</v>
      </c>
      <c r="I882" s="22">
        <v>5.3940000000000001</v>
      </c>
      <c r="J882" s="22">
        <v>273</v>
      </c>
      <c r="K882" s="22"/>
      <c r="L882" s="22"/>
      <c r="M882" s="34"/>
      <c r="N882" s="534" t="s">
        <v>993</v>
      </c>
      <c r="O882" s="541" t="s">
        <v>652</v>
      </c>
      <c r="P882" s="557"/>
    </row>
    <row r="883" spans="1:16" ht="47.25" x14ac:dyDescent="0.25">
      <c r="A883" s="19"/>
      <c r="B883" s="169" t="s">
        <v>1356</v>
      </c>
      <c r="C883" s="19" t="s">
        <v>1871</v>
      </c>
      <c r="D883" s="541" t="s">
        <v>9</v>
      </c>
      <c r="E883" s="541" t="s">
        <v>1099</v>
      </c>
      <c r="F883" s="541" t="s">
        <v>1036</v>
      </c>
      <c r="G883" s="438"/>
      <c r="H883" s="438">
        <v>6.0609999999999999</v>
      </c>
      <c r="I883" s="22">
        <v>5.3940000000000001</v>
      </c>
      <c r="J883" s="22">
        <v>273</v>
      </c>
      <c r="K883" s="22"/>
      <c r="L883" s="22"/>
      <c r="M883" s="34"/>
      <c r="N883" s="534" t="s">
        <v>993</v>
      </c>
      <c r="O883" s="541" t="s">
        <v>652</v>
      </c>
      <c r="P883" s="557"/>
    </row>
    <row r="884" spans="1:16" ht="69" customHeight="1" x14ac:dyDescent="0.25">
      <c r="A884" s="19"/>
      <c r="B884" s="169" t="s">
        <v>1357</v>
      </c>
      <c r="C884" s="19" t="s">
        <v>1871</v>
      </c>
      <c r="D884" s="541" t="s">
        <v>9</v>
      </c>
      <c r="E884" s="541" t="s">
        <v>1099</v>
      </c>
      <c r="F884" s="541" t="s">
        <v>1036</v>
      </c>
      <c r="G884" s="438"/>
      <c r="H884" s="438"/>
      <c r="I884" s="22"/>
      <c r="J884" s="22">
        <v>4.9000000000000004</v>
      </c>
      <c r="K884" s="22">
        <v>307.60000000000002</v>
      </c>
      <c r="L884" s="22"/>
      <c r="M884" s="34"/>
      <c r="N884" s="534" t="s">
        <v>993</v>
      </c>
      <c r="O884" s="541" t="s">
        <v>652</v>
      </c>
      <c r="P884" s="557"/>
    </row>
    <row r="885" spans="1:16" ht="90.75" customHeight="1" x14ac:dyDescent="0.25">
      <c r="A885" s="19"/>
      <c r="B885" s="169" t="s">
        <v>1358</v>
      </c>
      <c r="C885" s="19" t="s">
        <v>1871</v>
      </c>
      <c r="D885" s="541" t="s">
        <v>9</v>
      </c>
      <c r="E885" s="541" t="s">
        <v>1099</v>
      </c>
      <c r="F885" s="541" t="s">
        <v>1036</v>
      </c>
      <c r="G885" s="438"/>
      <c r="H885" s="438">
        <v>30</v>
      </c>
      <c r="I885" s="22">
        <v>130.07900000000001</v>
      </c>
      <c r="J885" s="22"/>
      <c r="K885" s="22"/>
      <c r="L885" s="22"/>
      <c r="M885" s="34"/>
      <c r="N885" s="534" t="s">
        <v>993</v>
      </c>
      <c r="O885" s="541" t="s">
        <v>652</v>
      </c>
      <c r="P885" s="557"/>
    </row>
    <row r="886" spans="1:16" ht="54.75" customHeight="1" x14ac:dyDescent="0.25">
      <c r="A886" s="541"/>
      <c r="B886" s="676" t="s">
        <v>1732</v>
      </c>
      <c r="C886" s="19" t="s">
        <v>1871</v>
      </c>
      <c r="D886" s="541" t="s">
        <v>9</v>
      </c>
      <c r="E886" s="541" t="s">
        <v>1099</v>
      </c>
      <c r="F886" s="541" t="s">
        <v>1036</v>
      </c>
      <c r="G886" s="775"/>
      <c r="H886" s="775">
        <v>12.888</v>
      </c>
      <c r="I886" s="444">
        <v>17.783999999999999</v>
      </c>
      <c r="J886" s="444"/>
      <c r="K886" s="444"/>
      <c r="L886" s="444"/>
      <c r="M886" s="34"/>
      <c r="N886" s="534" t="s">
        <v>993</v>
      </c>
      <c r="O886" s="541" t="s">
        <v>652</v>
      </c>
      <c r="P886" s="557"/>
    </row>
    <row r="887" spans="1:16" ht="54.75" customHeight="1" x14ac:dyDescent="0.25">
      <c r="A887" s="541"/>
      <c r="B887" s="676" t="s">
        <v>1359</v>
      </c>
      <c r="C887" s="19" t="s">
        <v>1871</v>
      </c>
      <c r="D887" s="541" t="s">
        <v>9</v>
      </c>
      <c r="E887" s="541" t="s">
        <v>1099</v>
      </c>
      <c r="F887" s="541" t="s">
        <v>1036</v>
      </c>
      <c r="G887" s="775"/>
      <c r="H887" s="775"/>
      <c r="I887" s="444">
        <v>28.286000000000001</v>
      </c>
      <c r="J887" s="444"/>
      <c r="K887" s="444"/>
      <c r="L887" s="444"/>
      <c r="M887" s="34"/>
      <c r="N887" s="534" t="s">
        <v>993</v>
      </c>
      <c r="O887" s="541" t="s">
        <v>652</v>
      </c>
      <c r="P887" s="557"/>
    </row>
    <row r="888" spans="1:16" ht="54.75" customHeight="1" x14ac:dyDescent="0.25">
      <c r="A888" s="541"/>
      <c r="B888" s="676" t="s">
        <v>1360</v>
      </c>
      <c r="C888" s="19" t="s">
        <v>1871</v>
      </c>
      <c r="D888" s="541" t="s">
        <v>9</v>
      </c>
      <c r="E888" s="541" t="s">
        <v>1099</v>
      </c>
      <c r="F888" s="541" t="s">
        <v>1036</v>
      </c>
      <c r="G888" s="775"/>
      <c r="H888" s="775">
        <v>27.7896</v>
      </c>
      <c r="I888" s="444">
        <v>5.9390000000000001</v>
      </c>
      <c r="J888" s="444"/>
      <c r="K888" s="444"/>
      <c r="L888" s="444"/>
      <c r="M888" s="34"/>
      <c r="N888" s="534" t="s">
        <v>993</v>
      </c>
      <c r="O888" s="541" t="s">
        <v>652</v>
      </c>
      <c r="P888" s="557"/>
    </row>
    <row r="889" spans="1:16" ht="72.75" customHeight="1" x14ac:dyDescent="0.25">
      <c r="A889" s="541"/>
      <c r="B889" s="676" t="s">
        <v>1361</v>
      </c>
      <c r="C889" s="19" t="s">
        <v>1871</v>
      </c>
      <c r="D889" s="541" t="s">
        <v>9</v>
      </c>
      <c r="E889" s="541" t="s">
        <v>1099</v>
      </c>
      <c r="F889" s="541" t="s">
        <v>1036</v>
      </c>
      <c r="G889" s="775"/>
      <c r="H889" s="775"/>
      <c r="I889" s="444">
        <v>23.126000000000001</v>
      </c>
      <c r="J889" s="444"/>
      <c r="K889" s="444"/>
      <c r="L889" s="444"/>
      <c r="M889" s="34"/>
      <c r="N889" s="534" t="s">
        <v>993</v>
      </c>
      <c r="O889" s="541" t="s">
        <v>652</v>
      </c>
      <c r="P889" s="557"/>
    </row>
    <row r="890" spans="1:16" ht="72.75" customHeight="1" x14ac:dyDescent="0.25">
      <c r="A890" s="541"/>
      <c r="B890" s="676" t="s">
        <v>1362</v>
      </c>
      <c r="C890" s="19" t="s">
        <v>1871</v>
      </c>
      <c r="D890" s="541" t="s">
        <v>9</v>
      </c>
      <c r="E890" s="541" t="s">
        <v>1099</v>
      </c>
      <c r="F890" s="541" t="s">
        <v>1036</v>
      </c>
      <c r="G890" s="775"/>
      <c r="H890" s="775">
        <v>692.08159999999998</v>
      </c>
      <c r="I890" s="444">
        <v>176.42699999999999</v>
      </c>
      <c r="J890" s="444"/>
      <c r="K890" s="444"/>
      <c r="L890" s="444"/>
      <c r="M890" s="34"/>
      <c r="N890" s="534" t="s">
        <v>993</v>
      </c>
      <c r="O890" s="541" t="s">
        <v>652</v>
      </c>
      <c r="P890" s="557"/>
    </row>
    <row r="891" spans="1:16" ht="72.75" customHeight="1" x14ac:dyDescent="0.25">
      <c r="A891" s="541"/>
      <c r="B891" s="772" t="s">
        <v>1363</v>
      </c>
      <c r="C891" s="19" t="s">
        <v>1871</v>
      </c>
      <c r="D891" s="541" t="s">
        <v>9</v>
      </c>
      <c r="E891" s="541" t="s">
        <v>1099</v>
      </c>
      <c r="F891" s="541" t="s">
        <v>1036</v>
      </c>
      <c r="G891" s="775"/>
      <c r="H891" s="775">
        <v>17.495999999999999</v>
      </c>
      <c r="I891" s="444">
        <v>74.88</v>
      </c>
      <c r="J891" s="444"/>
      <c r="K891" s="444"/>
      <c r="L891" s="444"/>
      <c r="M891" s="34"/>
      <c r="N891" s="534" t="s">
        <v>993</v>
      </c>
      <c r="O891" s="541" t="s">
        <v>652</v>
      </c>
      <c r="P891" s="557"/>
    </row>
    <row r="892" spans="1:16" ht="72.75" customHeight="1" x14ac:dyDescent="0.25">
      <c r="A892" s="541"/>
      <c r="B892" s="772" t="s">
        <v>1733</v>
      </c>
      <c r="C892" s="19" t="s">
        <v>1871</v>
      </c>
      <c r="D892" s="541" t="s">
        <v>9</v>
      </c>
      <c r="E892" s="541" t="s">
        <v>1099</v>
      </c>
      <c r="F892" s="541" t="s">
        <v>1036</v>
      </c>
      <c r="G892" s="775"/>
      <c r="H892" s="775">
        <v>350.3175</v>
      </c>
      <c r="I892" s="444">
        <v>51.427</v>
      </c>
      <c r="J892" s="444"/>
      <c r="K892" s="444"/>
      <c r="L892" s="444"/>
      <c r="M892" s="34"/>
      <c r="N892" s="534" t="s">
        <v>993</v>
      </c>
      <c r="O892" s="541" t="s">
        <v>652</v>
      </c>
      <c r="P892" s="557"/>
    </row>
    <row r="893" spans="1:16" ht="67.5" customHeight="1" x14ac:dyDescent="0.25">
      <c r="A893" s="541"/>
      <c r="B893" s="547" t="s">
        <v>1364</v>
      </c>
      <c r="C893" s="19" t="s">
        <v>1871</v>
      </c>
      <c r="D893" s="19" t="s">
        <v>9</v>
      </c>
      <c r="E893" s="541" t="s">
        <v>1099</v>
      </c>
      <c r="F893" s="541" t="s">
        <v>1036</v>
      </c>
      <c r="G893" s="541"/>
      <c r="H893" s="443"/>
      <c r="I893" s="443">
        <v>14.994999999999999</v>
      </c>
      <c r="J893" s="443"/>
      <c r="K893" s="443"/>
      <c r="L893" s="443"/>
      <c r="M893" s="525"/>
      <c r="N893" s="534" t="s">
        <v>993</v>
      </c>
      <c r="O893" s="541" t="s">
        <v>661</v>
      </c>
      <c r="P893" s="557"/>
    </row>
    <row r="894" spans="1:16" ht="70.5" customHeight="1" x14ac:dyDescent="0.25">
      <c r="A894" s="1054"/>
      <c r="B894" s="1063" t="s">
        <v>1366</v>
      </c>
      <c r="C894" s="1060" t="s">
        <v>1871</v>
      </c>
      <c r="D894" s="1060" t="s">
        <v>9</v>
      </c>
      <c r="E894" s="19" t="s">
        <v>1099</v>
      </c>
      <c r="F894" s="19" t="s">
        <v>132</v>
      </c>
      <c r="G894" s="438"/>
      <c r="H894" s="438">
        <v>2.9</v>
      </c>
      <c r="I894" s="557"/>
      <c r="J894" s="557"/>
      <c r="K894" s="557"/>
      <c r="L894" s="22"/>
      <c r="M894" s="22"/>
      <c r="N894" s="21" t="s">
        <v>992</v>
      </c>
      <c r="O894" s="19" t="s">
        <v>868</v>
      </c>
      <c r="P894" s="1132"/>
    </row>
    <row r="895" spans="1:16" ht="70.5" customHeight="1" x14ac:dyDescent="0.25">
      <c r="A895" s="1070"/>
      <c r="B895" s="1085"/>
      <c r="C895" s="1071"/>
      <c r="D895" s="1071"/>
      <c r="E895" s="19" t="s">
        <v>1099</v>
      </c>
      <c r="F895" s="19" t="s">
        <v>132</v>
      </c>
      <c r="G895" s="438"/>
      <c r="H895" s="438">
        <v>3.4</v>
      </c>
      <c r="I895" s="22">
        <v>2.9</v>
      </c>
      <c r="J895" s="22">
        <v>3.5</v>
      </c>
      <c r="K895" s="22">
        <v>3.5</v>
      </c>
      <c r="L895" s="22"/>
      <c r="M895" s="22"/>
      <c r="N895" s="21" t="s">
        <v>993</v>
      </c>
      <c r="O895" s="19" t="s">
        <v>869</v>
      </c>
      <c r="P895" s="1133"/>
    </row>
    <row r="896" spans="1:16" ht="70.5" customHeight="1" x14ac:dyDescent="0.25">
      <c r="A896" s="1055"/>
      <c r="B896" s="1064"/>
      <c r="C896" s="1061"/>
      <c r="D896" s="1061"/>
      <c r="E896" s="19" t="s">
        <v>1099</v>
      </c>
      <c r="F896" s="19" t="s">
        <v>132</v>
      </c>
      <c r="G896" s="438">
        <v>11178.2</v>
      </c>
      <c r="H896" s="438">
        <v>4681.8</v>
      </c>
      <c r="I896" s="22"/>
      <c r="J896" s="22"/>
      <c r="K896" s="22"/>
      <c r="L896" s="22"/>
      <c r="M896" s="22"/>
      <c r="N896" s="21" t="s">
        <v>146</v>
      </c>
      <c r="O896" s="19" t="s">
        <v>912</v>
      </c>
      <c r="P896" s="1134"/>
    </row>
    <row r="897" spans="1:16" ht="84" customHeight="1" x14ac:dyDescent="0.25">
      <c r="A897" s="1"/>
      <c r="B897" s="555" t="s">
        <v>1365</v>
      </c>
      <c r="C897" s="1"/>
      <c r="D897" s="1"/>
      <c r="E897" s="1"/>
      <c r="F897" s="1"/>
      <c r="G897" s="1"/>
      <c r="H897" s="21"/>
      <c r="I897" s="1"/>
      <c r="J897" s="1"/>
      <c r="K897" s="1"/>
      <c r="L897" s="1"/>
      <c r="M897" s="1"/>
      <c r="N897" s="1"/>
      <c r="O897" s="1"/>
      <c r="P897" s="1"/>
    </row>
    <row r="898" spans="1:16" ht="75.75" customHeight="1" x14ac:dyDescent="0.25">
      <c r="A898" s="97"/>
      <c r="B898" s="111" t="s">
        <v>1799</v>
      </c>
      <c r="C898" s="98" t="s">
        <v>1917</v>
      </c>
      <c r="D898" s="98" t="s">
        <v>9</v>
      </c>
      <c r="E898" s="98" t="s">
        <v>108</v>
      </c>
      <c r="F898" s="98"/>
      <c r="G898" s="98">
        <v>195</v>
      </c>
      <c r="H898" s="98">
        <v>146</v>
      </c>
      <c r="I898" s="98">
        <v>110</v>
      </c>
      <c r="J898" s="98">
        <v>102</v>
      </c>
      <c r="K898" s="98">
        <v>97</v>
      </c>
      <c r="L898" s="97"/>
      <c r="M898" s="97"/>
      <c r="N898" s="97"/>
      <c r="O898" s="97"/>
      <c r="P898" s="97"/>
    </row>
    <row r="899" spans="1:16" ht="110.25" x14ac:dyDescent="0.25">
      <c r="A899" s="21"/>
      <c r="B899" s="194" t="s">
        <v>1601</v>
      </c>
      <c r="C899" s="19" t="s">
        <v>1038</v>
      </c>
      <c r="D899" s="19" t="s">
        <v>9</v>
      </c>
      <c r="E899" s="19" t="s">
        <v>1099</v>
      </c>
      <c r="F899" s="19"/>
      <c r="G899" s="227">
        <v>1615.25</v>
      </c>
      <c r="H899" s="227">
        <v>1313.288</v>
      </c>
      <c r="I899" s="227">
        <v>1083.412</v>
      </c>
      <c r="J899" s="227">
        <v>1066.289</v>
      </c>
      <c r="K899" s="227">
        <v>1071.5989999999999</v>
      </c>
      <c r="L899" s="21"/>
      <c r="M899" s="21"/>
      <c r="N899" s="21" t="s">
        <v>992</v>
      </c>
      <c r="O899" s="19" t="s">
        <v>745</v>
      </c>
      <c r="P899" s="21"/>
    </row>
    <row r="900" spans="1:16" ht="92.25" customHeight="1" x14ac:dyDescent="0.25">
      <c r="A900" s="58">
        <v>19</v>
      </c>
      <c r="B900" s="59" t="s">
        <v>1800</v>
      </c>
      <c r="C900" s="60" t="s">
        <v>1039</v>
      </c>
      <c r="D900" s="60" t="s">
        <v>6</v>
      </c>
      <c r="E900" s="60" t="s">
        <v>126</v>
      </c>
      <c r="F900" s="60"/>
      <c r="G900" s="60"/>
      <c r="H900" s="60">
        <v>75.8</v>
      </c>
      <c r="I900" s="61">
        <v>76.099999999999994</v>
      </c>
      <c r="J900" s="61">
        <v>76.44</v>
      </c>
      <c r="K900" s="61">
        <v>76.7</v>
      </c>
      <c r="L900" s="61">
        <v>77</v>
      </c>
      <c r="M900" s="62"/>
      <c r="N900" s="497"/>
      <c r="O900" s="475"/>
      <c r="P900" s="475"/>
    </row>
    <row r="901" spans="1:16" ht="45" customHeight="1" x14ac:dyDescent="0.25">
      <c r="A901" s="70"/>
      <c r="B901" s="30" t="s">
        <v>27</v>
      </c>
      <c r="C901" s="28"/>
      <c r="D901" s="28" t="s">
        <v>6</v>
      </c>
      <c r="E901" s="28" t="s">
        <v>126</v>
      </c>
      <c r="F901" s="28"/>
      <c r="G901" s="28">
        <v>74.28</v>
      </c>
      <c r="H901" s="28">
        <v>74.2</v>
      </c>
      <c r="I901" s="31">
        <v>74.599999999999994</v>
      </c>
      <c r="J901" s="31">
        <v>75</v>
      </c>
      <c r="K901" s="31">
        <v>75.2</v>
      </c>
      <c r="L901" s="31">
        <v>75.5</v>
      </c>
      <c r="M901" s="92">
        <v>75.5</v>
      </c>
      <c r="N901" s="488"/>
      <c r="O901" s="466"/>
      <c r="P901" s="466"/>
    </row>
    <row r="902" spans="1:16" ht="47.25" x14ac:dyDescent="0.25">
      <c r="A902" s="1"/>
      <c r="B902" s="12" t="s">
        <v>172</v>
      </c>
      <c r="C902" s="4"/>
      <c r="D902" s="4"/>
      <c r="E902" s="4"/>
      <c r="F902" s="4"/>
      <c r="G902" s="4"/>
      <c r="H902" s="19"/>
      <c r="I902" s="4"/>
      <c r="J902" s="6"/>
      <c r="K902" s="6"/>
      <c r="L902" s="6"/>
      <c r="M902" s="7"/>
      <c r="N902" s="464"/>
      <c r="O902" s="559"/>
      <c r="P902" s="559"/>
    </row>
    <row r="903" spans="1:16" ht="69.75" customHeight="1" x14ac:dyDescent="0.25">
      <c r="A903" s="97"/>
      <c r="B903" s="106" t="s">
        <v>1602</v>
      </c>
      <c r="C903" s="98" t="s">
        <v>1869</v>
      </c>
      <c r="D903" s="98" t="s">
        <v>9</v>
      </c>
      <c r="E903" s="98" t="s">
        <v>8</v>
      </c>
      <c r="F903" s="98"/>
      <c r="G903" s="103">
        <v>37</v>
      </c>
      <c r="H903" s="723">
        <v>31</v>
      </c>
      <c r="I903" s="99">
        <v>32</v>
      </c>
      <c r="J903" s="99">
        <v>33</v>
      </c>
      <c r="K903" s="99">
        <v>34</v>
      </c>
      <c r="L903" s="99">
        <v>35</v>
      </c>
      <c r="M903" s="100">
        <v>35</v>
      </c>
      <c r="N903" s="489"/>
      <c r="O903" s="467"/>
      <c r="P903" s="467"/>
    </row>
    <row r="904" spans="1:16" x14ac:dyDescent="0.25">
      <c r="A904" s="1072"/>
      <c r="B904" s="1074" t="s">
        <v>1367</v>
      </c>
      <c r="C904" s="1052" t="s">
        <v>1876</v>
      </c>
      <c r="D904" s="1052" t="s">
        <v>9</v>
      </c>
      <c r="E904" s="4" t="s">
        <v>56</v>
      </c>
      <c r="F904" s="1052" t="s">
        <v>59</v>
      </c>
      <c r="G904" s="5"/>
      <c r="H904" s="724"/>
      <c r="I904" s="6">
        <v>4</v>
      </c>
      <c r="J904" s="6">
        <v>4</v>
      </c>
      <c r="K904" s="6">
        <v>4</v>
      </c>
      <c r="L904" s="6">
        <v>4</v>
      </c>
      <c r="M904" s="7">
        <v>4</v>
      </c>
      <c r="N904" s="464"/>
      <c r="O904" s="559"/>
      <c r="P904" s="559"/>
    </row>
    <row r="905" spans="1:16" ht="48" customHeight="1" x14ac:dyDescent="0.25">
      <c r="A905" s="1073"/>
      <c r="B905" s="1075"/>
      <c r="C905" s="1053"/>
      <c r="D905" s="1053"/>
      <c r="E905" s="4" t="s">
        <v>1099</v>
      </c>
      <c r="F905" s="1053"/>
      <c r="G905" s="6">
        <f>34.22+12.9</f>
        <v>47.12</v>
      </c>
      <c r="H905" s="6">
        <f>17.7+7.8</f>
        <v>25.5</v>
      </c>
      <c r="I905" s="6">
        <v>70.174000000000007</v>
      </c>
      <c r="J905" s="6">
        <v>76.808999999999997</v>
      </c>
      <c r="K905" s="6">
        <v>83.983999999999995</v>
      </c>
      <c r="L905" s="6">
        <v>83.983999999999995</v>
      </c>
      <c r="M905" s="6">
        <v>83.983999999999995</v>
      </c>
      <c r="N905" s="1" t="s">
        <v>993</v>
      </c>
      <c r="O905" s="4" t="s">
        <v>647</v>
      </c>
      <c r="P905" s="559"/>
    </row>
    <row r="906" spans="1:16" ht="39" customHeight="1" x14ac:dyDescent="0.25">
      <c r="A906" s="1072"/>
      <c r="B906" s="1074" t="s">
        <v>1368</v>
      </c>
      <c r="C906" s="1052" t="s">
        <v>1877</v>
      </c>
      <c r="D906" s="1052" t="s">
        <v>9</v>
      </c>
      <c r="E906" s="4" t="s">
        <v>56</v>
      </c>
      <c r="F906" s="4" t="s">
        <v>59</v>
      </c>
      <c r="G906" s="6">
        <v>5</v>
      </c>
      <c r="H906" s="6">
        <v>5</v>
      </c>
      <c r="I906" s="6">
        <v>5</v>
      </c>
      <c r="J906" s="6">
        <v>5</v>
      </c>
      <c r="K906" s="6">
        <v>5</v>
      </c>
      <c r="L906" s="6">
        <v>55</v>
      </c>
      <c r="M906" s="6">
        <v>5</v>
      </c>
      <c r="N906" s="464"/>
      <c r="O906" s="4"/>
      <c r="P906" s="559"/>
    </row>
    <row r="907" spans="1:16" ht="29.25" customHeight="1" x14ac:dyDescent="0.25">
      <c r="A907" s="1194"/>
      <c r="B907" s="1090"/>
      <c r="C907" s="1121"/>
      <c r="D907" s="1121"/>
      <c r="E907" s="4" t="s">
        <v>1099</v>
      </c>
      <c r="F907" s="9"/>
      <c r="G907" s="6">
        <v>369.8</v>
      </c>
      <c r="H907" s="6">
        <v>380.7</v>
      </c>
      <c r="I907" s="6">
        <f>420.2+39.109+1.357</f>
        <v>460.666</v>
      </c>
      <c r="J907" s="6">
        <f>445.412+39.446+1.4</f>
        <v>486.25799999999992</v>
      </c>
      <c r="K907" s="6">
        <f>472.137+39.612+0.7</f>
        <v>512.44900000000007</v>
      </c>
      <c r="L907" s="6">
        <f t="shared" ref="L907:M907" si="22">472.137+39.612+0.7</f>
        <v>512.44900000000007</v>
      </c>
      <c r="M907" s="6">
        <f t="shared" si="22"/>
        <v>512.44900000000007</v>
      </c>
      <c r="N907" s="1" t="s">
        <v>993</v>
      </c>
      <c r="O907" s="4" t="s">
        <v>870</v>
      </c>
      <c r="P907" s="559"/>
    </row>
    <row r="908" spans="1:16" ht="24" customHeight="1" x14ac:dyDescent="0.25">
      <c r="A908" s="1073"/>
      <c r="B908" s="1075"/>
      <c r="C908" s="1053"/>
      <c r="D908" s="1053"/>
      <c r="E908" s="4" t="s">
        <v>1099</v>
      </c>
      <c r="F908" s="9"/>
      <c r="G908" s="6">
        <v>11.689399999999999</v>
      </c>
      <c r="H908" s="6">
        <v>38.774000000000001</v>
      </c>
      <c r="I908" s="6"/>
      <c r="J908" s="6"/>
      <c r="K908" s="6"/>
      <c r="L908" s="6"/>
      <c r="M908" s="6"/>
      <c r="N908" s="1" t="s">
        <v>992</v>
      </c>
      <c r="O908" s="4" t="s">
        <v>871</v>
      </c>
      <c r="P908" s="559"/>
    </row>
    <row r="909" spans="1:16" ht="24" customHeight="1" x14ac:dyDescent="0.25">
      <c r="A909" s="1072"/>
      <c r="B909" s="1080" t="s">
        <v>1369</v>
      </c>
      <c r="C909" s="1052" t="s">
        <v>1877</v>
      </c>
      <c r="D909" s="1052" t="s">
        <v>9</v>
      </c>
      <c r="E909" s="4" t="s">
        <v>127</v>
      </c>
      <c r="F909" s="1052" t="s">
        <v>59</v>
      </c>
      <c r="G909" s="36">
        <v>187.899</v>
      </c>
      <c r="H909" s="36">
        <v>257.572</v>
      </c>
      <c r="I909" s="36">
        <v>186.28899999999999</v>
      </c>
      <c r="J909" s="36">
        <v>186.28899999999999</v>
      </c>
      <c r="K909" s="36">
        <v>186.28899999999999</v>
      </c>
      <c r="L909" s="36">
        <v>186.28899999999999</v>
      </c>
      <c r="M909" s="36">
        <v>186.28899999999999</v>
      </c>
      <c r="N909" s="503"/>
      <c r="O909" s="479"/>
      <c r="P909" s="559"/>
    </row>
    <row r="910" spans="1:16" ht="35.25" customHeight="1" x14ac:dyDescent="0.25">
      <c r="A910" s="1073"/>
      <c r="B910" s="1081"/>
      <c r="C910" s="1053"/>
      <c r="D910" s="1053"/>
      <c r="E910" s="4" t="s">
        <v>1099</v>
      </c>
      <c r="F910" s="1053"/>
      <c r="G910" s="36">
        <v>550</v>
      </c>
      <c r="H910" s="36">
        <v>914</v>
      </c>
      <c r="I910" s="36">
        <v>709</v>
      </c>
      <c r="J910" s="36">
        <v>709</v>
      </c>
      <c r="K910" s="36">
        <v>709</v>
      </c>
      <c r="L910" s="36">
        <v>709</v>
      </c>
      <c r="M910" s="36">
        <v>709</v>
      </c>
      <c r="N910" s="504" t="s">
        <v>994</v>
      </c>
      <c r="O910" s="36"/>
      <c r="P910" s="559"/>
    </row>
    <row r="911" spans="1:16" ht="21.75" customHeight="1" x14ac:dyDescent="0.25">
      <c r="A911" s="1072"/>
      <c r="B911" s="1080" t="s">
        <v>1370</v>
      </c>
      <c r="C911" s="1052" t="s">
        <v>1877</v>
      </c>
      <c r="D911" s="1052" t="s">
        <v>9</v>
      </c>
      <c r="E911" s="4" t="s">
        <v>127</v>
      </c>
      <c r="F911" s="1052" t="s">
        <v>59</v>
      </c>
      <c r="G911" s="6">
        <f>23.2+3.4</f>
        <v>26.599999999999998</v>
      </c>
      <c r="H911" s="6">
        <f>45.6+13.3</f>
        <v>58.900000000000006</v>
      </c>
      <c r="I911" s="6">
        <f>28.3+3.8</f>
        <v>32.1</v>
      </c>
      <c r="J911" s="6">
        <f>28.3+3.8</f>
        <v>32.1</v>
      </c>
      <c r="K911" s="6">
        <f>28.3+3.8</f>
        <v>32.1</v>
      </c>
      <c r="L911" s="6">
        <f>28.3+3.8</f>
        <v>32.1</v>
      </c>
      <c r="M911" s="6">
        <f>28.3+3.8</f>
        <v>32.1</v>
      </c>
      <c r="N911" s="504"/>
      <c r="O911" s="36"/>
      <c r="P911" s="1131"/>
    </row>
    <row r="912" spans="1:16" ht="51" customHeight="1" x14ac:dyDescent="0.25">
      <c r="A912" s="1073"/>
      <c r="B912" s="1081"/>
      <c r="C912" s="1053"/>
      <c r="D912" s="1053"/>
      <c r="E912" s="4" t="s">
        <v>1099</v>
      </c>
      <c r="F912" s="1053"/>
      <c r="G912" s="6">
        <f>97.4+12.6</f>
        <v>110</v>
      </c>
      <c r="H912" s="6">
        <f>25.4+99.3</f>
        <v>124.69999999999999</v>
      </c>
      <c r="I912" s="6">
        <f>13.3+98.6</f>
        <v>111.89999999999999</v>
      </c>
      <c r="J912" s="6">
        <f>13.3+98.6</f>
        <v>111.89999999999999</v>
      </c>
      <c r="K912" s="6">
        <f>13.3+98.6</f>
        <v>111.89999999999999</v>
      </c>
      <c r="L912" s="6">
        <f>13.3+98.6</f>
        <v>111.89999999999999</v>
      </c>
      <c r="M912" s="6">
        <f>13.3+98.6</f>
        <v>111.89999999999999</v>
      </c>
      <c r="N912" s="504" t="s">
        <v>994</v>
      </c>
      <c r="O912" s="36"/>
      <c r="P912" s="1131"/>
    </row>
    <row r="913" spans="1:16" ht="99" customHeight="1" x14ac:dyDescent="0.25">
      <c r="A913" s="1"/>
      <c r="B913" s="13" t="s">
        <v>1371</v>
      </c>
      <c r="C913" s="4" t="s">
        <v>1877</v>
      </c>
      <c r="D913" s="4" t="s">
        <v>46</v>
      </c>
      <c r="E913" s="4" t="s">
        <v>56</v>
      </c>
      <c r="F913" s="4"/>
      <c r="G913" s="6"/>
      <c r="H913" s="725"/>
      <c r="I913" s="6">
        <v>1</v>
      </c>
      <c r="J913" s="6">
        <v>1</v>
      </c>
      <c r="K913" s="6">
        <v>1</v>
      </c>
      <c r="L913" s="6">
        <v>1</v>
      </c>
      <c r="M913" s="7">
        <v>1</v>
      </c>
      <c r="N913" s="464"/>
      <c r="O913" s="559"/>
      <c r="P913" s="559"/>
    </row>
    <row r="914" spans="1:16" ht="31.5" customHeight="1" x14ac:dyDescent="0.25">
      <c r="A914" s="1"/>
      <c r="B914" s="454" t="s">
        <v>1372</v>
      </c>
      <c r="C914" s="4"/>
      <c r="D914" s="4"/>
      <c r="E914" s="4"/>
      <c r="F914" s="4"/>
      <c r="G914" s="4"/>
      <c r="H914" s="4"/>
      <c r="I914" s="4"/>
      <c r="J914" s="6"/>
      <c r="K914" s="6"/>
      <c r="L914" s="6"/>
      <c r="M914" s="7"/>
      <c r="N914" s="464"/>
      <c r="O914" s="559"/>
      <c r="P914" s="559"/>
    </row>
    <row r="915" spans="1:16" ht="112.5" customHeight="1" x14ac:dyDescent="0.25">
      <c r="A915" s="118"/>
      <c r="B915" s="119" t="s">
        <v>1603</v>
      </c>
      <c r="C915" s="120" t="s">
        <v>1912</v>
      </c>
      <c r="D915" s="120" t="s">
        <v>1040</v>
      </c>
      <c r="E915" s="120" t="s">
        <v>8</v>
      </c>
      <c r="F915" s="120"/>
      <c r="G915" s="120">
        <v>16.66</v>
      </c>
      <c r="H915" s="189">
        <v>15.6</v>
      </c>
      <c r="I915" s="120">
        <v>15.5</v>
      </c>
      <c r="J915" s="121">
        <v>15.4</v>
      </c>
      <c r="K915" s="121">
        <v>15.3</v>
      </c>
      <c r="L915" s="121">
        <v>15.2</v>
      </c>
      <c r="M915" s="122">
        <v>15.2</v>
      </c>
      <c r="N915" s="502"/>
      <c r="O915" s="478"/>
      <c r="P915" s="478"/>
    </row>
    <row r="916" spans="1:16" ht="79.5" customHeight="1" x14ac:dyDescent="0.25">
      <c r="A916" s="21"/>
      <c r="B916" s="195" t="s">
        <v>1369</v>
      </c>
      <c r="C916" s="540" t="s">
        <v>1877</v>
      </c>
      <c r="D916" s="540" t="s">
        <v>9</v>
      </c>
      <c r="E916" s="19" t="s">
        <v>127</v>
      </c>
      <c r="F916" s="540" t="s">
        <v>59</v>
      </c>
      <c r="G916" s="24">
        <v>187.899</v>
      </c>
      <c r="H916" s="24">
        <v>257.572</v>
      </c>
      <c r="I916" s="24">
        <v>186.28899999999999</v>
      </c>
      <c r="J916" s="24">
        <v>186.28899999999999</v>
      </c>
      <c r="K916" s="24">
        <v>186.28899999999999</v>
      </c>
      <c r="L916" s="24">
        <v>186.28899999999999</v>
      </c>
      <c r="M916" s="24">
        <v>186.28899999999999</v>
      </c>
      <c r="N916" s="637"/>
      <c r="O916" s="763"/>
      <c r="P916" s="557"/>
    </row>
    <row r="917" spans="1:16" ht="69" customHeight="1" x14ac:dyDescent="0.25">
      <c r="A917" s="21"/>
      <c r="B917" s="195" t="s">
        <v>1370</v>
      </c>
      <c r="C917" s="540" t="s">
        <v>1877</v>
      </c>
      <c r="D917" s="540" t="s">
        <v>9</v>
      </c>
      <c r="E917" s="19" t="s">
        <v>127</v>
      </c>
      <c r="F917" s="540" t="s">
        <v>59</v>
      </c>
      <c r="G917" s="19">
        <f>23.2+3.4</f>
        <v>26.599999999999998</v>
      </c>
      <c r="H917" s="19">
        <f>45.6+13.3</f>
        <v>58.900000000000006</v>
      </c>
      <c r="I917" s="19">
        <f>28.3+3.8</f>
        <v>32.1</v>
      </c>
      <c r="J917" s="19">
        <f>28.3+3.8</f>
        <v>32.1</v>
      </c>
      <c r="K917" s="19">
        <f>28.3+3.8</f>
        <v>32.1</v>
      </c>
      <c r="L917" s="19">
        <f>28.3+3.8</f>
        <v>32.1</v>
      </c>
      <c r="M917" s="19">
        <f>28.3+3.8</f>
        <v>32.1</v>
      </c>
      <c r="N917" s="692"/>
      <c r="O917" s="24"/>
      <c r="P917" s="641"/>
    </row>
    <row r="918" spans="1:16" ht="66" customHeight="1" x14ac:dyDescent="0.25">
      <c r="A918" s="118"/>
      <c r="B918" s="123" t="s">
        <v>1373</v>
      </c>
      <c r="C918" s="120" t="s">
        <v>1912</v>
      </c>
      <c r="D918" s="124" t="s">
        <v>9</v>
      </c>
      <c r="E918" s="120" t="s">
        <v>24</v>
      </c>
      <c r="F918" s="124" t="s">
        <v>59</v>
      </c>
      <c r="G918" s="120">
        <v>54.2</v>
      </c>
      <c r="H918" s="189">
        <v>52.1</v>
      </c>
      <c r="I918" s="120">
        <v>50.2</v>
      </c>
      <c r="J918" s="121">
        <v>50</v>
      </c>
      <c r="K918" s="121">
        <v>49.7</v>
      </c>
      <c r="L918" s="121">
        <v>49.5</v>
      </c>
      <c r="M918" s="122">
        <v>49.5</v>
      </c>
      <c r="N918" s="502"/>
      <c r="O918" s="478"/>
      <c r="P918" s="478"/>
    </row>
    <row r="919" spans="1:16" ht="59.25" customHeight="1" x14ac:dyDescent="0.25">
      <c r="A919" s="1054"/>
      <c r="B919" s="1076" t="s">
        <v>1374</v>
      </c>
      <c r="C919" s="1060" t="s">
        <v>1877</v>
      </c>
      <c r="D919" s="1060" t="s">
        <v>9</v>
      </c>
      <c r="E919" s="19" t="s">
        <v>128</v>
      </c>
      <c r="F919" s="1060" t="s">
        <v>59</v>
      </c>
      <c r="G919" s="19">
        <v>1235</v>
      </c>
      <c r="H919" s="19">
        <v>1252</v>
      </c>
      <c r="I919" s="19">
        <v>1579</v>
      </c>
      <c r="J919" s="19">
        <v>1579</v>
      </c>
      <c r="K919" s="19">
        <v>1579</v>
      </c>
      <c r="L919" s="19">
        <v>1579</v>
      </c>
      <c r="M919" s="19">
        <v>1579</v>
      </c>
      <c r="N919" s="492"/>
      <c r="O919" s="557"/>
      <c r="P919" s="557"/>
    </row>
    <row r="920" spans="1:16" ht="46.5" customHeight="1" x14ac:dyDescent="0.25">
      <c r="A920" s="1055"/>
      <c r="B920" s="1077"/>
      <c r="C920" s="1061"/>
      <c r="D920" s="1061"/>
      <c r="E920" s="19" t="s">
        <v>1099</v>
      </c>
      <c r="F920" s="1061"/>
      <c r="G920" s="22">
        <v>4</v>
      </c>
      <c r="H920" s="22">
        <v>4.2</v>
      </c>
      <c r="I920" s="22">
        <v>4.2</v>
      </c>
      <c r="J920" s="22">
        <v>4.2</v>
      </c>
      <c r="K920" s="22">
        <v>4.2</v>
      </c>
      <c r="L920" s="22">
        <v>4.2</v>
      </c>
      <c r="M920" s="22">
        <v>4.2</v>
      </c>
      <c r="N920" s="21" t="s">
        <v>993</v>
      </c>
      <c r="O920" s="19" t="s">
        <v>646</v>
      </c>
      <c r="P920" s="557"/>
    </row>
    <row r="921" spans="1:16" ht="63.75" customHeight="1" x14ac:dyDescent="0.25">
      <c r="A921" s="1054"/>
      <c r="B921" s="1076" t="s">
        <v>1375</v>
      </c>
      <c r="C921" s="1060" t="s">
        <v>1877</v>
      </c>
      <c r="D921" s="1060" t="s">
        <v>9</v>
      </c>
      <c r="E921" s="19" t="s">
        <v>108</v>
      </c>
      <c r="F921" s="1060" t="s">
        <v>59</v>
      </c>
      <c r="G921" s="227">
        <v>25</v>
      </c>
      <c r="H921" s="227">
        <v>50</v>
      </c>
      <c r="I921" s="227">
        <v>70</v>
      </c>
      <c r="J921" s="22">
        <v>75</v>
      </c>
      <c r="K921" s="22">
        <v>75</v>
      </c>
      <c r="L921" s="22">
        <v>75</v>
      </c>
      <c r="M921" s="22">
        <v>75</v>
      </c>
      <c r="N921" s="21"/>
      <c r="O921" s="557"/>
      <c r="P921" s="557"/>
    </row>
    <row r="922" spans="1:16" ht="75" customHeight="1" x14ac:dyDescent="0.25">
      <c r="A922" s="1055"/>
      <c r="B922" s="1077"/>
      <c r="C922" s="1061"/>
      <c r="D922" s="1061"/>
      <c r="E922" s="19" t="s">
        <v>1099</v>
      </c>
      <c r="F922" s="1061"/>
      <c r="G922" s="22">
        <v>0.4</v>
      </c>
      <c r="H922" s="22">
        <v>2.2999999999999998</v>
      </c>
      <c r="I922" s="22">
        <v>3</v>
      </c>
      <c r="J922" s="22">
        <v>4</v>
      </c>
      <c r="K922" s="22">
        <v>4</v>
      </c>
      <c r="L922" s="22">
        <v>4</v>
      </c>
      <c r="M922" s="22">
        <v>4</v>
      </c>
      <c r="N922" s="21" t="s">
        <v>993</v>
      </c>
      <c r="O922" s="19" t="s">
        <v>648</v>
      </c>
      <c r="P922" s="557"/>
    </row>
    <row r="923" spans="1:16" ht="105" customHeight="1" x14ac:dyDescent="0.25">
      <c r="A923" s="118"/>
      <c r="B923" s="125" t="s">
        <v>1376</v>
      </c>
      <c r="C923" s="120" t="s">
        <v>1912</v>
      </c>
      <c r="D923" s="120" t="s">
        <v>1040</v>
      </c>
      <c r="E923" s="120" t="s">
        <v>82</v>
      </c>
      <c r="F923" s="120"/>
      <c r="G923" s="120">
        <v>99.7</v>
      </c>
      <c r="H923" s="189">
        <v>98.02</v>
      </c>
      <c r="I923" s="126">
        <v>97.82</v>
      </c>
      <c r="J923" s="127">
        <v>97.62</v>
      </c>
      <c r="K923" s="127">
        <v>97.42</v>
      </c>
      <c r="L923" s="127">
        <v>97.22</v>
      </c>
      <c r="M923" s="128">
        <v>97.2</v>
      </c>
      <c r="N923" s="502"/>
      <c r="O923" s="478"/>
      <c r="P923" s="478"/>
    </row>
    <row r="924" spans="1:16" ht="94.5" customHeight="1" x14ac:dyDescent="0.25">
      <c r="A924" s="21"/>
      <c r="B924" s="194" t="s">
        <v>1377</v>
      </c>
      <c r="C924" s="19" t="s">
        <v>1877</v>
      </c>
      <c r="D924" s="19" t="s">
        <v>9</v>
      </c>
      <c r="E924" s="19" t="s">
        <v>1099</v>
      </c>
      <c r="F924" s="541" t="s">
        <v>59</v>
      </c>
      <c r="G924" s="209" t="s">
        <v>70</v>
      </c>
      <c r="H924" s="19">
        <v>74.3</v>
      </c>
      <c r="I924" s="519">
        <v>40.700000000000003</v>
      </c>
      <c r="J924" s="519">
        <v>44</v>
      </c>
      <c r="K924" s="519">
        <v>47</v>
      </c>
      <c r="L924" s="519">
        <v>50</v>
      </c>
      <c r="M924" s="519">
        <v>52</v>
      </c>
      <c r="N924" s="251" t="s">
        <v>994</v>
      </c>
      <c r="O924" s="227"/>
      <c r="P924" s="557"/>
    </row>
    <row r="925" spans="1:16" ht="144.75" customHeight="1" x14ac:dyDescent="0.25">
      <c r="A925" s="21"/>
      <c r="B925" s="194" t="s">
        <v>1378</v>
      </c>
      <c r="C925" s="19" t="s">
        <v>1877</v>
      </c>
      <c r="D925" s="19" t="s">
        <v>9</v>
      </c>
      <c r="E925" s="19" t="s">
        <v>1099</v>
      </c>
      <c r="F925" s="541" t="s">
        <v>59</v>
      </c>
      <c r="G925" s="19">
        <v>121</v>
      </c>
      <c r="H925" s="19">
        <v>128</v>
      </c>
      <c r="I925" s="520">
        <v>130</v>
      </c>
      <c r="J925" s="227">
        <v>131</v>
      </c>
      <c r="K925" s="227">
        <v>132</v>
      </c>
      <c r="L925" s="227">
        <v>133</v>
      </c>
      <c r="M925" s="549">
        <v>134</v>
      </c>
      <c r="N925" s="251" t="s">
        <v>994</v>
      </c>
      <c r="O925" s="227"/>
      <c r="P925" s="557"/>
    </row>
    <row r="926" spans="1:16" ht="67.5" customHeight="1" x14ac:dyDescent="0.25">
      <c r="A926" s="118"/>
      <c r="B926" s="125" t="s">
        <v>1379</v>
      </c>
      <c r="C926" s="120" t="s">
        <v>1897</v>
      </c>
      <c r="D926" s="120" t="s">
        <v>1040</v>
      </c>
      <c r="E926" s="120" t="s">
        <v>24</v>
      </c>
      <c r="F926" s="120"/>
      <c r="G926" s="120">
        <v>2.2999999999999998</v>
      </c>
      <c r="H926" s="727">
        <v>0.24</v>
      </c>
      <c r="I926" s="130">
        <v>0.23</v>
      </c>
      <c r="J926" s="129">
        <v>0.22</v>
      </c>
      <c r="K926" s="129">
        <v>0.21</v>
      </c>
      <c r="L926" s="129">
        <v>0.2</v>
      </c>
      <c r="M926" s="131">
        <v>0.2</v>
      </c>
      <c r="N926" s="502"/>
      <c r="O926" s="478"/>
      <c r="P926" s="478"/>
    </row>
    <row r="927" spans="1:16" ht="51" customHeight="1" x14ac:dyDescent="0.25">
      <c r="A927" s="1088"/>
      <c r="B927" s="1063" t="s">
        <v>1380</v>
      </c>
      <c r="C927" s="1060" t="s">
        <v>1874</v>
      </c>
      <c r="D927" s="1060" t="s">
        <v>9</v>
      </c>
      <c r="E927" s="19" t="s">
        <v>61</v>
      </c>
      <c r="F927" s="1060" t="s">
        <v>59</v>
      </c>
      <c r="G927" s="19">
        <v>1242</v>
      </c>
      <c r="H927" s="19">
        <v>1582</v>
      </c>
      <c r="I927" s="19">
        <v>1582</v>
      </c>
      <c r="J927" s="19">
        <v>1582</v>
      </c>
      <c r="K927" s="19">
        <v>1582</v>
      </c>
      <c r="L927" s="19">
        <v>1582</v>
      </c>
      <c r="M927" s="19">
        <v>1582</v>
      </c>
      <c r="N927" s="492"/>
      <c r="O927" s="557"/>
      <c r="P927" s="557"/>
    </row>
    <row r="928" spans="1:16" ht="42.75" customHeight="1" x14ac:dyDescent="0.25">
      <c r="A928" s="1089"/>
      <c r="B928" s="1064"/>
      <c r="C928" s="1061"/>
      <c r="D928" s="1061"/>
      <c r="E928" s="19" t="s">
        <v>1099</v>
      </c>
      <c r="F928" s="1061"/>
      <c r="G928" s="22">
        <v>4.2</v>
      </c>
      <c r="H928" s="22">
        <v>4.2</v>
      </c>
      <c r="I928" s="22">
        <v>4.2</v>
      </c>
      <c r="J928" s="22">
        <v>4.2</v>
      </c>
      <c r="K928" s="22">
        <v>4.2</v>
      </c>
      <c r="L928" s="22">
        <v>4.2</v>
      </c>
      <c r="M928" s="22">
        <v>4.2</v>
      </c>
      <c r="N928" s="21" t="s">
        <v>993</v>
      </c>
      <c r="O928" s="19" t="s">
        <v>646</v>
      </c>
      <c r="P928" s="557"/>
    </row>
    <row r="929" spans="1:16" ht="63.75" customHeight="1" x14ac:dyDescent="0.25">
      <c r="A929" s="187"/>
      <c r="B929" s="449" t="s">
        <v>1381</v>
      </c>
      <c r="C929" s="188" t="s">
        <v>1898</v>
      </c>
      <c r="D929" s="188" t="s">
        <v>165</v>
      </c>
      <c r="E929" s="189" t="s">
        <v>24</v>
      </c>
      <c r="F929" s="188"/>
      <c r="G929" s="189">
        <v>11.2</v>
      </c>
      <c r="H929" s="189">
        <v>11.5</v>
      </c>
      <c r="I929" s="189">
        <v>10</v>
      </c>
      <c r="J929" s="189">
        <v>10</v>
      </c>
      <c r="K929" s="189">
        <v>10</v>
      </c>
      <c r="L929" s="189">
        <v>10</v>
      </c>
      <c r="M929" s="190">
        <v>10</v>
      </c>
      <c r="N929" s="187"/>
      <c r="O929" s="189"/>
      <c r="P929" s="480"/>
    </row>
    <row r="930" spans="1:16" ht="107.25" customHeight="1" x14ac:dyDescent="0.25">
      <c r="A930" s="1"/>
      <c r="B930" s="574" t="s">
        <v>1382</v>
      </c>
      <c r="C930" s="550" t="s">
        <v>1874</v>
      </c>
      <c r="D930" s="550" t="s">
        <v>9</v>
      </c>
      <c r="E930" s="4" t="s">
        <v>166</v>
      </c>
      <c r="F930" s="550"/>
      <c r="G930" s="4">
        <v>17</v>
      </c>
      <c r="H930" s="19">
        <v>20</v>
      </c>
      <c r="I930" s="4">
        <v>21</v>
      </c>
      <c r="J930" s="4">
        <v>22</v>
      </c>
      <c r="K930" s="4">
        <v>22</v>
      </c>
      <c r="L930" s="4">
        <v>23</v>
      </c>
      <c r="M930" s="581">
        <v>23</v>
      </c>
      <c r="N930" s="1"/>
      <c r="O930" s="4"/>
      <c r="P930" s="559"/>
    </row>
    <row r="931" spans="1:16" ht="59.25" customHeight="1" x14ac:dyDescent="0.25">
      <c r="A931" s="1"/>
      <c r="B931" s="12" t="s">
        <v>1383</v>
      </c>
      <c r="C931" s="4"/>
      <c r="D931" s="4"/>
      <c r="E931" s="4"/>
      <c r="F931" s="4"/>
      <c r="G931" s="4"/>
      <c r="H931" s="19"/>
      <c r="I931" s="14"/>
      <c r="J931" s="6"/>
      <c r="K931" s="6"/>
      <c r="L931" s="6"/>
      <c r="M931" s="7"/>
      <c r="N931" s="464"/>
      <c r="O931" s="559"/>
      <c r="P931" s="559"/>
    </row>
    <row r="932" spans="1:16" ht="70.5" customHeight="1" x14ac:dyDescent="0.25">
      <c r="A932" s="118"/>
      <c r="B932" s="125" t="s">
        <v>1384</v>
      </c>
      <c r="C932" s="120" t="s">
        <v>1897</v>
      </c>
      <c r="D932" s="120" t="s">
        <v>9</v>
      </c>
      <c r="E932" s="120" t="s">
        <v>31</v>
      </c>
      <c r="F932" s="120"/>
      <c r="G932" s="129">
        <v>0.3</v>
      </c>
      <c r="H932" s="189">
        <v>0.38</v>
      </c>
      <c r="I932" s="130">
        <v>0.37</v>
      </c>
      <c r="J932" s="130">
        <v>0.37</v>
      </c>
      <c r="K932" s="130">
        <v>0.37</v>
      </c>
      <c r="L932" s="130">
        <v>0.37</v>
      </c>
      <c r="M932" s="132">
        <v>0.37</v>
      </c>
      <c r="N932" s="502"/>
      <c r="O932" s="478"/>
      <c r="P932" s="478"/>
    </row>
    <row r="933" spans="1:16" ht="34.5" customHeight="1" x14ac:dyDescent="0.25">
      <c r="A933" s="1054"/>
      <c r="B933" s="1063" t="s">
        <v>1385</v>
      </c>
      <c r="C933" s="1060" t="s">
        <v>1877</v>
      </c>
      <c r="D933" s="1060" t="s">
        <v>9</v>
      </c>
      <c r="E933" s="19" t="s">
        <v>8</v>
      </c>
      <c r="F933" s="1060" t="s">
        <v>59</v>
      </c>
      <c r="G933" s="19">
        <v>26.1</v>
      </c>
      <c r="H933" s="227">
        <v>25</v>
      </c>
      <c r="I933" s="520">
        <v>23</v>
      </c>
      <c r="J933" s="520">
        <v>23</v>
      </c>
      <c r="K933" s="520">
        <v>24</v>
      </c>
      <c r="L933" s="520">
        <v>24</v>
      </c>
      <c r="M933" s="634">
        <v>24</v>
      </c>
      <c r="N933" s="728"/>
      <c r="O933" s="729"/>
      <c r="P933" s="557"/>
    </row>
    <row r="934" spans="1:16" ht="30" customHeight="1" x14ac:dyDescent="0.25">
      <c r="A934" s="1070"/>
      <c r="B934" s="1085"/>
      <c r="C934" s="1071"/>
      <c r="D934" s="1071"/>
      <c r="E934" s="19" t="s">
        <v>1099</v>
      </c>
      <c r="F934" s="1071"/>
      <c r="G934" s="22">
        <v>241.3</v>
      </c>
      <c r="H934" s="22">
        <v>257.60000000000002</v>
      </c>
      <c r="I934" s="22">
        <f>274.2+15.424</f>
        <v>289.62399999999997</v>
      </c>
      <c r="J934" s="22">
        <f>285.172+15.556</f>
        <v>300.72800000000001</v>
      </c>
      <c r="K934" s="22">
        <f>296.802+15.623</f>
        <v>312.42500000000001</v>
      </c>
      <c r="L934" s="22">
        <f t="shared" ref="L934:M934" si="23">296.802+15.623</f>
        <v>312.42500000000001</v>
      </c>
      <c r="M934" s="22">
        <f t="shared" si="23"/>
        <v>312.42500000000001</v>
      </c>
      <c r="N934" s="21" t="s">
        <v>993</v>
      </c>
      <c r="O934" s="19" t="s">
        <v>872</v>
      </c>
      <c r="P934" s="557"/>
    </row>
    <row r="935" spans="1:16" ht="30" customHeight="1" x14ac:dyDescent="0.25">
      <c r="A935" s="1055"/>
      <c r="B935" s="1064"/>
      <c r="C935" s="1061"/>
      <c r="D935" s="1061"/>
      <c r="E935" s="19" t="s">
        <v>1099</v>
      </c>
      <c r="F935" s="1071"/>
      <c r="G935" s="22">
        <v>0.16139999999999999</v>
      </c>
      <c r="H935" s="22">
        <v>15.297000000000001</v>
      </c>
      <c r="I935" s="726"/>
      <c r="J935" s="726"/>
      <c r="K935" s="726"/>
      <c r="L935" s="726"/>
      <c r="M935" s="726"/>
      <c r="N935" s="21" t="s">
        <v>992</v>
      </c>
      <c r="O935" s="19" t="s">
        <v>873</v>
      </c>
      <c r="P935" s="557"/>
    </row>
    <row r="936" spans="1:16" ht="27" customHeight="1" x14ac:dyDescent="0.25">
      <c r="A936" s="1054"/>
      <c r="B936" s="1063" t="s">
        <v>1386</v>
      </c>
      <c r="C936" s="1060" t="s">
        <v>1877</v>
      </c>
      <c r="D936" s="1060" t="s">
        <v>9</v>
      </c>
      <c r="E936" s="19" t="s">
        <v>8</v>
      </c>
      <c r="F936" s="1071"/>
      <c r="G936" s="19">
        <v>100</v>
      </c>
      <c r="H936" s="19">
        <v>100</v>
      </c>
      <c r="I936" s="19">
        <v>100</v>
      </c>
      <c r="J936" s="19">
        <v>100</v>
      </c>
      <c r="K936" s="19">
        <v>100</v>
      </c>
      <c r="L936" s="19">
        <v>100</v>
      </c>
      <c r="M936" s="19">
        <v>100</v>
      </c>
      <c r="N936" s="728"/>
      <c r="O936" s="729"/>
      <c r="P936" s="557"/>
    </row>
    <row r="937" spans="1:16" ht="43.5" customHeight="1" x14ac:dyDescent="0.25">
      <c r="A937" s="1055"/>
      <c r="B937" s="1064"/>
      <c r="C937" s="1061"/>
      <c r="D937" s="1061"/>
      <c r="E937" s="19" t="s">
        <v>1099</v>
      </c>
      <c r="F937" s="1061"/>
      <c r="G937" s="22">
        <v>18.899999999999999</v>
      </c>
      <c r="H937" s="22">
        <v>0</v>
      </c>
      <c r="I937" s="22">
        <v>19.649999999999999</v>
      </c>
      <c r="J937" s="22">
        <v>19.649999999999999</v>
      </c>
      <c r="K937" s="22">
        <v>19.649999999999999</v>
      </c>
      <c r="L937" s="22">
        <v>19.649999999999999</v>
      </c>
      <c r="M937" s="22">
        <v>19.649999999999999</v>
      </c>
      <c r="N937" s="21" t="s">
        <v>993</v>
      </c>
      <c r="O937" s="19" t="s">
        <v>647</v>
      </c>
      <c r="P937" s="557"/>
    </row>
    <row r="938" spans="1:16" ht="58.5" customHeight="1" x14ac:dyDescent="0.25">
      <c r="A938" s="133"/>
      <c r="B938" s="134" t="s">
        <v>180</v>
      </c>
      <c r="C938" s="120" t="s">
        <v>1897</v>
      </c>
      <c r="D938" s="124" t="s">
        <v>9</v>
      </c>
      <c r="E938" s="120" t="s">
        <v>24</v>
      </c>
      <c r="F938" s="124" t="s">
        <v>59</v>
      </c>
      <c r="G938" s="120">
        <v>0.12</v>
      </c>
      <c r="H938" s="730">
        <v>0.12</v>
      </c>
      <c r="I938" s="135">
        <v>0.12</v>
      </c>
      <c r="J938" s="135">
        <v>0.12</v>
      </c>
      <c r="K938" s="135">
        <v>0.12</v>
      </c>
      <c r="L938" s="135">
        <v>0.12</v>
      </c>
      <c r="M938" s="135">
        <v>0.12</v>
      </c>
      <c r="N938" s="502"/>
      <c r="O938" s="478"/>
      <c r="P938" s="478"/>
    </row>
    <row r="939" spans="1:16" ht="74.25" customHeight="1" x14ac:dyDescent="0.25">
      <c r="A939" s="534"/>
      <c r="B939" s="547" t="s">
        <v>1387</v>
      </c>
      <c r="C939" s="19" t="s">
        <v>1877</v>
      </c>
      <c r="D939" s="541" t="s">
        <v>9</v>
      </c>
      <c r="E939" s="19" t="s">
        <v>8</v>
      </c>
      <c r="F939" s="541" t="s">
        <v>144</v>
      </c>
      <c r="G939" s="227">
        <v>95</v>
      </c>
      <c r="H939" s="227">
        <v>95</v>
      </c>
      <c r="I939" s="520">
        <v>95</v>
      </c>
      <c r="J939" s="520">
        <v>95</v>
      </c>
      <c r="K939" s="520">
        <v>95</v>
      </c>
      <c r="L939" s="520">
        <v>95</v>
      </c>
      <c r="M939" s="634">
        <v>95</v>
      </c>
      <c r="N939" s="492"/>
      <c r="O939" s="557"/>
      <c r="P939" s="557"/>
    </row>
    <row r="940" spans="1:16" ht="51" customHeight="1" x14ac:dyDescent="0.25">
      <c r="A940" s="1054"/>
      <c r="B940" s="1063" t="s">
        <v>151</v>
      </c>
      <c r="C940" s="1060" t="s">
        <v>1877</v>
      </c>
      <c r="D940" s="1060" t="s">
        <v>9</v>
      </c>
      <c r="E940" s="19" t="s">
        <v>61</v>
      </c>
      <c r="F940" s="1060" t="s">
        <v>59</v>
      </c>
      <c r="G940" s="227">
        <v>1243</v>
      </c>
      <c r="H940" s="227">
        <v>1243</v>
      </c>
      <c r="I940" s="227">
        <v>1575</v>
      </c>
      <c r="J940" s="227">
        <v>1575</v>
      </c>
      <c r="K940" s="227">
        <v>1575</v>
      </c>
      <c r="L940" s="227">
        <v>1575</v>
      </c>
      <c r="M940" s="227">
        <v>1575</v>
      </c>
      <c r="N940" s="492"/>
      <c r="O940" s="557"/>
      <c r="P940" s="557"/>
    </row>
    <row r="941" spans="1:16" ht="86.25" customHeight="1" x14ac:dyDescent="0.25">
      <c r="A941" s="1055"/>
      <c r="B941" s="1064"/>
      <c r="C941" s="1061"/>
      <c r="D941" s="1061"/>
      <c r="E941" s="19" t="s">
        <v>1099</v>
      </c>
      <c r="F941" s="1061"/>
      <c r="G941" s="227">
        <v>4.2</v>
      </c>
      <c r="H941" s="227">
        <f>4</f>
        <v>4</v>
      </c>
      <c r="I941" s="227">
        <v>4</v>
      </c>
      <c r="J941" s="227">
        <v>4</v>
      </c>
      <c r="K941" s="227">
        <v>4</v>
      </c>
      <c r="L941" s="227">
        <v>4</v>
      </c>
      <c r="M941" s="227">
        <v>4</v>
      </c>
      <c r="N941" s="21" t="s">
        <v>993</v>
      </c>
      <c r="O941" s="19" t="s">
        <v>647</v>
      </c>
      <c r="P941" s="557"/>
    </row>
    <row r="942" spans="1:16" ht="36.75" customHeight="1" x14ac:dyDescent="0.25">
      <c r="A942" s="1"/>
      <c r="B942" s="574" t="s">
        <v>1388</v>
      </c>
      <c r="C942" s="550"/>
      <c r="D942" s="550"/>
      <c r="E942" s="4"/>
      <c r="F942" s="4"/>
      <c r="G942" s="4"/>
      <c r="H942" s="19"/>
      <c r="I942" s="14"/>
      <c r="J942" s="6"/>
      <c r="K942" s="6"/>
      <c r="L942" s="6"/>
      <c r="M942" s="7"/>
      <c r="N942" s="464"/>
      <c r="O942" s="559"/>
      <c r="P942" s="559"/>
    </row>
    <row r="943" spans="1:16" ht="73.5" customHeight="1" x14ac:dyDescent="0.25">
      <c r="A943" s="97"/>
      <c r="B943" s="107" t="s">
        <v>1604</v>
      </c>
      <c r="C943" s="98" t="s">
        <v>1899</v>
      </c>
      <c r="D943" s="577" t="s">
        <v>6</v>
      </c>
      <c r="E943" s="98" t="s">
        <v>23</v>
      </c>
      <c r="F943" s="98"/>
      <c r="G943" s="98">
        <v>7.19</v>
      </c>
      <c r="H943" s="108">
        <v>7.1</v>
      </c>
      <c r="I943" s="109">
        <v>7.05</v>
      </c>
      <c r="J943" s="108">
        <v>7</v>
      </c>
      <c r="K943" s="108">
        <v>6.95</v>
      </c>
      <c r="L943" s="108">
        <v>6.9</v>
      </c>
      <c r="M943" s="110">
        <v>6.9</v>
      </c>
      <c r="N943" s="489"/>
      <c r="O943" s="467"/>
      <c r="P943" s="467"/>
    </row>
    <row r="944" spans="1:16" ht="47.25" customHeight="1" x14ac:dyDescent="0.25">
      <c r="A944" s="1"/>
      <c r="B944" s="1074" t="s">
        <v>1389</v>
      </c>
      <c r="C944" s="1052" t="s">
        <v>1877</v>
      </c>
      <c r="D944" s="1052" t="s">
        <v>9</v>
      </c>
      <c r="E944" s="4" t="s">
        <v>61</v>
      </c>
      <c r="F944" s="4"/>
      <c r="G944" s="37">
        <v>1241</v>
      </c>
      <c r="H944" s="37">
        <v>1241</v>
      </c>
      <c r="I944" s="37">
        <v>1581</v>
      </c>
      <c r="J944" s="37">
        <v>1581</v>
      </c>
      <c r="K944" s="37">
        <v>1581</v>
      </c>
      <c r="L944" s="37">
        <v>1581</v>
      </c>
      <c r="M944" s="37">
        <v>1581</v>
      </c>
      <c r="N944" s="464"/>
      <c r="O944" s="559"/>
      <c r="P944" s="559"/>
    </row>
    <row r="945" spans="1:16" ht="75" customHeight="1" x14ac:dyDescent="0.25">
      <c r="A945" s="1"/>
      <c r="B945" s="1075"/>
      <c r="C945" s="1053"/>
      <c r="D945" s="1053"/>
      <c r="E945" s="4" t="s">
        <v>1099</v>
      </c>
      <c r="F945" s="4"/>
      <c r="G945" s="3">
        <v>3.8</v>
      </c>
      <c r="H945" s="558">
        <v>3.8</v>
      </c>
      <c r="I945" s="51">
        <v>4</v>
      </c>
      <c r="J945" s="51">
        <v>4</v>
      </c>
      <c r="K945" s="51">
        <v>4</v>
      </c>
      <c r="L945" s="51">
        <v>4</v>
      </c>
      <c r="M945" s="51">
        <v>4</v>
      </c>
      <c r="N945" s="1" t="s">
        <v>993</v>
      </c>
      <c r="O945" s="4" t="s">
        <v>647</v>
      </c>
      <c r="P945" s="559"/>
    </row>
    <row r="946" spans="1:16" ht="33.75" customHeight="1" x14ac:dyDescent="0.25">
      <c r="A946" s="1"/>
      <c r="B946" s="12" t="s">
        <v>1390</v>
      </c>
      <c r="C946" s="4"/>
      <c r="D946" s="4"/>
      <c r="E946" s="4"/>
      <c r="F946" s="4"/>
      <c r="G946" s="4"/>
      <c r="H946" s="19"/>
      <c r="I946" s="14"/>
      <c r="J946" s="6"/>
      <c r="K946" s="6"/>
      <c r="L946" s="6"/>
      <c r="M946" s="7"/>
      <c r="N946" s="464"/>
      <c r="O946" s="559"/>
      <c r="P946" s="559"/>
    </row>
    <row r="947" spans="1:16" ht="97.5" customHeight="1" x14ac:dyDescent="0.25">
      <c r="A947" s="118"/>
      <c r="B947" s="136" t="s">
        <v>1391</v>
      </c>
      <c r="C947" s="120" t="s">
        <v>1897</v>
      </c>
      <c r="D947" s="120" t="s">
        <v>6</v>
      </c>
      <c r="E947" s="120" t="s">
        <v>24</v>
      </c>
      <c r="F947" s="120"/>
      <c r="G947" s="120">
        <v>129.36000000000001</v>
      </c>
      <c r="H947" s="189">
        <v>154.28</v>
      </c>
      <c r="I947" s="120">
        <v>153.78</v>
      </c>
      <c r="J947" s="121">
        <v>153.28</v>
      </c>
      <c r="K947" s="121">
        <v>152.78</v>
      </c>
      <c r="L947" s="121">
        <v>152.28</v>
      </c>
      <c r="M947" s="137">
        <v>151.78</v>
      </c>
      <c r="N947" s="502"/>
      <c r="O947" s="478"/>
      <c r="P947" s="478"/>
    </row>
    <row r="948" spans="1:16" ht="45" customHeight="1" x14ac:dyDescent="0.25">
      <c r="A948" s="1072"/>
      <c r="B948" s="1074" t="s">
        <v>1734</v>
      </c>
      <c r="C948" s="1052" t="s">
        <v>1877</v>
      </c>
      <c r="D948" s="4"/>
      <c r="E948" s="4" t="s">
        <v>83</v>
      </c>
      <c r="F948" s="1052" t="s">
        <v>84</v>
      </c>
      <c r="G948" s="4"/>
      <c r="H948" s="25">
        <v>1750</v>
      </c>
      <c r="I948" s="25">
        <v>1840</v>
      </c>
      <c r="J948" s="25">
        <v>2010</v>
      </c>
      <c r="K948" s="25">
        <v>2150</v>
      </c>
      <c r="L948" s="25">
        <v>2380</v>
      </c>
      <c r="M948" s="25">
        <v>2380</v>
      </c>
      <c r="N948" s="464"/>
      <c r="O948" s="559"/>
      <c r="P948" s="559"/>
    </row>
    <row r="949" spans="1:16" ht="49.5" customHeight="1" x14ac:dyDescent="0.25">
      <c r="A949" s="1073"/>
      <c r="B949" s="1075"/>
      <c r="C949" s="1053"/>
      <c r="D949" s="4"/>
      <c r="E949" s="4" t="s">
        <v>1099</v>
      </c>
      <c r="F949" s="1053"/>
      <c r="G949" s="4"/>
      <c r="H949" s="19">
        <f>24.5</f>
        <v>24.5</v>
      </c>
      <c r="I949" s="227">
        <v>25.8</v>
      </c>
      <c r="J949" s="227">
        <v>28</v>
      </c>
      <c r="K949" s="227">
        <v>30</v>
      </c>
      <c r="L949" s="227">
        <v>33</v>
      </c>
      <c r="M949" s="227">
        <v>33</v>
      </c>
      <c r="N949" s="177" t="s">
        <v>994</v>
      </c>
      <c r="O949" s="559"/>
      <c r="P949" s="559"/>
    </row>
    <row r="950" spans="1:16" ht="115.5" customHeight="1" x14ac:dyDescent="0.25">
      <c r="A950" s="118"/>
      <c r="B950" s="125" t="s">
        <v>1392</v>
      </c>
      <c r="C950" s="120" t="s">
        <v>1899</v>
      </c>
      <c r="D950" s="120" t="s">
        <v>9</v>
      </c>
      <c r="E950" s="120" t="s">
        <v>93</v>
      </c>
      <c r="F950" s="120"/>
      <c r="G950" s="127">
        <v>60.06</v>
      </c>
      <c r="H950" s="189">
        <v>60</v>
      </c>
      <c r="I950" s="138">
        <v>58.9</v>
      </c>
      <c r="J950" s="121">
        <v>57.8</v>
      </c>
      <c r="K950" s="121">
        <v>56.5</v>
      </c>
      <c r="L950" s="121">
        <v>55.9</v>
      </c>
      <c r="M950" s="122">
        <v>55.9</v>
      </c>
      <c r="N950" s="502"/>
      <c r="O950" s="478"/>
      <c r="P950" s="478"/>
    </row>
    <row r="951" spans="1:16" ht="72.75" customHeight="1" x14ac:dyDescent="0.25">
      <c r="A951" s="118"/>
      <c r="B951" s="125" t="s">
        <v>1393</v>
      </c>
      <c r="C951" s="120" t="s">
        <v>1899</v>
      </c>
      <c r="D951" s="120" t="s">
        <v>9</v>
      </c>
      <c r="E951" s="120" t="s">
        <v>8</v>
      </c>
      <c r="F951" s="120"/>
      <c r="G951" s="120">
        <v>25.7</v>
      </c>
      <c r="H951" s="532">
        <v>28.69</v>
      </c>
      <c r="I951" s="126">
        <v>29.78</v>
      </c>
      <c r="J951" s="127">
        <v>30.87</v>
      </c>
      <c r="K951" s="127">
        <v>31</v>
      </c>
      <c r="L951" s="127">
        <v>32</v>
      </c>
      <c r="M951" s="128">
        <v>32.200000000000003</v>
      </c>
      <c r="N951" s="502"/>
      <c r="O951" s="478"/>
      <c r="P951" s="478"/>
    </row>
    <row r="952" spans="1:16" ht="81" customHeight="1" x14ac:dyDescent="0.25">
      <c r="A952" s="535"/>
      <c r="B952" s="545" t="s">
        <v>1394</v>
      </c>
      <c r="C952" s="4" t="s">
        <v>1877</v>
      </c>
      <c r="D952" s="9" t="s">
        <v>9</v>
      </c>
      <c r="E952" s="4" t="s">
        <v>58</v>
      </c>
      <c r="F952" s="4"/>
      <c r="G952" s="6">
        <v>139236</v>
      </c>
      <c r="H952" s="6">
        <v>148564</v>
      </c>
      <c r="I952" s="6">
        <v>160420</v>
      </c>
      <c r="J952" s="6">
        <v>165500</v>
      </c>
      <c r="K952" s="6">
        <v>169500</v>
      </c>
      <c r="L952" s="6">
        <v>169500</v>
      </c>
      <c r="M952" s="6">
        <v>171500</v>
      </c>
      <c r="N952" s="464"/>
      <c r="O952" s="559"/>
      <c r="P952" s="559"/>
    </row>
    <row r="953" spans="1:16" ht="88.5" customHeight="1" x14ac:dyDescent="0.25">
      <c r="A953" s="139"/>
      <c r="B953" s="140" t="s">
        <v>1395</v>
      </c>
      <c r="C953" s="120" t="s">
        <v>1900</v>
      </c>
      <c r="D953" s="556" t="s">
        <v>35</v>
      </c>
      <c r="E953" s="120" t="s">
        <v>24</v>
      </c>
      <c r="F953" s="120" t="s">
        <v>109</v>
      </c>
      <c r="G953" s="127">
        <v>10</v>
      </c>
      <c r="H953" s="189">
        <v>11.7</v>
      </c>
      <c r="I953" s="120">
        <v>11.6</v>
      </c>
      <c r="J953" s="578">
        <v>11.5</v>
      </c>
      <c r="K953" s="578">
        <v>11.4</v>
      </c>
      <c r="L953" s="578">
        <v>11.3</v>
      </c>
      <c r="M953" s="141">
        <v>11.3</v>
      </c>
      <c r="N953" s="502"/>
      <c r="O953" s="478"/>
      <c r="P953" s="478"/>
    </row>
    <row r="954" spans="1:16" ht="41.25" customHeight="1" x14ac:dyDescent="0.25">
      <c r="A954" s="1072"/>
      <c r="B954" s="1074" t="s">
        <v>1396</v>
      </c>
      <c r="C954" s="1052" t="s">
        <v>1864</v>
      </c>
      <c r="D954" s="1052" t="s">
        <v>9</v>
      </c>
      <c r="E954" s="19" t="s">
        <v>57</v>
      </c>
      <c r="F954" s="1060" t="s">
        <v>1036</v>
      </c>
      <c r="G954" s="22">
        <v>2206</v>
      </c>
      <c r="H954" s="22">
        <v>2206</v>
      </c>
      <c r="I954" s="22">
        <v>2206</v>
      </c>
      <c r="J954" s="24">
        <v>2206</v>
      </c>
      <c r="K954" s="24">
        <v>2206</v>
      </c>
      <c r="L954" s="24">
        <v>2206</v>
      </c>
      <c r="M954" s="42">
        <v>2206</v>
      </c>
      <c r="N954" s="492"/>
      <c r="O954" s="557"/>
      <c r="P954" s="557"/>
    </row>
    <row r="955" spans="1:16" ht="42.75" customHeight="1" x14ac:dyDescent="0.25">
      <c r="A955" s="1073"/>
      <c r="B955" s="1075"/>
      <c r="C955" s="1053"/>
      <c r="D955" s="1053"/>
      <c r="E955" s="19" t="s">
        <v>1099</v>
      </c>
      <c r="F955" s="1061"/>
      <c r="G955" s="6">
        <v>1406.6</v>
      </c>
      <c r="H955" s="22">
        <v>1148.8</v>
      </c>
      <c r="I955" s="6">
        <v>1110.7</v>
      </c>
      <c r="J955" s="36">
        <v>1177.4000000000001</v>
      </c>
      <c r="K955" s="36">
        <v>1248</v>
      </c>
      <c r="L955" s="24">
        <v>1248</v>
      </c>
      <c r="M955" s="42">
        <v>1248</v>
      </c>
      <c r="N955" s="505" t="s">
        <v>993</v>
      </c>
      <c r="O955" s="16" t="s">
        <v>804</v>
      </c>
      <c r="P955" s="559"/>
    </row>
    <row r="956" spans="1:16" ht="69.75" customHeight="1" x14ac:dyDescent="0.25">
      <c r="A956" s="535"/>
      <c r="B956" s="26" t="s">
        <v>1397</v>
      </c>
      <c r="C956" s="3" t="s">
        <v>1877</v>
      </c>
      <c r="D956" s="9" t="s">
        <v>9</v>
      </c>
      <c r="E956" s="4" t="s">
        <v>62</v>
      </c>
      <c r="F956" s="4" t="s">
        <v>59</v>
      </c>
      <c r="G956" s="4">
        <v>47.5</v>
      </c>
      <c r="H956" s="19">
        <v>60</v>
      </c>
      <c r="I956" s="4" t="s">
        <v>85</v>
      </c>
      <c r="J956" s="3" t="s">
        <v>85</v>
      </c>
      <c r="K956" s="3" t="s">
        <v>85</v>
      </c>
      <c r="L956" s="3" t="s">
        <v>85</v>
      </c>
      <c r="M956" s="16" t="s">
        <v>85</v>
      </c>
      <c r="N956" s="505"/>
      <c r="O956" s="559"/>
      <c r="P956" s="3"/>
    </row>
    <row r="957" spans="1:16" ht="31.5" customHeight="1" x14ac:dyDescent="0.25">
      <c r="A957" s="1072"/>
      <c r="B957" s="1074" t="s">
        <v>1735</v>
      </c>
      <c r="C957" s="1052" t="s">
        <v>1883</v>
      </c>
      <c r="D957" s="1052" t="s">
        <v>9</v>
      </c>
      <c r="E957" s="4" t="s">
        <v>47</v>
      </c>
      <c r="F957" s="1052" t="s">
        <v>1036</v>
      </c>
      <c r="G957" s="4"/>
      <c r="H957" s="19">
        <v>2</v>
      </c>
      <c r="I957" s="4">
        <v>3</v>
      </c>
      <c r="J957" s="3">
        <v>60</v>
      </c>
      <c r="K957" s="3">
        <v>60</v>
      </c>
      <c r="L957" s="3"/>
      <c r="M957" s="16"/>
      <c r="N957" s="505"/>
      <c r="O957" s="559"/>
      <c r="P957" s="1143" t="s">
        <v>147</v>
      </c>
    </row>
    <row r="958" spans="1:16" ht="42" customHeight="1" x14ac:dyDescent="0.25">
      <c r="A958" s="1073"/>
      <c r="B958" s="1075"/>
      <c r="C958" s="1053"/>
      <c r="D958" s="1053"/>
      <c r="E958" s="4" t="s">
        <v>1099</v>
      </c>
      <c r="F958" s="1053"/>
      <c r="G958" s="19"/>
      <c r="H958" s="227">
        <v>50</v>
      </c>
      <c r="I958" s="227">
        <v>111</v>
      </c>
      <c r="J958" s="6">
        <v>2331</v>
      </c>
      <c r="K958" s="6">
        <v>2447.6</v>
      </c>
      <c r="L958" s="520"/>
      <c r="M958" s="634"/>
      <c r="N958" s="505" t="s">
        <v>993</v>
      </c>
      <c r="O958" s="16" t="s">
        <v>701</v>
      </c>
      <c r="P958" s="1143"/>
    </row>
    <row r="959" spans="1:16" ht="33.75" customHeight="1" x14ac:dyDescent="0.25">
      <c r="A959" s="1072"/>
      <c r="B959" s="1074" t="s">
        <v>148</v>
      </c>
      <c r="C959" s="1052" t="s">
        <v>1883</v>
      </c>
      <c r="D959" s="1052" t="s">
        <v>9</v>
      </c>
      <c r="E959" s="19" t="s">
        <v>47</v>
      </c>
      <c r="F959" s="1052" t="s">
        <v>1036</v>
      </c>
      <c r="G959" s="19">
        <v>8</v>
      </c>
      <c r="H959" s="19">
        <v>5</v>
      </c>
      <c r="I959" s="19">
        <v>3</v>
      </c>
      <c r="J959" s="558">
        <v>3</v>
      </c>
      <c r="K959" s="558">
        <v>3</v>
      </c>
      <c r="L959" s="558"/>
      <c r="M959" s="551"/>
      <c r="N959" s="453"/>
      <c r="O959" s="557"/>
      <c r="P959" s="1143"/>
    </row>
    <row r="960" spans="1:16" ht="53.25" customHeight="1" x14ac:dyDescent="0.25">
      <c r="A960" s="1073"/>
      <c r="B960" s="1075"/>
      <c r="C960" s="1053"/>
      <c r="D960" s="1053"/>
      <c r="E960" s="4" t="s">
        <v>1774</v>
      </c>
      <c r="F960" s="1053"/>
      <c r="G960" s="227">
        <v>111</v>
      </c>
      <c r="H960" s="227">
        <v>68</v>
      </c>
      <c r="I960" s="227">
        <v>87</v>
      </c>
      <c r="J960" s="520">
        <v>91.4</v>
      </c>
      <c r="K960" s="520">
        <v>95.9</v>
      </c>
      <c r="L960" s="520"/>
      <c r="M960" s="634"/>
      <c r="N960" s="505" t="s">
        <v>993</v>
      </c>
      <c r="O960" s="16" t="s">
        <v>701</v>
      </c>
      <c r="P960" s="1143"/>
    </row>
    <row r="961" spans="1:16" ht="63" customHeight="1" x14ac:dyDescent="0.25">
      <c r="A961" s="118"/>
      <c r="B961" s="125" t="s">
        <v>1398</v>
      </c>
      <c r="C961" s="120" t="s">
        <v>1897</v>
      </c>
      <c r="D961" s="120" t="s">
        <v>25</v>
      </c>
      <c r="E961" s="120" t="s">
        <v>24</v>
      </c>
      <c r="F961" s="120"/>
      <c r="G961" s="120">
        <v>39.1</v>
      </c>
      <c r="H961" s="189">
        <v>41.1</v>
      </c>
      <c r="I961" s="127">
        <v>39.9</v>
      </c>
      <c r="J961" s="126">
        <v>38.700000000000003</v>
      </c>
      <c r="K961" s="126">
        <v>36.799999999999997</v>
      </c>
      <c r="L961" s="126">
        <v>34.9</v>
      </c>
      <c r="M961" s="142">
        <v>34.700000000000003</v>
      </c>
      <c r="N961" s="502"/>
      <c r="O961" s="478"/>
      <c r="P961" s="478"/>
    </row>
    <row r="962" spans="1:16" ht="46.5" customHeight="1" x14ac:dyDescent="0.25">
      <c r="A962" s="535"/>
      <c r="B962" s="1074" t="s">
        <v>1399</v>
      </c>
      <c r="C962" s="1052" t="s">
        <v>1877</v>
      </c>
      <c r="D962" s="1052" t="s">
        <v>25</v>
      </c>
      <c r="E962" s="4" t="s">
        <v>108</v>
      </c>
      <c r="F962" s="1052" t="s">
        <v>59</v>
      </c>
      <c r="G962" s="1052" t="s">
        <v>150</v>
      </c>
      <c r="H962" s="519">
        <v>30</v>
      </c>
      <c r="I962" s="48">
        <v>25</v>
      </c>
      <c r="J962" s="52">
        <v>25</v>
      </c>
      <c r="K962" s="52">
        <v>20</v>
      </c>
      <c r="L962" s="52">
        <v>20</v>
      </c>
      <c r="M962" s="54">
        <v>20</v>
      </c>
      <c r="N962" s="464"/>
      <c r="O962" s="559"/>
      <c r="P962" s="559"/>
    </row>
    <row r="963" spans="1:16" ht="46.5" customHeight="1" x14ac:dyDescent="0.25">
      <c r="A963" s="535"/>
      <c r="B963" s="1075"/>
      <c r="C963" s="1053"/>
      <c r="D963" s="1053"/>
      <c r="E963" s="4" t="s">
        <v>1099</v>
      </c>
      <c r="F963" s="1053"/>
      <c r="G963" s="1053"/>
      <c r="H963" s="520">
        <v>1.2</v>
      </c>
      <c r="I963" s="5">
        <v>2.0529999999999999</v>
      </c>
      <c r="J963" s="51">
        <v>1.6</v>
      </c>
      <c r="K963" s="51">
        <v>1.7</v>
      </c>
      <c r="L963" s="51">
        <v>1.7</v>
      </c>
      <c r="M963" s="53">
        <v>1.7</v>
      </c>
      <c r="N963" s="1" t="s">
        <v>993</v>
      </c>
      <c r="O963" s="4" t="s">
        <v>648</v>
      </c>
      <c r="P963" s="559"/>
    </row>
    <row r="964" spans="1:16" ht="46.5" customHeight="1" x14ac:dyDescent="0.25">
      <c r="A964" s="535"/>
      <c r="B964" s="1074" t="s">
        <v>1400</v>
      </c>
      <c r="C964" s="1052" t="s">
        <v>1877</v>
      </c>
      <c r="D964" s="1052" t="s">
        <v>25</v>
      </c>
      <c r="E964" s="4" t="s">
        <v>8</v>
      </c>
      <c r="F964" s="1052" t="s">
        <v>59</v>
      </c>
      <c r="G964" s="4">
        <v>95</v>
      </c>
      <c r="H964" s="519">
        <v>95</v>
      </c>
      <c r="I964" s="52">
        <v>95</v>
      </c>
      <c r="J964" s="52">
        <v>95</v>
      </c>
      <c r="K964" s="52">
        <v>95</v>
      </c>
      <c r="L964" s="52">
        <v>95</v>
      </c>
      <c r="M964" s="52">
        <v>95</v>
      </c>
      <c r="N964" s="464"/>
      <c r="O964" s="559"/>
      <c r="P964" s="559"/>
    </row>
    <row r="965" spans="1:16" ht="46.5" customHeight="1" x14ac:dyDescent="0.25">
      <c r="A965" s="535"/>
      <c r="B965" s="1075"/>
      <c r="C965" s="1053"/>
      <c r="D965" s="1053"/>
      <c r="E965" s="4" t="s">
        <v>1099</v>
      </c>
      <c r="F965" s="1053"/>
      <c r="G965" s="4">
        <v>1.5</v>
      </c>
      <c r="H965" s="520">
        <v>4.5999999999999996</v>
      </c>
      <c r="I965" s="51">
        <v>8</v>
      </c>
      <c r="J965" s="51">
        <v>8</v>
      </c>
      <c r="K965" s="51">
        <v>8</v>
      </c>
      <c r="L965" s="51">
        <v>8</v>
      </c>
      <c r="M965" s="51">
        <v>8</v>
      </c>
      <c r="N965" s="1" t="s">
        <v>993</v>
      </c>
      <c r="O965" s="4" t="s">
        <v>649</v>
      </c>
      <c r="P965" s="559"/>
    </row>
    <row r="966" spans="1:16" ht="46.5" customHeight="1" x14ac:dyDescent="0.25">
      <c r="A966" s="535"/>
      <c r="B966" s="55" t="s">
        <v>1401</v>
      </c>
      <c r="C966" s="4"/>
      <c r="D966" s="4"/>
      <c r="E966" s="4"/>
      <c r="F966" s="4"/>
      <c r="G966" s="4"/>
      <c r="H966" s="19"/>
      <c r="I966" s="56"/>
      <c r="J966" s="51"/>
      <c r="K966" s="51"/>
      <c r="L966" s="51"/>
      <c r="M966" s="53"/>
      <c r="N966" s="464"/>
      <c r="O966" s="559"/>
      <c r="P966" s="559"/>
    </row>
    <row r="967" spans="1:16" ht="74.25" customHeight="1" x14ac:dyDescent="0.25">
      <c r="A967" s="139"/>
      <c r="B967" s="143" t="s">
        <v>1402</v>
      </c>
      <c r="C967" s="120" t="s">
        <v>1897</v>
      </c>
      <c r="D967" s="120" t="s">
        <v>86</v>
      </c>
      <c r="E967" s="120" t="s">
        <v>87</v>
      </c>
      <c r="F967" s="120" t="s">
        <v>59</v>
      </c>
      <c r="G967" s="189">
        <v>10.3</v>
      </c>
      <c r="H967" s="189">
        <v>10</v>
      </c>
      <c r="I967" s="127">
        <v>9.8000000000000007</v>
      </c>
      <c r="J967" s="126">
        <v>9.6999999999999993</v>
      </c>
      <c r="K967" s="126">
        <v>9.6</v>
      </c>
      <c r="L967" s="126">
        <v>9.4</v>
      </c>
      <c r="M967" s="142">
        <v>9.3000000000000007</v>
      </c>
      <c r="N967" s="502"/>
      <c r="O967" s="478"/>
      <c r="P967" s="478"/>
    </row>
    <row r="968" spans="1:16" ht="75" customHeight="1" x14ac:dyDescent="0.25">
      <c r="A968" s="139"/>
      <c r="B968" s="140" t="s">
        <v>1403</v>
      </c>
      <c r="C968" s="120" t="s">
        <v>1897</v>
      </c>
      <c r="D968" s="120" t="s">
        <v>86</v>
      </c>
      <c r="E968" s="120" t="s">
        <v>39</v>
      </c>
      <c r="F968" s="120" t="s">
        <v>59</v>
      </c>
      <c r="G968" s="189">
        <v>8.6</v>
      </c>
      <c r="H968" s="189">
        <v>5.9</v>
      </c>
      <c r="I968" s="127">
        <v>5.76</v>
      </c>
      <c r="J968" s="126">
        <v>5.61</v>
      </c>
      <c r="K968" s="126">
        <v>5.47</v>
      </c>
      <c r="L968" s="126">
        <v>5.34</v>
      </c>
      <c r="M968" s="142">
        <v>5.2</v>
      </c>
      <c r="N968" s="502"/>
      <c r="O968" s="478"/>
      <c r="P968" s="478"/>
    </row>
    <row r="969" spans="1:16" ht="110.25" x14ac:dyDescent="0.25">
      <c r="A969" s="535"/>
      <c r="B969" s="555" t="s">
        <v>1404</v>
      </c>
      <c r="C969" s="4" t="s">
        <v>1877</v>
      </c>
      <c r="D969" s="4" t="s">
        <v>9</v>
      </c>
      <c r="E969" s="4" t="s">
        <v>1099</v>
      </c>
      <c r="F969" s="4" t="s">
        <v>149</v>
      </c>
      <c r="G969" s="4">
        <v>90</v>
      </c>
      <c r="H969" s="19">
        <v>80</v>
      </c>
      <c r="I969" s="4">
        <v>80</v>
      </c>
      <c r="J969" s="4">
        <v>80</v>
      </c>
      <c r="K969" s="4">
        <v>80</v>
      </c>
      <c r="L969" s="4">
        <v>80</v>
      </c>
      <c r="M969" s="4">
        <v>80</v>
      </c>
      <c r="N969" s="1" t="s">
        <v>993</v>
      </c>
      <c r="O969" s="4" t="s">
        <v>650</v>
      </c>
      <c r="P969" s="559"/>
    </row>
    <row r="970" spans="1:16" ht="63" customHeight="1" x14ac:dyDescent="0.25">
      <c r="A970" s="43"/>
      <c r="B970" s="1076" t="s">
        <v>1405</v>
      </c>
      <c r="C970" s="1060" t="s">
        <v>1877</v>
      </c>
      <c r="D970" s="1060" t="s">
        <v>9</v>
      </c>
      <c r="E970" s="1060" t="s">
        <v>1099</v>
      </c>
      <c r="F970" s="1060" t="s">
        <v>149</v>
      </c>
      <c r="G970" s="227">
        <v>573.1</v>
      </c>
      <c r="H970" s="227">
        <v>634.5</v>
      </c>
      <c r="I970" s="227">
        <v>700.59900000000005</v>
      </c>
      <c r="J970" s="227">
        <v>711.96900000000005</v>
      </c>
      <c r="K970" s="227">
        <v>723.13400000000001</v>
      </c>
      <c r="L970" s="227">
        <v>723.13400000000001</v>
      </c>
      <c r="M970" s="227">
        <v>723.13400000000001</v>
      </c>
      <c r="N970" s="21" t="s">
        <v>993</v>
      </c>
      <c r="O970" s="19" t="s">
        <v>650</v>
      </c>
      <c r="P970" s="557"/>
    </row>
    <row r="971" spans="1:16" ht="54.75" customHeight="1" x14ac:dyDescent="0.25">
      <c r="A971" s="43"/>
      <c r="B971" s="1077"/>
      <c r="C971" s="1061"/>
      <c r="D971" s="1061"/>
      <c r="E971" s="1061"/>
      <c r="F971" s="1061"/>
      <c r="G971" s="227">
        <v>9.4580000000000002</v>
      </c>
      <c r="H971" s="227">
        <v>20.367999999999999</v>
      </c>
      <c r="I971" s="227"/>
      <c r="J971" s="227"/>
      <c r="K971" s="227"/>
      <c r="L971" s="227"/>
      <c r="M971" s="549"/>
      <c r="N971" s="21" t="s">
        <v>992</v>
      </c>
      <c r="O971" s="19" t="s">
        <v>924</v>
      </c>
      <c r="P971" s="557"/>
    </row>
    <row r="972" spans="1:16" ht="63" x14ac:dyDescent="0.25">
      <c r="A972" s="139"/>
      <c r="B972" s="148" t="s">
        <v>1605</v>
      </c>
      <c r="C972" s="120" t="s">
        <v>1899</v>
      </c>
      <c r="D972" s="120" t="s">
        <v>9</v>
      </c>
      <c r="E972" s="120" t="s">
        <v>8</v>
      </c>
      <c r="F972" s="120"/>
      <c r="G972" s="120">
        <v>80</v>
      </c>
      <c r="H972" s="189">
        <v>82</v>
      </c>
      <c r="I972" s="127">
        <v>85</v>
      </c>
      <c r="J972" s="126">
        <v>86</v>
      </c>
      <c r="K972" s="126">
        <v>87</v>
      </c>
      <c r="L972" s="126">
        <v>88</v>
      </c>
      <c r="M972" s="142">
        <v>89</v>
      </c>
      <c r="N972" s="502"/>
      <c r="O972" s="478"/>
      <c r="P972" s="478"/>
    </row>
    <row r="973" spans="1:16" ht="95.25" customHeight="1" x14ac:dyDescent="0.25">
      <c r="A973" s="535"/>
      <c r="B973" s="544" t="s">
        <v>1406</v>
      </c>
      <c r="C973" s="4" t="s">
        <v>1877</v>
      </c>
      <c r="D973" s="4" t="s">
        <v>9</v>
      </c>
      <c r="E973" s="4" t="s">
        <v>83</v>
      </c>
      <c r="F973" s="4" t="s">
        <v>88</v>
      </c>
      <c r="G973" s="4"/>
      <c r="H973" s="19"/>
      <c r="I973" s="48">
        <v>3</v>
      </c>
      <c r="J973" s="52">
        <v>5</v>
      </c>
      <c r="K973" s="52">
        <v>7</v>
      </c>
      <c r="L973" s="52">
        <v>8</v>
      </c>
      <c r="M973" s="54">
        <v>9</v>
      </c>
      <c r="N973" s="464"/>
      <c r="O973" s="559"/>
      <c r="P973" s="559"/>
    </row>
    <row r="974" spans="1:16" ht="63" x14ac:dyDescent="0.25">
      <c r="A974" s="139"/>
      <c r="B974" s="144" t="s">
        <v>1407</v>
      </c>
      <c r="C974" s="120" t="s">
        <v>1897</v>
      </c>
      <c r="D974" s="124" t="s">
        <v>1040</v>
      </c>
      <c r="E974" s="124" t="s">
        <v>40</v>
      </c>
      <c r="F974" s="124"/>
      <c r="G974" s="124">
        <v>11.1</v>
      </c>
      <c r="H974" s="188">
        <v>11.2</v>
      </c>
      <c r="I974" s="145">
        <v>11.1</v>
      </c>
      <c r="J974" s="146">
        <v>11</v>
      </c>
      <c r="K974" s="146">
        <v>10.9</v>
      </c>
      <c r="L974" s="146">
        <v>10.85</v>
      </c>
      <c r="M974" s="147">
        <v>10.8</v>
      </c>
      <c r="N974" s="502"/>
      <c r="O974" s="478"/>
      <c r="P974" s="478"/>
    </row>
    <row r="975" spans="1:16" ht="47.25" customHeight="1" x14ac:dyDescent="0.25">
      <c r="A975" s="1072"/>
      <c r="B975" s="1080" t="s">
        <v>1408</v>
      </c>
      <c r="C975" s="1052" t="s">
        <v>1877</v>
      </c>
      <c r="D975" s="1052" t="s">
        <v>9</v>
      </c>
      <c r="E975" s="4" t="s">
        <v>63</v>
      </c>
      <c r="F975" s="1052" t="s">
        <v>59</v>
      </c>
      <c r="G975" s="4">
        <v>30</v>
      </c>
      <c r="H975" s="19">
        <v>10</v>
      </c>
      <c r="I975" s="48">
        <v>20</v>
      </c>
      <c r="J975" s="52"/>
      <c r="K975" s="52"/>
      <c r="L975" s="52"/>
      <c r="M975" s="54"/>
      <c r="N975" s="464"/>
      <c r="O975" s="559"/>
      <c r="P975" s="559"/>
    </row>
    <row r="976" spans="1:16" ht="69" customHeight="1" x14ac:dyDescent="0.25">
      <c r="A976" s="1073"/>
      <c r="B976" s="1081"/>
      <c r="C976" s="1053"/>
      <c r="D976" s="1053"/>
      <c r="E976" s="550" t="s">
        <v>1099</v>
      </c>
      <c r="F976" s="1053"/>
      <c r="G976" s="4"/>
      <c r="H976" s="19"/>
      <c r="I976" s="5">
        <v>100</v>
      </c>
      <c r="J976" s="51"/>
      <c r="K976" s="51"/>
      <c r="L976" s="51"/>
      <c r="M976" s="53"/>
      <c r="N976" s="1" t="s">
        <v>993</v>
      </c>
      <c r="O976" s="19" t="s">
        <v>874</v>
      </c>
      <c r="P976" s="559"/>
    </row>
    <row r="977" spans="1:16" ht="69" customHeight="1" x14ac:dyDescent="0.25">
      <c r="A977" s="43"/>
      <c r="B977" s="731" t="s">
        <v>1409</v>
      </c>
      <c r="C977" s="541" t="s">
        <v>1877</v>
      </c>
      <c r="D977" s="541" t="s">
        <v>9</v>
      </c>
      <c r="E977" s="541" t="s">
        <v>1099</v>
      </c>
      <c r="F977" s="541"/>
      <c r="G977" s="22">
        <v>711.91800000000001</v>
      </c>
      <c r="H977" s="22">
        <v>236.685</v>
      </c>
      <c r="I977" s="22">
        <v>1000</v>
      </c>
      <c r="J977" s="22">
        <v>600</v>
      </c>
      <c r="K977" s="22">
        <v>600</v>
      </c>
      <c r="L977" s="22">
        <v>600</v>
      </c>
      <c r="M977" s="22">
        <v>600</v>
      </c>
      <c r="N977" s="1" t="s">
        <v>993</v>
      </c>
      <c r="O977" s="19" t="s">
        <v>648</v>
      </c>
      <c r="P977" s="557"/>
    </row>
    <row r="978" spans="1:16" ht="63" x14ac:dyDescent="0.25">
      <c r="A978" s="139"/>
      <c r="B978" s="148" t="s">
        <v>1410</v>
      </c>
      <c r="C978" s="120" t="s">
        <v>1897</v>
      </c>
      <c r="D978" s="120" t="s">
        <v>36</v>
      </c>
      <c r="E978" s="120" t="s">
        <v>37</v>
      </c>
      <c r="F978" s="120"/>
      <c r="G978" s="120">
        <v>34.1</v>
      </c>
      <c r="H978" s="189">
        <v>11.8</v>
      </c>
      <c r="I978" s="127">
        <v>11.6</v>
      </c>
      <c r="J978" s="126">
        <v>11.4</v>
      </c>
      <c r="K978" s="126">
        <v>11.2</v>
      </c>
      <c r="L978" s="126">
        <v>11</v>
      </c>
      <c r="M978" s="142">
        <v>11</v>
      </c>
      <c r="N978" s="502"/>
      <c r="O978" s="478"/>
      <c r="P978" s="478"/>
    </row>
    <row r="979" spans="1:16" ht="110.25" x14ac:dyDescent="0.25">
      <c r="A979" s="535"/>
      <c r="B979" s="544" t="s">
        <v>1411</v>
      </c>
      <c r="C979" s="4" t="s">
        <v>1877</v>
      </c>
      <c r="D979" s="4" t="s">
        <v>9</v>
      </c>
      <c r="E979" s="4" t="s">
        <v>8</v>
      </c>
      <c r="F979" s="4" t="s">
        <v>64</v>
      </c>
      <c r="G979" s="5">
        <v>75</v>
      </c>
      <c r="H979" s="227">
        <v>53</v>
      </c>
      <c r="I979" s="5">
        <v>60</v>
      </c>
      <c r="J979" s="51">
        <v>63</v>
      </c>
      <c r="K979" s="51">
        <v>67</v>
      </c>
      <c r="L979" s="51">
        <v>70</v>
      </c>
      <c r="M979" s="53">
        <v>70</v>
      </c>
      <c r="N979" s="464"/>
      <c r="O979" s="559"/>
      <c r="P979" s="559"/>
    </row>
    <row r="980" spans="1:16" ht="63" x14ac:dyDescent="0.25">
      <c r="A980" s="139"/>
      <c r="B980" s="148" t="s">
        <v>1606</v>
      </c>
      <c r="C980" s="120" t="s">
        <v>1897</v>
      </c>
      <c r="D980" s="120" t="s">
        <v>36</v>
      </c>
      <c r="E980" s="120" t="s">
        <v>94</v>
      </c>
      <c r="F980" s="120"/>
      <c r="G980" s="127">
        <v>43</v>
      </c>
      <c r="H980" s="532">
        <v>45</v>
      </c>
      <c r="I980" s="127">
        <v>50</v>
      </c>
      <c r="J980" s="127">
        <v>55</v>
      </c>
      <c r="K980" s="127">
        <v>60</v>
      </c>
      <c r="L980" s="127">
        <v>65</v>
      </c>
      <c r="M980" s="127">
        <v>65</v>
      </c>
      <c r="N980" s="502"/>
      <c r="O980" s="478"/>
      <c r="P980" s="478"/>
    </row>
    <row r="981" spans="1:16" ht="63" x14ac:dyDescent="0.25">
      <c r="A981" s="139"/>
      <c r="B981" s="148" t="s">
        <v>1412</v>
      </c>
      <c r="C981" s="120" t="s">
        <v>1897</v>
      </c>
      <c r="D981" s="120" t="s">
        <v>9</v>
      </c>
      <c r="E981" s="120" t="s">
        <v>8</v>
      </c>
      <c r="F981" s="120"/>
      <c r="G981" s="127">
        <v>34</v>
      </c>
      <c r="H981" s="532">
        <v>35</v>
      </c>
      <c r="I981" s="127">
        <v>41</v>
      </c>
      <c r="J981" s="126">
        <v>44</v>
      </c>
      <c r="K981" s="126">
        <v>47</v>
      </c>
      <c r="L981" s="126">
        <v>50</v>
      </c>
      <c r="M981" s="142">
        <v>50</v>
      </c>
      <c r="N981" s="502"/>
      <c r="O981" s="478"/>
      <c r="P981" s="478"/>
    </row>
    <row r="982" spans="1:16" ht="63" x14ac:dyDescent="0.25">
      <c r="A982" s="535"/>
      <c r="B982" s="544" t="s">
        <v>1413</v>
      </c>
      <c r="C982" s="4" t="s">
        <v>1877</v>
      </c>
      <c r="D982" s="4" t="s">
        <v>9</v>
      </c>
      <c r="E982" s="4" t="s">
        <v>1099</v>
      </c>
      <c r="F982" s="4" t="s">
        <v>59</v>
      </c>
      <c r="G982" s="4"/>
      <c r="H982" s="19">
        <v>1.4</v>
      </c>
      <c r="I982" s="5">
        <v>2</v>
      </c>
      <c r="J982" s="51">
        <v>2.2000000000000002</v>
      </c>
      <c r="K982" s="51">
        <v>2.4</v>
      </c>
      <c r="L982" s="51">
        <v>2.5</v>
      </c>
      <c r="M982" s="53">
        <v>2.6</v>
      </c>
      <c r="N982" s="1" t="s">
        <v>994</v>
      </c>
      <c r="O982" s="559"/>
      <c r="P982" s="559"/>
    </row>
    <row r="983" spans="1:16" ht="126" x14ac:dyDescent="0.25">
      <c r="A983" s="139"/>
      <c r="B983" s="148" t="s">
        <v>1414</v>
      </c>
      <c r="C983" s="120" t="s">
        <v>1897</v>
      </c>
      <c r="D983" s="120" t="s">
        <v>9</v>
      </c>
      <c r="E983" s="120" t="s">
        <v>89</v>
      </c>
      <c r="F983" s="120" t="s">
        <v>59</v>
      </c>
      <c r="G983" s="120"/>
      <c r="H983" s="189">
        <v>3.2</v>
      </c>
      <c r="I983" s="127">
        <v>3.1</v>
      </c>
      <c r="J983" s="126">
        <v>3</v>
      </c>
      <c r="K983" s="126">
        <v>2.9</v>
      </c>
      <c r="L983" s="126">
        <v>2.8</v>
      </c>
      <c r="M983" s="142">
        <v>2.7</v>
      </c>
      <c r="N983" s="502"/>
      <c r="O983" s="478"/>
      <c r="P983" s="478"/>
    </row>
    <row r="984" spans="1:16" ht="80.25" customHeight="1" x14ac:dyDescent="0.25">
      <c r="A984" s="535"/>
      <c r="B984" s="544" t="s">
        <v>1607</v>
      </c>
      <c r="C984" s="4" t="s">
        <v>1877</v>
      </c>
      <c r="D984" s="4" t="s">
        <v>9</v>
      </c>
      <c r="E984" s="4" t="s">
        <v>1099</v>
      </c>
      <c r="F984" s="4" t="s">
        <v>59</v>
      </c>
      <c r="G984" s="4">
        <v>1.9</v>
      </c>
      <c r="H984" s="19">
        <v>1.9</v>
      </c>
      <c r="I984" s="5">
        <v>2.1</v>
      </c>
      <c r="J984" s="5">
        <v>2.1</v>
      </c>
      <c r="K984" s="5">
        <v>2.1</v>
      </c>
      <c r="L984" s="5">
        <v>2.1</v>
      </c>
      <c r="M984" s="5">
        <v>2.1</v>
      </c>
      <c r="N984" s="56" t="s">
        <v>993</v>
      </c>
      <c r="O984" s="5" t="s">
        <v>647</v>
      </c>
      <c r="P984" s="559"/>
    </row>
    <row r="985" spans="1:16" ht="63" x14ac:dyDescent="0.25">
      <c r="A985" s="139"/>
      <c r="B985" s="148" t="s">
        <v>1415</v>
      </c>
      <c r="C985" s="120" t="s">
        <v>1897</v>
      </c>
      <c r="D985" s="120" t="s">
        <v>36</v>
      </c>
      <c r="E985" s="120" t="s">
        <v>8</v>
      </c>
      <c r="F985" s="120"/>
      <c r="G985" s="120">
        <v>23</v>
      </c>
      <c r="H985" s="189">
        <v>21.5</v>
      </c>
      <c r="I985" s="127">
        <v>21</v>
      </c>
      <c r="J985" s="126">
        <v>20.5</v>
      </c>
      <c r="K985" s="126">
        <v>20</v>
      </c>
      <c r="L985" s="126">
        <v>19.5</v>
      </c>
      <c r="M985" s="142">
        <v>19.5</v>
      </c>
      <c r="N985" s="502"/>
      <c r="O985" s="478"/>
      <c r="P985" s="478"/>
    </row>
    <row r="986" spans="1:16" ht="58.5" customHeight="1" x14ac:dyDescent="0.25">
      <c r="A986" s="535"/>
      <c r="B986" s="1080" t="s">
        <v>1416</v>
      </c>
      <c r="C986" s="1052" t="s">
        <v>1877</v>
      </c>
      <c r="D986" s="1052" t="s">
        <v>9</v>
      </c>
      <c r="E986" s="4" t="s">
        <v>47</v>
      </c>
      <c r="F986" s="1052" t="s">
        <v>59</v>
      </c>
      <c r="G986" s="48">
        <v>22</v>
      </c>
      <c r="H986" s="237">
        <v>20</v>
      </c>
      <c r="I986" s="48">
        <v>20</v>
      </c>
      <c r="J986" s="52">
        <v>30</v>
      </c>
      <c r="K986" s="52">
        <v>30</v>
      </c>
      <c r="L986" s="52">
        <v>30</v>
      </c>
      <c r="M986" s="52">
        <v>30</v>
      </c>
      <c r="N986" s="464"/>
      <c r="O986" s="559"/>
      <c r="P986" s="559"/>
    </row>
    <row r="987" spans="1:16" ht="60.75" customHeight="1" x14ac:dyDescent="0.25">
      <c r="A987" s="535"/>
      <c r="B987" s="1081"/>
      <c r="C987" s="1053"/>
      <c r="D987" s="1053"/>
      <c r="E987" s="4" t="s">
        <v>1099</v>
      </c>
      <c r="F987" s="1053"/>
      <c r="G987" s="5">
        <v>3</v>
      </c>
      <c r="H987" s="227">
        <v>2</v>
      </c>
      <c r="I987" s="5">
        <v>2.5</v>
      </c>
      <c r="J987" s="51">
        <v>3</v>
      </c>
      <c r="K987" s="51">
        <v>3</v>
      </c>
      <c r="L987" s="51">
        <v>3</v>
      </c>
      <c r="M987" s="51">
        <v>3</v>
      </c>
      <c r="N987" s="1" t="s">
        <v>993</v>
      </c>
      <c r="O987" s="4" t="s">
        <v>875</v>
      </c>
      <c r="P987" s="559"/>
    </row>
    <row r="988" spans="1:16" ht="143.25" customHeight="1" x14ac:dyDescent="0.25">
      <c r="A988" s="43"/>
      <c r="B988" s="195" t="s">
        <v>1417</v>
      </c>
      <c r="C988" s="19" t="s">
        <v>1877</v>
      </c>
      <c r="D988" s="19" t="s">
        <v>9</v>
      </c>
      <c r="E988" s="19" t="s">
        <v>698</v>
      </c>
      <c r="F988" s="19" t="s">
        <v>59</v>
      </c>
      <c r="G988" s="19"/>
      <c r="H988" s="823">
        <v>0.75</v>
      </c>
      <c r="I988" s="823">
        <v>1.1000000000000001</v>
      </c>
      <c r="J988" s="824">
        <v>0.95</v>
      </c>
      <c r="K988" s="824">
        <v>0.85</v>
      </c>
      <c r="L988" s="824">
        <v>0.75</v>
      </c>
      <c r="M988" s="824">
        <v>0.75</v>
      </c>
      <c r="N988" s="21"/>
      <c r="O988" s="557"/>
      <c r="P988" s="825"/>
    </row>
    <row r="989" spans="1:16" ht="46.5" customHeight="1" x14ac:dyDescent="0.25">
      <c r="A989" s="535"/>
      <c r="B989" s="580" t="s">
        <v>1418</v>
      </c>
      <c r="C989" s="4"/>
      <c r="D989" s="4"/>
      <c r="E989" s="4"/>
      <c r="F989" s="4"/>
      <c r="G989" s="4"/>
      <c r="H989" s="19"/>
      <c r="I989" s="56"/>
      <c r="J989" s="51"/>
      <c r="K989" s="51"/>
      <c r="L989" s="51"/>
      <c r="M989" s="53"/>
      <c r="N989" s="464"/>
      <c r="O989" s="559"/>
      <c r="P989" s="559"/>
    </row>
    <row r="990" spans="1:16" ht="94.5" customHeight="1" x14ac:dyDescent="0.25">
      <c r="A990" s="139"/>
      <c r="B990" s="148" t="s">
        <v>1419</v>
      </c>
      <c r="C990" s="120" t="s">
        <v>1899</v>
      </c>
      <c r="D990" s="120" t="s">
        <v>36</v>
      </c>
      <c r="E990" s="120" t="s">
        <v>8</v>
      </c>
      <c r="F990" s="120"/>
      <c r="G990" s="120">
        <v>95</v>
      </c>
      <c r="H990" s="189">
        <v>95</v>
      </c>
      <c r="I990" s="127">
        <v>95</v>
      </c>
      <c r="J990" s="127">
        <v>95</v>
      </c>
      <c r="K990" s="127">
        <v>95</v>
      </c>
      <c r="L990" s="127">
        <v>95</v>
      </c>
      <c r="M990" s="128">
        <v>95</v>
      </c>
      <c r="N990" s="502"/>
      <c r="O990" s="478"/>
      <c r="P990" s="478"/>
    </row>
    <row r="991" spans="1:16" ht="71.25" customHeight="1" x14ac:dyDescent="0.25">
      <c r="A991" s="535"/>
      <c r="B991" s="544" t="s">
        <v>1420</v>
      </c>
      <c r="C991" s="4" t="s">
        <v>1877</v>
      </c>
      <c r="D991" s="4" t="s">
        <v>9</v>
      </c>
      <c r="E991" s="4" t="s">
        <v>108</v>
      </c>
      <c r="F991" s="4" t="s">
        <v>59</v>
      </c>
      <c r="G991" s="4"/>
      <c r="H991" s="19"/>
      <c r="I991" s="48">
        <v>20</v>
      </c>
      <c r="J991" s="48">
        <v>20</v>
      </c>
      <c r="K991" s="48">
        <v>20</v>
      </c>
      <c r="L991" s="48">
        <v>20</v>
      </c>
      <c r="M991" s="48">
        <v>20</v>
      </c>
      <c r="N991" s="464"/>
      <c r="O991" s="559"/>
      <c r="P991" s="559"/>
    </row>
    <row r="992" spans="1:16" ht="49.5" customHeight="1" x14ac:dyDescent="0.25">
      <c r="A992" s="1054"/>
      <c r="B992" s="1109" t="s">
        <v>1421</v>
      </c>
      <c r="C992" s="1060" t="s">
        <v>1877</v>
      </c>
      <c r="D992" s="1060" t="s">
        <v>9</v>
      </c>
      <c r="E992" s="1060" t="s">
        <v>1099</v>
      </c>
      <c r="F992" s="1060" t="s">
        <v>59</v>
      </c>
      <c r="G992" s="726">
        <v>1337.4970000000001</v>
      </c>
      <c r="H992" s="22">
        <v>1113.8</v>
      </c>
      <c r="I992" s="22">
        <v>3023.4949999999999</v>
      </c>
      <c r="J992" s="22">
        <f>2894.336+325.89-8</f>
        <v>3212.2259999999997</v>
      </c>
      <c r="K992" s="22">
        <f>325.89+3076.652-8</f>
        <v>3394.5419999999999</v>
      </c>
      <c r="L992" s="22">
        <f t="shared" ref="L992:M992" si="24">325.89+3076.652-8</f>
        <v>3394.5419999999999</v>
      </c>
      <c r="M992" s="22">
        <f t="shared" si="24"/>
        <v>3394.5419999999999</v>
      </c>
      <c r="N992" s="21" t="s">
        <v>993</v>
      </c>
      <c r="O992" s="19" t="s">
        <v>876</v>
      </c>
      <c r="P992" s="557"/>
    </row>
    <row r="993" spans="1:16" ht="42.75" customHeight="1" x14ac:dyDescent="0.25">
      <c r="A993" s="1055"/>
      <c r="B993" s="1138"/>
      <c r="C993" s="1061"/>
      <c r="D993" s="1061"/>
      <c r="E993" s="1061"/>
      <c r="F993" s="1061"/>
      <c r="G993" s="726"/>
      <c r="H993" s="22">
        <v>311.81299999999999</v>
      </c>
      <c r="I993" s="22"/>
      <c r="J993" s="22"/>
      <c r="K993" s="22"/>
      <c r="L993" s="22"/>
      <c r="M993" s="22"/>
      <c r="N993" s="21" t="s">
        <v>992</v>
      </c>
      <c r="O993" s="19" t="s">
        <v>877</v>
      </c>
      <c r="P993" s="557"/>
    </row>
    <row r="994" spans="1:16" ht="108.75" customHeight="1" x14ac:dyDescent="0.25">
      <c r="A994" s="139"/>
      <c r="B994" s="149" t="s">
        <v>181</v>
      </c>
      <c r="C994" s="120" t="s">
        <v>1899</v>
      </c>
      <c r="D994" s="120" t="s">
        <v>9</v>
      </c>
      <c r="E994" s="120" t="s">
        <v>8</v>
      </c>
      <c r="F994" s="120" t="s">
        <v>59</v>
      </c>
      <c r="G994" s="120"/>
      <c r="H994" s="189">
        <v>80</v>
      </c>
      <c r="I994" s="127">
        <v>80</v>
      </c>
      <c r="J994" s="126">
        <v>85</v>
      </c>
      <c r="K994" s="126">
        <v>90</v>
      </c>
      <c r="L994" s="126">
        <v>95</v>
      </c>
      <c r="M994" s="142">
        <v>95</v>
      </c>
      <c r="N994" s="502"/>
      <c r="O994" s="478"/>
      <c r="P994" s="478"/>
    </row>
    <row r="995" spans="1:16" ht="46.5" customHeight="1" x14ac:dyDescent="0.25">
      <c r="A995" s="1072"/>
      <c r="B995" s="1086" t="s">
        <v>1422</v>
      </c>
      <c r="C995" s="1052" t="s">
        <v>1877</v>
      </c>
      <c r="D995" s="1052" t="s">
        <v>9</v>
      </c>
      <c r="E995" s="4" t="s">
        <v>130</v>
      </c>
      <c r="F995" s="1052" t="s">
        <v>59</v>
      </c>
      <c r="G995" s="4"/>
      <c r="H995" s="19"/>
      <c r="I995" s="48">
        <v>5</v>
      </c>
      <c r="J995" s="52">
        <v>5</v>
      </c>
      <c r="K995" s="52">
        <v>5</v>
      </c>
      <c r="L995" s="52">
        <v>5</v>
      </c>
      <c r="M995" s="52">
        <v>5</v>
      </c>
      <c r="N995" s="464"/>
      <c r="O995" s="559"/>
      <c r="P995" s="559"/>
    </row>
    <row r="996" spans="1:16" ht="44.25" customHeight="1" x14ac:dyDescent="0.25">
      <c r="A996" s="1073"/>
      <c r="B996" s="1087"/>
      <c r="C996" s="1053"/>
      <c r="D996" s="1053"/>
      <c r="E996" s="4" t="s">
        <v>1099</v>
      </c>
      <c r="F996" s="1053"/>
      <c r="G996" s="4">
        <v>0.3</v>
      </c>
      <c r="H996" s="19">
        <v>0.3</v>
      </c>
      <c r="I996" s="5">
        <v>0.3</v>
      </c>
      <c r="J996" s="5">
        <v>0.3</v>
      </c>
      <c r="K996" s="5">
        <v>0.3</v>
      </c>
      <c r="L996" s="5">
        <v>0.3</v>
      </c>
      <c r="M996" s="5">
        <v>0.3</v>
      </c>
      <c r="N996" s="56" t="s">
        <v>993</v>
      </c>
      <c r="O996" s="48" t="s">
        <v>648</v>
      </c>
      <c r="P996" s="559"/>
    </row>
    <row r="997" spans="1:16" ht="15.75" customHeight="1" x14ac:dyDescent="0.25">
      <c r="A997" s="1084"/>
      <c r="B997" s="1078" t="s">
        <v>1423</v>
      </c>
      <c r="C997" s="1060" t="s">
        <v>1877</v>
      </c>
      <c r="D997" s="1060" t="s">
        <v>9</v>
      </c>
      <c r="E997" s="19" t="s">
        <v>8</v>
      </c>
      <c r="F997" s="1060" t="s">
        <v>59</v>
      </c>
      <c r="G997" s="19"/>
      <c r="H997" s="19"/>
      <c r="I997" s="227">
        <v>100</v>
      </c>
      <c r="J997" s="227">
        <v>100</v>
      </c>
      <c r="K997" s="227">
        <v>100</v>
      </c>
      <c r="L997" s="227">
        <v>100</v>
      </c>
      <c r="M997" s="227">
        <v>100</v>
      </c>
      <c r="N997" s="251"/>
      <c r="O997" s="237"/>
      <c r="P997" s="557"/>
    </row>
    <row r="998" spans="1:16" ht="51" customHeight="1" x14ac:dyDescent="0.25">
      <c r="A998" s="1084"/>
      <c r="B998" s="1193"/>
      <c r="C998" s="1071"/>
      <c r="D998" s="1071"/>
      <c r="E998" s="1060" t="s">
        <v>1099</v>
      </c>
      <c r="F998" s="1071"/>
      <c r="G998" s="22">
        <v>158.19999999999999</v>
      </c>
      <c r="H998" s="22">
        <v>174.9</v>
      </c>
      <c r="I998" s="22">
        <f>183.805+0.9</f>
        <v>184.70500000000001</v>
      </c>
      <c r="J998" s="22">
        <f>188.577+1</f>
        <v>189.577</v>
      </c>
      <c r="K998" s="22">
        <f>193.637+0.6</f>
        <v>194.23699999999999</v>
      </c>
      <c r="L998" s="22">
        <f t="shared" ref="L998:M998" si="25">193.637+0.6</f>
        <v>194.23699999999999</v>
      </c>
      <c r="M998" s="22">
        <f t="shared" si="25"/>
        <v>194.23699999999999</v>
      </c>
      <c r="N998" s="251" t="s">
        <v>993</v>
      </c>
      <c r="O998" s="48" t="s">
        <v>878</v>
      </c>
      <c r="P998" s="557"/>
    </row>
    <row r="999" spans="1:16" s="589" customFormat="1" ht="51" customHeight="1" x14ac:dyDescent="0.25">
      <c r="A999" s="1084"/>
      <c r="B999" s="1079"/>
      <c r="C999" s="1061"/>
      <c r="D999" s="1061"/>
      <c r="E999" s="1061"/>
      <c r="F999" s="1061"/>
      <c r="G999" s="22">
        <v>0.156</v>
      </c>
      <c r="H999" s="22"/>
      <c r="I999" s="22"/>
      <c r="J999" s="22"/>
      <c r="K999" s="22"/>
      <c r="L999" s="22"/>
      <c r="M999" s="22"/>
      <c r="N999" s="251" t="s">
        <v>992</v>
      </c>
      <c r="O999" s="48" t="s">
        <v>879</v>
      </c>
      <c r="P999" s="19"/>
    </row>
    <row r="1000" spans="1:16" ht="51" customHeight="1" x14ac:dyDescent="0.25">
      <c r="A1000" s="554"/>
      <c r="B1000" s="719" t="s">
        <v>1424</v>
      </c>
      <c r="C1000" s="541"/>
      <c r="D1000" s="541"/>
      <c r="E1000" s="19"/>
      <c r="F1000" s="19"/>
      <c r="G1000" s="19"/>
      <c r="H1000" s="19"/>
      <c r="I1000" s="251"/>
      <c r="J1000" s="520"/>
      <c r="K1000" s="520"/>
      <c r="L1000" s="520"/>
      <c r="M1000" s="634"/>
      <c r="N1000" s="492"/>
      <c r="O1000" s="557"/>
      <c r="P1000" s="559"/>
    </row>
    <row r="1001" spans="1:16" ht="97.5" customHeight="1" x14ac:dyDescent="0.25">
      <c r="A1001" s="139"/>
      <c r="B1001" s="140" t="s">
        <v>925</v>
      </c>
      <c r="C1001" s="120" t="s">
        <v>1897</v>
      </c>
      <c r="D1001" s="120" t="s">
        <v>25</v>
      </c>
      <c r="E1001" s="120" t="s">
        <v>26</v>
      </c>
      <c r="F1001" s="120"/>
      <c r="G1001" s="120">
        <v>70.900000000000006</v>
      </c>
      <c r="H1001" s="189">
        <v>74.900000000000006</v>
      </c>
      <c r="I1001" s="127">
        <v>74.900000000000006</v>
      </c>
      <c r="J1001" s="127">
        <v>74.900000000000006</v>
      </c>
      <c r="K1001" s="127">
        <v>75</v>
      </c>
      <c r="L1001" s="127">
        <v>75</v>
      </c>
      <c r="M1001" s="128">
        <v>75</v>
      </c>
      <c r="N1001" s="502"/>
      <c r="O1001" s="478"/>
      <c r="P1001" s="478"/>
    </row>
    <row r="1002" spans="1:16" ht="36.75" customHeight="1" x14ac:dyDescent="0.25">
      <c r="A1002" s="1054"/>
      <c r="B1002" s="1063" t="s">
        <v>1425</v>
      </c>
      <c r="C1002" s="1060" t="s">
        <v>1877</v>
      </c>
      <c r="D1002" s="1060" t="s">
        <v>25</v>
      </c>
      <c r="E1002" s="19" t="s">
        <v>47</v>
      </c>
      <c r="F1002" s="1060" t="s">
        <v>59</v>
      </c>
      <c r="G1002" s="19">
        <v>57</v>
      </c>
      <c r="H1002" s="227">
        <v>81</v>
      </c>
      <c r="I1002" s="227">
        <v>60</v>
      </c>
      <c r="J1002" s="227">
        <v>60</v>
      </c>
      <c r="K1002" s="227">
        <v>60</v>
      </c>
      <c r="L1002" s="227">
        <v>60</v>
      </c>
      <c r="M1002" s="549">
        <v>60</v>
      </c>
      <c r="N1002" s="492"/>
      <c r="O1002" s="557"/>
      <c r="P1002" s="557"/>
    </row>
    <row r="1003" spans="1:16" ht="36.75" customHeight="1" x14ac:dyDescent="0.25">
      <c r="A1003" s="1055"/>
      <c r="B1003" s="1064"/>
      <c r="C1003" s="1061"/>
      <c r="D1003" s="1061"/>
      <c r="E1003" s="19" t="s">
        <v>1099</v>
      </c>
      <c r="F1003" s="1061"/>
      <c r="G1003" s="22">
        <v>341.8</v>
      </c>
      <c r="H1003" s="22">
        <v>432.7</v>
      </c>
      <c r="I1003" s="22">
        <v>419.666</v>
      </c>
      <c r="J1003" s="22">
        <v>303.85700000000003</v>
      </c>
      <c r="K1003" s="22">
        <v>77.007000000000005</v>
      </c>
      <c r="L1003" s="22">
        <v>77.007000000000005</v>
      </c>
      <c r="M1003" s="22">
        <v>77.007000000000005</v>
      </c>
      <c r="N1003" s="21" t="s">
        <v>993</v>
      </c>
      <c r="O1003" s="19" t="s">
        <v>651</v>
      </c>
      <c r="P1003" s="557"/>
    </row>
    <row r="1004" spans="1:16" ht="47.25" customHeight="1" x14ac:dyDescent="0.25">
      <c r="A1004" s="1054"/>
      <c r="B1004" s="1063" t="s">
        <v>1426</v>
      </c>
      <c r="C1004" s="1060" t="s">
        <v>1877</v>
      </c>
      <c r="D1004" s="1060" t="s">
        <v>25</v>
      </c>
      <c r="E1004" s="19" t="s">
        <v>47</v>
      </c>
      <c r="F1004" s="1060" t="s">
        <v>59</v>
      </c>
      <c r="G1004" s="19"/>
      <c r="H1004" s="227"/>
      <c r="I1004" s="237">
        <v>120</v>
      </c>
      <c r="J1004" s="237">
        <v>120</v>
      </c>
      <c r="K1004" s="237">
        <v>120</v>
      </c>
      <c r="L1004" s="237">
        <v>120</v>
      </c>
      <c r="M1004" s="237">
        <v>120</v>
      </c>
      <c r="N1004" s="21"/>
      <c r="O1004" s="19"/>
      <c r="P1004" s="557"/>
    </row>
    <row r="1005" spans="1:16" ht="34.5" customHeight="1" x14ac:dyDescent="0.25">
      <c r="A1005" s="1055"/>
      <c r="B1005" s="1064"/>
      <c r="C1005" s="1061"/>
      <c r="D1005" s="1061"/>
      <c r="E1005" s="19" t="s">
        <v>1099</v>
      </c>
      <c r="F1005" s="1061"/>
      <c r="G1005" s="22">
        <v>527.5</v>
      </c>
      <c r="H1005" s="22">
        <v>550</v>
      </c>
      <c r="I1005" s="22">
        <f>325+377</f>
        <v>702</v>
      </c>
      <c r="J1005" s="22">
        <f>325+402.27</f>
        <v>727.27</v>
      </c>
      <c r="K1005" s="22">
        <f>426.406+325</f>
        <v>751.40599999999995</v>
      </c>
      <c r="L1005" s="22">
        <f t="shared" ref="L1005:M1005" si="26">426.406+325</f>
        <v>751.40599999999995</v>
      </c>
      <c r="M1005" s="22">
        <f t="shared" si="26"/>
        <v>751.40599999999995</v>
      </c>
      <c r="N1005" s="21" t="s">
        <v>993</v>
      </c>
      <c r="O1005" s="19" t="s">
        <v>880</v>
      </c>
      <c r="P1005" s="557"/>
    </row>
    <row r="1006" spans="1:16" ht="37.5" customHeight="1" x14ac:dyDescent="0.25">
      <c r="A1006" s="1054"/>
      <c r="B1006" s="1063" t="s">
        <v>1427</v>
      </c>
      <c r="C1006" s="1060" t="s">
        <v>1877</v>
      </c>
      <c r="D1006" s="1060" t="s">
        <v>25</v>
      </c>
      <c r="E1006" s="19" t="s">
        <v>47</v>
      </c>
      <c r="F1006" s="1060" t="s">
        <v>59</v>
      </c>
      <c r="G1006" s="19"/>
      <c r="H1006" s="227"/>
      <c r="I1006" s="237">
        <v>600</v>
      </c>
      <c r="J1006" s="237">
        <v>500</v>
      </c>
      <c r="K1006" s="237">
        <v>700</v>
      </c>
      <c r="L1006" s="237">
        <v>700</v>
      </c>
      <c r="M1006" s="237">
        <v>700</v>
      </c>
      <c r="N1006" s="21"/>
      <c r="O1006" s="19"/>
      <c r="P1006" s="557"/>
    </row>
    <row r="1007" spans="1:16" ht="49.5" customHeight="1" x14ac:dyDescent="0.25">
      <c r="A1007" s="1055"/>
      <c r="B1007" s="1064"/>
      <c r="C1007" s="1061"/>
      <c r="D1007" s="1061"/>
      <c r="E1007" s="19" t="s">
        <v>1099</v>
      </c>
      <c r="F1007" s="1061"/>
      <c r="G1007" s="22">
        <v>62.1</v>
      </c>
      <c r="H1007" s="22">
        <v>83.2</v>
      </c>
      <c r="I1007" s="22">
        <f>205.1-0.3</f>
        <v>204.79999999999998</v>
      </c>
      <c r="J1007" s="22">
        <f>179.138-0.3</f>
        <v>178.83799999999999</v>
      </c>
      <c r="K1007" s="22">
        <f>226.303-0.3</f>
        <v>226.00299999999999</v>
      </c>
      <c r="L1007" s="22">
        <f t="shared" ref="L1007:M1007" si="27">226.303-0.3</f>
        <v>226.00299999999999</v>
      </c>
      <c r="M1007" s="22">
        <f t="shared" si="27"/>
        <v>226.00299999999999</v>
      </c>
      <c r="N1007" s="21" t="s">
        <v>993</v>
      </c>
      <c r="O1007" s="19" t="s">
        <v>648</v>
      </c>
      <c r="P1007" s="557"/>
    </row>
    <row r="1008" spans="1:16" ht="63" x14ac:dyDescent="0.25">
      <c r="A1008" s="139"/>
      <c r="B1008" s="125" t="s">
        <v>1428</v>
      </c>
      <c r="C1008" s="120" t="s">
        <v>1897</v>
      </c>
      <c r="D1008" s="120" t="s">
        <v>25</v>
      </c>
      <c r="E1008" s="120" t="s">
        <v>8</v>
      </c>
      <c r="F1008" s="120"/>
      <c r="G1008" s="120"/>
      <c r="H1008" s="532">
        <v>100</v>
      </c>
      <c r="I1008" s="127">
        <v>100</v>
      </c>
      <c r="J1008" s="127">
        <v>100</v>
      </c>
      <c r="K1008" s="127">
        <v>100</v>
      </c>
      <c r="L1008" s="127">
        <v>100</v>
      </c>
      <c r="M1008" s="127">
        <v>100</v>
      </c>
      <c r="N1008" s="502"/>
      <c r="O1008" s="478"/>
      <c r="P1008" s="478"/>
    </row>
    <row r="1009" spans="1:16" ht="15.75" customHeight="1" x14ac:dyDescent="0.25">
      <c r="A1009" s="1054"/>
      <c r="B1009" s="1063" t="s">
        <v>1429</v>
      </c>
      <c r="C1009" s="1060" t="s">
        <v>1877</v>
      </c>
      <c r="D1009" s="1060" t="s">
        <v>25</v>
      </c>
      <c r="E1009" s="19" t="s">
        <v>8</v>
      </c>
      <c r="F1009" s="19"/>
      <c r="G1009" s="19"/>
      <c r="H1009" s="227">
        <v>100</v>
      </c>
      <c r="I1009" s="227">
        <v>100</v>
      </c>
      <c r="J1009" s="227">
        <v>100</v>
      </c>
      <c r="K1009" s="227">
        <v>100</v>
      </c>
      <c r="L1009" s="227">
        <v>100</v>
      </c>
      <c r="M1009" s="227">
        <v>100</v>
      </c>
      <c r="N1009" s="492"/>
      <c r="O1009" s="557"/>
      <c r="P1009" s="557"/>
    </row>
    <row r="1010" spans="1:16" ht="32.25" customHeight="1" x14ac:dyDescent="0.25">
      <c r="A1010" s="1070"/>
      <c r="B1010" s="1085"/>
      <c r="C1010" s="1071"/>
      <c r="D1010" s="1071"/>
      <c r="E1010" s="1060" t="s">
        <v>1099</v>
      </c>
      <c r="F1010" s="540"/>
      <c r="G1010" s="22">
        <v>1648.9</v>
      </c>
      <c r="H1010" s="22">
        <v>1492.4</v>
      </c>
      <c r="I1010" s="22">
        <f>1673.755+302.229+1.773</f>
        <v>1977.7570000000001</v>
      </c>
      <c r="J1010" s="22">
        <f>1710.172+305.786+1.6</f>
        <v>2017.558</v>
      </c>
      <c r="K1010" s="22">
        <f>1748.774+315.628+0.85</f>
        <v>2065.252</v>
      </c>
      <c r="L1010" s="22">
        <f t="shared" ref="L1010:M1010" si="28">1748.774+315.628+0.85</f>
        <v>2065.252</v>
      </c>
      <c r="M1010" s="22">
        <f t="shared" si="28"/>
        <v>2065.252</v>
      </c>
      <c r="N1010" s="21" t="s">
        <v>993</v>
      </c>
      <c r="O1010" s="19" t="s">
        <v>881</v>
      </c>
      <c r="P1010" s="557"/>
    </row>
    <row r="1011" spans="1:16" ht="32.25" customHeight="1" x14ac:dyDescent="0.25">
      <c r="A1011" s="1055"/>
      <c r="B1011" s="1064"/>
      <c r="C1011" s="1061"/>
      <c r="D1011" s="1061"/>
      <c r="E1011" s="1061"/>
      <c r="F1011" s="540"/>
      <c r="G1011" s="22">
        <v>213.17099999999999</v>
      </c>
      <c r="H1011" s="22">
        <v>315.28800000000001</v>
      </c>
      <c r="I1011" s="726"/>
      <c r="J1011" s="726"/>
      <c r="K1011" s="726"/>
      <c r="L1011" s="726"/>
      <c r="M1011" s="726"/>
      <c r="N1011" s="21" t="s">
        <v>992</v>
      </c>
      <c r="O1011" s="19" t="s">
        <v>882</v>
      </c>
      <c r="P1011" s="557"/>
    </row>
    <row r="1012" spans="1:16" ht="46.5" customHeight="1" x14ac:dyDescent="0.25">
      <c r="A1012" s="1054"/>
      <c r="B1012" s="1063" t="s">
        <v>1736</v>
      </c>
      <c r="C1012" s="1060" t="s">
        <v>1877</v>
      </c>
      <c r="D1012" s="1060" t="s">
        <v>9</v>
      </c>
      <c r="E1012" s="1060" t="s">
        <v>1099</v>
      </c>
      <c r="F1012" s="1060" t="s">
        <v>294</v>
      </c>
      <c r="G1012" s="19"/>
      <c r="H1012" s="227"/>
      <c r="I1012" s="1187" t="s">
        <v>1112</v>
      </c>
      <c r="J1012" s="1188"/>
      <c r="K1012" s="1188"/>
      <c r="L1012" s="1188"/>
      <c r="M1012" s="1189"/>
      <c r="N1012" s="251" t="s">
        <v>993</v>
      </c>
      <c r="O1012" s="557"/>
      <c r="P1012" s="557"/>
    </row>
    <row r="1013" spans="1:16" ht="46.5" customHeight="1" x14ac:dyDescent="0.25">
      <c r="A1013" s="1070"/>
      <c r="B1013" s="1085"/>
      <c r="C1013" s="1071"/>
      <c r="D1013" s="1071"/>
      <c r="E1013" s="1071"/>
      <c r="F1013" s="1071"/>
      <c r="G1013" s="19"/>
      <c r="H1013" s="227"/>
      <c r="I1013" s="227"/>
      <c r="J1013" s="227">
        <v>810</v>
      </c>
      <c r="K1013" s="227"/>
      <c r="L1013" s="227"/>
      <c r="M1013" s="549"/>
      <c r="N1013" s="251" t="s">
        <v>994</v>
      </c>
      <c r="O1013" s="557"/>
      <c r="P1013" s="557"/>
    </row>
    <row r="1014" spans="1:16" ht="30.75" customHeight="1" x14ac:dyDescent="0.25">
      <c r="A1014" s="1"/>
      <c r="B1014" s="12" t="s">
        <v>1430</v>
      </c>
      <c r="C1014" s="4"/>
      <c r="D1014" s="4"/>
      <c r="E1014" s="4"/>
      <c r="F1014" s="4"/>
      <c r="G1014" s="4"/>
      <c r="H1014" s="19"/>
      <c r="I1014" s="14"/>
      <c r="J1014" s="6"/>
      <c r="K1014" s="6"/>
      <c r="L1014" s="6"/>
      <c r="M1014" s="7"/>
      <c r="N1014" s="464"/>
      <c r="O1014" s="559"/>
      <c r="P1014" s="559"/>
    </row>
    <row r="1015" spans="1:16" ht="63" x14ac:dyDescent="0.25">
      <c r="A1015" s="97"/>
      <c r="B1015" s="111" t="s">
        <v>1608</v>
      </c>
      <c r="C1015" s="98" t="s">
        <v>1897</v>
      </c>
      <c r="D1015" s="577" t="s">
        <v>6</v>
      </c>
      <c r="E1015" s="98" t="s">
        <v>1113</v>
      </c>
      <c r="F1015" s="98"/>
      <c r="G1015" s="98">
        <v>2.2999999999999998</v>
      </c>
      <c r="H1015" s="98">
        <v>2.9</v>
      </c>
      <c r="I1015" s="112">
        <v>3.3</v>
      </c>
      <c r="J1015" s="112">
        <v>3.7</v>
      </c>
      <c r="K1015" s="112">
        <v>3.7</v>
      </c>
      <c r="L1015" s="112">
        <v>3.7</v>
      </c>
      <c r="M1015" s="113">
        <v>3.7</v>
      </c>
      <c r="N1015" s="489"/>
      <c r="O1015" s="467"/>
      <c r="P1015" s="467"/>
    </row>
    <row r="1016" spans="1:16" ht="31.5" x14ac:dyDescent="0.25">
      <c r="A1016" s="1"/>
      <c r="B1016" s="12" t="s">
        <v>1431</v>
      </c>
      <c r="C1016" s="4"/>
      <c r="D1016" s="4"/>
      <c r="E1016" s="4"/>
      <c r="F1016" s="4"/>
      <c r="G1016" s="4"/>
      <c r="H1016" s="19"/>
      <c r="I1016" s="14"/>
      <c r="J1016" s="6"/>
      <c r="K1016" s="6"/>
      <c r="L1016" s="6"/>
      <c r="M1016" s="7"/>
      <c r="N1016" s="464"/>
      <c r="O1016" s="559"/>
      <c r="P1016" s="559"/>
    </row>
    <row r="1017" spans="1:16" ht="63" x14ac:dyDescent="0.25">
      <c r="A1017" s="118"/>
      <c r="B1017" s="136" t="s">
        <v>1432</v>
      </c>
      <c r="C1017" s="120" t="s">
        <v>1897</v>
      </c>
      <c r="D1017" s="120" t="s">
        <v>25</v>
      </c>
      <c r="E1017" s="120" t="s">
        <v>8</v>
      </c>
      <c r="F1017" s="120"/>
      <c r="G1017" s="120"/>
      <c r="H1017" s="189">
        <v>81.099999999999994</v>
      </c>
      <c r="I1017" s="578">
        <v>81.599999999999994</v>
      </c>
      <c r="J1017" s="121">
        <v>82</v>
      </c>
      <c r="K1017" s="121">
        <v>82.5</v>
      </c>
      <c r="L1017" s="121">
        <v>83</v>
      </c>
      <c r="M1017" s="122">
        <v>83</v>
      </c>
      <c r="N1017" s="502"/>
      <c r="O1017" s="478"/>
      <c r="P1017" s="478"/>
    </row>
    <row r="1018" spans="1:16" ht="63" x14ac:dyDescent="0.25">
      <c r="A1018" s="1"/>
      <c r="B1018" s="12" t="s">
        <v>1433</v>
      </c>
      <c r="C1018" s="4" t="s">
        <v>1877</v>
      </c>
      <c r="D1018" s="4"/>
      <c r="E1018" s="4" t="s">
        <v>129</v>
      </c>
      <c r="F1018" s="4"/>
      <c r="G1018" s="4"/>
      <c r="H1018" s="19"/>
      <c r="I1018" s="3">
        <v>27</v>
      </c>
      <c r="J1018" s="4">
        <v>27</v>
      </c>
      <c r="K1018" s="4">
        <v>27</v>
      </c>
      <c r="L1018" s="4">
        <v>27</v>
      </c>
      <c r="M1018" s="4">
        <v>27</v>
      </c>
      <c r="N1018" s="464"/>
      <c r="O1018" s="559"/>
      <c r="P1018" s="559"/>
    </row>
    <row r="1019" spans="1:16" ht="72" customHeight="1" x14ac:dyDescent="0.25">
      <c r="A1019" s="118"/>
      <c r="B1019" s="136" t="s">
        <v>1439</v>
      </c>
      <c r="C1019" s="120" t="s">
        <v>1899</v>
      </c>
      <c r="D1019" s="120" t="s">
        <v>86</v>
      </c>
      <c r="E1019" s="120" t="s">
        <v>80</v>
      </c>
      <c r="F1019" s="120"/>
      <c r="G1019" s="120"/>
      <c r="H1019" s="189">
        <v>13.5</v>
      </c>
      <c r="I1019" s="578">
        <v>16</v>
      </c>
      <c r="J1019" s="121">
        <v>20</v>
      </c>
      <c r="K1019" s="121">
        <v>24</v>
      </c>
      <c r="L1019" s="121">
        <v>29</v>
      </c>
      <c r="M1019" s="122">
        <v>29.4</v>
      </c>
      <c r="N1019" s="502"/>
      <c r="O1019" s="478"/>
      <c r="P1019" s="478"/>
    </row>
    <row r="1020" spans="1:16" ht="63" customHeight="1" x14ac:dyDescent="0.25">
      <c r="A1020" s="1054"/>
      <c r="B1020" s="1065" t="s">
        <v>1438</v>
      </c>
      <c r="C1020" s="1060" t="s">
        <v>1877</v>
      </c>
      <c r="D1020" s="1060" t="s">
        <v>86</v>
      </c>
      <c r="E1020" s="1060" t="s">
        <v>1099</v>
      </c>
      <c r="F1020" s="19"/>
      <c r="G1020" s="22">
        <v>5845.7412999999997</v>
      </c>
      <c r="H1020" s="22">
        <v>7043</v>
      </c>
      <c r="I1020" s="22">
        <f>344.907+8598.616+5.603+170</f>
        <v>9119.1259999999984</v>
      </c>
      <c r="J1020" s="22">
        <f>12457.605-250+4721.762+170</f>
        <v>17099.366999999998</v>
      </c>
      <c r="K1020" s="22">
        <f>13205.061-250+3176.582+170</f>
        <v>16301.643</v>
      </c>
      <c r="L1020" s="22">
        <f t="shared" ref="L1020:M1020" si="29">13205.061-250+3176.582+170</f>
        <v>16301.643</v>
      </c>
      <c r="M1020" s="22">
        <f t="shared" si="29"/>
        <v>16301.643</v>
      </c>
      <c r="N1020" s="21" t="s">
        <v>993</v>
      </c>
      <c r="O1020" s="19" t="s">
        <v>883</v>
      </c>
      <c r="P1020" s="557"/>
    </row>
    <row r="1021" spans="1:16" ht="27" customHeight="1" x14ac:dyDescent="0.25">
      <c r="A1021" s="1055"/>
      <c r="B1021" s="1066"/>
      <c r="C1021" s="1061"/>
      <c r="D1021" s="1061"/>
      <c r="E1021" s="1061"/>
      <c r="F1021" s="19"/>
      <c r="G1021" s="22"/>
      <c r="H1021" s="22">
        <v>2082.4920000000002</v>
      </c>
      <c r="I1021" s="22">
        <v>4909.9279999999999</v>
      </c>
      <c r="J1021" s="22">
        <v>1953.5329999999999</v>
      </c>
      <c r="K1021" s="22"/>
      <c r="L1021" s="22"/>
      <c r="M1021" s="22"/>
      <c r="N1021" s="21" t="s">
        <v>992</v>
      </c>
      <c r="O1021" s="19" t="s">
        <v>884</v>
      </c>
      <c r="P1021" s="557"/>
    </row>
    <row r="1022" spans="1:16" ht="63" x14ac:dyDescent="0.25">
      <c r="A1022" s="21"/>
      <c r="B1022" s="20" t="s">
        <v>1437</v>
      </c>
      <c r="C1022" s="19" t="s">
        <v>1877</v>
      </c>
      <c r="D1022" s="19" t="s">
        <v>86</v>
      </c>
      <c r="E1022" s="19" t="s">
        <v>1099</v>
      </c>
      <c r="F1022" s="19"/>
      <c r="G1022" s="22">
        <v>424.7</v>
      </c>
      <c r="H1022" s="22">
        <v>384.65</v>
      </c>
      <c r="I1022" s="22">
        <v>787.68</v>
      </c>
      <c r="J1022" s="22">
        <v>820.447</v>
      </c>
      <c r="K1022" s="22">
        <v>757.02599999999995</v>
      </c>
      <c r="L1022" s="22">
        <v>757.02599999999995</v>
      </c>
      <c r="M1022" s="22">
        <v>757.02599999999995</v>
      </c>
      <c r="N1022" s="21" t="s">
        <v>993</v>
      </c>
      <c r="O1022" s="19" t="s">
        <v>885</v>
      </c>
      <c r="P1022" s="557"/>
    </row>
    <row r="1023" spans="1:16" ht="72" customHeight="1" x14ac:dyDescent="0.25">
      <c r="A1023" s="118"/>
      <c r="B1023" s="136" t="s">
        <v>1737</v>
      </c>
      <c r="C1023" s="120" t="s">
        <v>1897</v>
      </c>
      <c r="D1023" s="120" t="s">
        <v>46</v>
      </c>
      <c r="E1023" s="120"/>
      <c r="F1023" s="120"/>
      <c r="G1023" s="120"/>
      <c r="H1023" s="189"/>
      <c r="I1023" s="150"/>
      <c r="J1023" s="121"/>
      <c r="K1023" s="121"/>
      <c r="L1023" s="121"/>
      <c r="M1023" s="122"/>
      <c r="N1023" s="502"/>
      <c r="O1023" s="478"/>
      <c r="P1023" s="478"/>
    </row>
    <row r="1024" spans="1:16" ht="72" customHeight="1" x14ac:dyDescent="0.25">
      <c r="A1024" s="1"/>
      <c r="B1024" s="12" t="s">
        <v>1434</v>
      </c>
      <c r="C1024" s="4" t="s">
        <v>1877</v>
      </c>
      <c r="D1024" s="4" t="s">
        <v>25</v>
      </c>
      <c r="E1024" s="4" t="s">
        <v>8</v>
      </c>
      <c r="F1024" s="4"/>
      <c r="G1024" s="4"/>
      <c r="H1024" s="19">
        <v>37</v>
      </c>
      <c r="I1024" s="4">
        <v>38</v>
      </c>
      <c r="J1024" s="6">
        <v>40</v>
      </c>
      <c r="K1024" s="6">
        <v>43</v>
      </c>
      <c r="L1024" s="6">
        <v>45</v>
      </c>
      <c r="M1024" s="7">
        <v>45</v>
      </c>
      <c r="N1024" s="464"/>
      <c r="O1024" s="559"/>
      <c r="P1024" s="559"/>
    </row>
    <row r="1025" spans="1:16" ht="72" customHeight="1" x14ac:dyDescent="0.25">
      <c r="A1025" s="187"/>
      <c r="B1025" s="732" t="s">
        <v>1435</v>
      </c>
      <c r="C1025" s="189" t="s">
        <v>1899</v>
      </c>
      <c r="D1025" s="189" t="s">
        <v>9</v>
      </c>
      <c r="E1025" s="189" t="s">
        <v>8</v>
      </c>
      <c r="F1025" s="189"/>
      <c r="G1025" s="189"/>
      <c r="H1025" s="189"/>
      <c r="I1025" s="733"/>
      <c r="J1025" s="734"/>
      <c r="K1025" s="734"/>
      <c r="L1025" s="734"/>
      <c r="M1025" s="735"/>
      <c r="N1025" s="736"/>
      <c r="O1025" s="480"/>
      <c r="P1025" s="480"/>
    </row>
    <row r="1026" spans="1:16" ht="63" x14ac:dyDescent="0.25">
      <c r="A1026" s="21"/>
      <c r="B1026" s="20" t="s">
        <v>1436</v>
      </c>
      <c r="C1026" s="19" t="s">
        <v>1877</v>
      </c>
      <c r="D1026" s="19" t="s">
        <v>25</v>
      </c>
      <c r="E1026" s="19" t="s">
        <v>1099</v>
      </c>
      <c r="F1026" s="19"/>
      <c r="G1026" s="22">
        <v>524.20000000000005</v>
      </c>
      <c r="H1026" s="22">
        <v>850</v>
      </c>
      <c r="I1026" s="22">
        <v>1298</v>
      </c>
      <c r="J1026" s="22"/>
      <c r="K1026" s="22"/>
      <c r="L1026" s="22"/>
      <c r="M1026" s="22"/>
      <c r="N1026" s="737" t="s">
        <v>993</v>
      </c>
      <c r="O1026" s="726" t="s">
        <v>648</v>
      </c>
      <c r="P1026" s="557"/>
    </row>
    <row r="1027" spans="1:16" ht="31.5" customHeight="1" x14ac:dyDescent="0.25">
      <c r="A1027" s="1093"/>
      <c r="B1027" s="1082" t="s">
        <v>1801</v>
      </c>
      <c r="C1027" s="1058" t="s">
        <v>788</v>
      </c>
      <c r="D1027" s="1058" t="s">
        <v>789</v>
      </c>
      <c r="E1027" s="1058" t="s">
        <v>10</v>
      </c>
      <c r="F1027" s="696"/>
      <c r="G1027" s="65"/>
      <c r="H1027" s="65"/>
      <c r="I1027" s="65"/>
      <c r="J1027" s="66"/>
      <c r="K1027" s="66"/>
      <c r="L1027" s="66"/>
      <c r="M1027" s="67"/>
      <c r="N1027" s="487"/>
      <c r="O1027" s="465"/>
      <c r="P1027" s="465"/>
    </row>
    <row r="1028" spans="1:16" x14ac:dyDescent="0.25">
      <c r="A1028" s="1094"/>
      <c r="B1028" s="1083"/>
      <c r="C1028" s="1059"/>
      <c r="D1028" s="1059"/>
      <c r="E1028" s="1059"/>
      <c r="F1028" s="695"/>
      <c r="G1028" s="65"/>
      <c r="H1028" s="65"/>
      <c r="I1028" s="65"/>
      <c r="J1028" s="66"/>
      <c r="K1028" s="66"/>
      <c r="L1028" s="66"/>
      <c r="M1028" s="67"/>
      <c r="N1028" s="487"/>
      <c r="O1028" s="465"/>
      <c r="P1028" s="465"/>
    </row>
    <row r="1029" spans="1:16" x14ac:dyDescent="0.25">
      <c r="A1029" s="64">
        <v>20</v>
      </c>
      <c r="B1029" s="85" t="s">
        <v>1440</v>
      </c>
      <c r="C1029" s="65" t="s">
        <v>1022</v>
      </c>
      <c r="D1029" s="65" t="s">
        <v>34</v>
      </c>
      <c r="E1029" s="65" t="s">
        <v>10</v>
      </c>
      <c r="F1029" s="65"/>
      <c r="G1029" s="65"/>
      <c r="H1029" s="65">
        <v>393</v>
      </c>
      <c r="I1029" s="65"/>
      <c r="J1029" s="66"/>
      <c r="K1029" s="66"/>
      <c r="L1029" s="816">
        <v>406</v>
      </c>
      <c r="M1029" s="67"/>
      <c r="N1029" s="487"/>
      <c r="O1029" s="465"/>
      <c r="P1029" s="465"/>
    </row>
    <row r="1030" spans="1:16" x14ac:dyDescent="0.25">
      <c r="A1030" s="64">
        <v>21</v>
      </c>
      <c r="B1030" s="85" t="s">
        <v>1441</v>
      </c>
      <c r="C1030" s="65" t="s">
        <v>1022</v>
      </c>
      <c r="D1030" s="65" t="s">
        <v>34</v>
      </c>
      <c r="E1030" s="65" t="s">
        <v>10</v>
      </c>
      <c r="F1030" s="65"/>
      <c r="G1030" s="65"/>
      <c r="H1030" s="65">
        <v>433</v>
      </c>
      <c r="I1030" s="65"/>
      <c r="J1030" s="66"/>
      <c r="K1030" s="66"/>
      <c r="L1030" s="816">
        <v>445</v>
      </c>
      <c r="M1030" s="67"/>
      <c r="N1030" s="487"/>
      <c r="O1030" s="465"/>
      <c r="P1030" s="465"/>
    </row>
    <row r="1031" spans="1:16" x14ac:dyDescent="0.25">
      <c r="A1031" s="64">
        <v>22</v>
      </c>
      <c r="B1031" s="85" t="s">
        <v>1802</v>
      </c>
      <c r="C1031" s="65" t="s">
        <v>1022</v>
      </c>
      <c r="D1031" s="65" t="s">
        <v>34</v>
      </c>
      <c r="E1031" s="65" t="s">
        <v>10</v>
      </c>
      <c r="F1031" s="65"/>
      <c r="G1031" s="65"/>
      <c r="H1031" s="65">
        <v>430</v>
      </c>
      <c r="I1031" s="65"/>
      <c r="J1031" s="66"/>
      <c r="K1031" s="66"/>
      <c r="L1031" s="816">
        <v>445</v>
      </c>
      <c r="M1031" s="67"/>
      <c r="N1031" s="487"/>
      <c r="O1031" s="465"/>
      <c r="P1031" s="465"/>
    </row>
    <row r="1032" spans="1:16" ht="33.75" customHeight="1" x14ac:dyDescent="0.25">
      <c r="A1032" s="70"/>
      <c r="B1032" s="30" t="s">
        <v>27</v>
      </c>
      <c r="C1032" s="28"/>
      <c r="D1032" s="28"/>
      <c r="E1032" s="28"/>
      <c r="F1032" s="28"/>
      <c r="G1032" s="28"/>
      <c r="H1032" s="28"/>
      <c r="I1032" s="28"/>
      <c r="J1032" s="31"/>
      <c r="K1032" s="31"/>
      <c r="L1032" s="817"/>
      <c r="M1032" s="92"/>
      <c r="N1032" s="488"/>
      <c r="O1032" s="466"/>
      <c r="P1032" s="466"/>
    </row>
    <row r="1033" spans="1:16" ht="47.25" customHeight="1" x14ac:dyDescent="0.25">
      <c r="A1033" s="70"/>
      <c r="B1033" s="30" t="s">
        <v>1805</v>
      </c>
      <c r="C1033" s="1095" t="s">
        <v>1906</v>
      </c>
      <c r="D1033" s="28" t="s">
        <v>34</v>
      </c>
      <c r="E1033" s="28" t="s">
        <v>10</v>
      </c>
      <c r="F1033" s="28"/>
      <c r="G1033" s="28"/>
      <c r="H1033" s="28">
        <v>430</v>
      </c>
      <c r="I1033" s="28"/>
      <c r="J1033" s="31"/>
      <c r="K1033" s="31"/>
      <c r="L1033" s="817">
        <v>447</v>
      </c>
      <c r="M1033" s="92"/>
      <c r="N1033" s="488"/>
      <c r="O1033" s="466"/>
      <c r="P1033" s="466"/>
    </row>
    <row r="1034" spans="1:16" x14ac:dyDescent="0.25">
      <c r="A1034" s="70"/>
      <c r="B1034" s="30" t="s">
        <v>1804</v>
      </c>
      <c r="C1034" s="1096"/>
      <c r="D1034" s="28" t="s">
        <v>34</v>
      </c>
      <c r="E1034" s="28" t="s">
        <v>10</v>
      </c>
      <c r="F1034" s="28"/>
      <c r="G1034" s="28"/>
      <c r="H1034" s="28">
        <v>449</v>
      </c>
      <c r="I1034" s="28"/>
      <c r="J1034" s="31"/>
      <c r="K1034" s="31"/>
      <c r="L1034" s="817">
        <v>466</v>
      </c>
      <c r="M1034" s="92"/>
      <c r="N1034" s="488"/>
      <c r="O1034" s="466"/>
      <c r="P1034" s="466"/>
    </row>
    <row r="1035" spans="1:16" x14ac:dyDescent="0.25">
      <c r="A1035" s="70"/>
      <c r="B1035" s="30" t="s">
        <v>1803</v>
      </c>
      <c r="C1035" s="1097"/>
      <c r="D1035" s="28" t="s">
        <v>34</v>
      </c>
      <c r="E1035" s="28" t="s">
        <v>10</v>
      </c>
      <c r="F1035" s="28"/>
      <c r="G1035" s="28"/>
      <c r="H1035" s="28">
        <v>460</v>
      </c>
      <c r="I1035" s="28"/>
      <c r="J1035" s="31"/>
      <c r="K1035" s="31"/>
      <c r="L1035" s="817">
        <v>481</v>
      </c>
      <c r="M1035" s="92"/>
      <c r="N1035" s="488"/>
      <c r="O1035" s="466"/>
      <c r="P1035" s="466"/>
    </row>
    <row r="1036" spans="1:16" ht="31.5" x14ac:dyDescent="0.25">
      <c r="A1036" s="1"/>
      <c r="B1036" s="12" t="s">
        <v>1442</v>
      </c>
      <c r="C1036" s="4"/>
      <c r="D1036" s="4"/>
      <c r="E1036" s="4"/>
      <c r="F1036" s="4"/>
      <c r="G1036" s="4"/>
      <c r="H1036" s="19"/>
      <c r="I1036" s="4"/>
      <c r="J1036" s="6"/>
      <c r="K1036" s="6"/>
      <c r="L1036" s="6"/>
      <c r="M1036" s="7"/>
      <c r="N1036" s="464"/>
      <c r="O1036" s="559"/>
      <c r="P1036" s="559"/>
    </row>
    <row r="1037" spans="1:16" ht="47.25" x14ac:dyDescent="0.25">
      <c r="A1037" s="118"/>
      <c r="B1037" s="125" t="s">
        <v>1443</v>
      </c>
      <c r="C1037" s="120" t="s">
        <v>1906</v>
      </c>
      <c r="D1037" s="120" t="s">
        <v>9</v>
      </c>
      <c r="E1037" s="120" t="s">
        <v>8</v>
      </c>
      <c r="F1037" s="120"/>
      <c r="G1037" s="120">
        <v>92</v>
      </c>
      <c r="H1037" s="189">
        <v>95.8</v>
      </c>
      <c r="I1037" s="120">
        <v>97.4</v>
      </c>
      <c r="J1037" s="121">
        <v>100</v>
      </c>
      <c r="K1037" s="121">
        <v>100</v>
      </c>
      <c r="L1037" s="121">
        <v>100</v>
      </c>
      <c r="M1037" s="121">
        <v>100</v>
      </c>
      <c r="N1037" s="502"/>
      <c r="O1037" s="478"/>
      <c r="P1037" s="478"/>
    </row>
    <row r="1038" spans="1:16" ht="47.25" customHeight="1" x14ac:dyDescent="0.25">
      <c r="A1038" s="21"/>
      <c r="B1038" s="1063" t="s">
        <v>1444</v>
      </c>
      <c r="C1038" s="1060" t="s">
        <v>1878</v>
      </c>
      <c r="D1038" s="1060" t="s">
        <v>9</v>
      </c>
      <c r="E1038" s="1060" t="s">
        <v>1099</v>
      </c>
      <c r="F1038" s="19"/>
      <c r="G1038" s="22">
        <v>13899.2</v>
      </c>
      <c r="H1038" s="22">
        <v>14427.9</v>
      </c>
      <c r="I1038" s="22">
        <v>18690.3</v>
      </c>
      <c r="J1038" s="22">
        <v>19173.2</v>
      </c>
      <c r="K1038" s="22">
        <v>19591.2</v>
      </c>
      <c r="L1038" s="22">
        <v>19591.2</v>
      </c>
      <c r="M1038" s="22">
        <v>19591.2</v>
      </c>
      <c r="N1038" s="21" t="s">
        <v>993</v>
      </c>
      <c r="O1038" s="19" t="s">
        <v>828</v>
      </c>
      <c r="P1038" s="557"/>
    </row>
    <row r="1039" spans="1:16" ht="24" customHeight="1" x14ac:dyDescent="0.25">
      <c r="A1039" s="43"/>
      <c r="B1039" s="1064"/>
      <c r="C1039" s="1061"/>
      <c r="D1039" s="1061"/>
      <c r="E1039" s="1061"/>
      <c r="F1039" s="19"/>
      <c r="G1039" s="22">
        <v>2232.1</v>
      </c>
      <c r="H1039" s="22">
        <v>2207.1</v>
      </c>
      <c r="I1039" s="22"/>
      <c r="J1039" s="22"/>
      <c r="K1039" s="22"/>
      <c r="L1039" s="22"/>
      <c r="M1039" s="22"/>
      <c r="N1039" s="21" t="s">
        <v>992</v>
      </c>
      <c r="O1039" s="19" t="s">
        <v>829</v>
      </c>
      <c r="P1039" s="557"/>
    </row>
    <row r="1040" spans="1:16" s="582" customFormat="1" ht="29.25" customHeight="1" x14ac:dyDescent="0.25">
      <c r="A1040" s="1091"/>
      <c r="B1040" s="1076" t="s">
        <v>1685</v>
      </c>
      <c r="C1040" s="1056" t="s">
        <v>1878</v>
      </c>
      <c r="D1040" s="1056" t="s">
        <v>9</v>
      </c>
      <c r="E1040" s="1056" t="s">
        <v>1099</v>
      </c>
      <c r="F1040" s="558"/>
      <c r="G1040" s="24"/>
      <c r="H1040" s="24"/>
      <c r="I1040" s="1160" t="s">
        <v>1112</v>
      </c>
      <c r="J1040" s="1161"/>
      <c r="K1040" s="1161"/>
      <c r="L1040" s="1161"/>
      <c r="M1040" s="1162"/>
      <c r="N1040" s="579" t="s">
        <v>993</v>
      </c>
      <c r="O1040" s="558"/>
      <c r="P1040" s="476"/>
    </row>
    <row r="1041" spans="1:16" s="582" customFormat="1" ht="39.75" customHeight="1" x14ac:dyDescent="0.25">
      <c r="A1041" s="1092"/>
      <c r="B1041" s="1077"/>
      <c r="C1041" s="1057"/>
      <c r="D1041" s="1057"/>
      <c r="E1041" s="1057"/>
      <c r="F1041" s="558"/>
      <c r="G1041" s="24"/>
      <c r="H1041" s="24"/>
      <c r="I1041" s="24"/>
      <c r="J1041" s="24">
        <v>2000</v>
      </c>
      <c r="K1041" s="24"/>
      <c r="L1041" s="24"/>
      <c r="M1041" s="42"/>
      <c r="N1041" s="579" t="s">
        <v>994</v>
      </c>
      <c r="O1041" s="558"/>
      <c r="P1041" s="476"/>
    </row>
    <row r="1042" spans="1:16" ht="60.75" customHeight="1" x14ac:dyDescent="0.25">
      <c r="A1042" s="97"/>
      <c r="B1042" s="111" t="s">
        <v>1806</v>
      </c>
      <c r="C1042" s="98" t="s">
        <v>1906</v>
      </c>
      <c r="D1042" s="98" t="s">
        <v>9</v>
      </c>
      <c r="E1042" s="98" t="s">
        <v>8</v>
      </c>
      <c r="F1042" s="98"/>
      <c r="G1042" s="98">
        <v>90.9</v>
      </c>
      <c r="H1042" s="98">
        <v>94.8</v>
      </c>
      <c r="I1042" s="98">
        <v>98.8</v>
      </c>
      <c r="J1042" s="99">
        <v>100</v>
      </c>
      <c r="K1042" s="99">
        <v>100</v>
      </c>
      <c r="L1042" s="99">
        <v>100</v>
      </c>
      <c r="M1042" s="100">
        <v>100</v>
      </c>
      <c r="N1042" s="489"/>
      <c r="O1042" s="467"/>
      <c r="P1042" s="467"/>
    </row>
    <row r="1043" spans="1:16" ht="86.25" customHeight="1" x14ac:dyDescent="0.25">
      <c r="A1043" s="21"/>
      <c r="B1043" s="195" t="s">
        <v>1445</v>
      </c>
      <c r="C1043" s="19" t="s">
        <v>1878</v>
      </c>
      <c r="D1043" s="19" t="s">
        <v>9</v>
      </c>
      <c r="E1043" s="19" t="s">
        <v>56</v>
      </c>
      <c r="F1043" s="19" t="s">
        <v>59</v>
      </c>
      <c r="G1043" s="19">
        <v>500</v>
      </c>
      <c r="H1043" s="19">
        <f>577-30</f>
        <v>547</v>
      </c>
      <c r="I1043" s="19">
        <f>547+23</f>
        <v>570</v>
      </c>
      <c r="J1043" s="39">
        <v>577</v>
      </c>
      <c r="K1043" s="39">
        <v>577</v>
      </c>
      <c r="L1043" s="39">
        <v>577</v>
      </c>
      <c r="M1043" s="41">
        <v>577</v>
      </c>
      <c r="N1043" s="492"/>
      <c r="O1043" s="557"/>
      <c r="P1043" s="557"/>
    </row>
    <row r="1044" spans="1:16" ht="60" customHeight="1" x14ac:dyDescent="0.25">
      <c r="A1044" s="1054"/>
      <c r="B1044" s="1078" t="s">
        <v>1446</v>
      </c>
      <c r="C1044" s="1060" t="s">
        <v>1878</v>
      </c>
      <c r="D1044" s="1060" t="s">
        <v>9</v>
      </c>
      <c r="E1044" s="19" t="s">
        <v>120</v>
      </c>
      <c r="F1044" s="19"/>
      <c r="G1044" s="19">
        <v>4</v>
      </c>
      <c r="H1044" s="19">
        <v>3</v>
      </c>
      <c r="I1044" s="19">
        <v>3</v>
      </c>
      <c r="J1044" s="19"/>
      <c r="K1044" s="19"/>
      <c r="L1044" s="19"/>
      <c r="M1044" s="19"/>
      <c r="N1044" s="21"/>
      <c r="O1044" s="557"/>
      <c r="P1044" s="557"/>
    </row>
    <row r="1045" spans="1:16" ht="27" customHeight="1" x14ac:dyDescent="0.25">
      <c r="A1045" s="1055"/>
      <c r="B1045" s="1079"/>
      <c r="C1045" s="1061"/>
      <c r="D1045" s="1061"/>
      <c r="E1045" s="19" t="s">
        <v>1099</v>
      </c>
      <c r="F1045" s="19"/>
      <c r="G1045" s="19">
        <v>33.700000000000003</v>
      </c>
      <c r="H1045" s="19">
        <v>21.4</v>
      </c>
      <c r="I1045" s="19">
        <v>25.7</v>
      </c>
      <c r="J1045" s="19"/>
      <c r="K1045" s="19"/>
      <c r="L1045" s="19"/>
      <c r="M1045" s="19"/>
      <c r="N1045" s="21" t="s">
        <v>993</v>
      </c>
      <c r="O1045" s="19" t="s">
        <v>830</v>
      </c>
      <c r="P1045" s="557"/>
    </row>
    <row r="1046" spans="1:16" ht="47.25" customHeight="1" x14ac:dyDescent="0.25">
      <c r="A1046" s="1054"/>
      <c r="B1046" s="1067" t="s">
        <v>1447</v>
      </c>
      <c r="C1046" s="1060" t="s">
        <v>1878</v>
      </c>
      <c r="D1046" s="1060" t="s">
        <v>9</v>
      </c>
      <c r="E1046" s="1060" t="s">
        <v>1099</v>
      </c>
      <c r="F1046" s="19"/>
      <c r="G1046" s="22">
        <v>3922.6</v>
      </c>
      <c r="H1046" s="22">
        <v>4336.8</v>
      </c>
      <c r="I1046" s="227">
        <v>4583.8</v>
      </c>
      <c r="J1046" s="22">
        <v>4543.1000000000004</v>
      </c>
      <c r="K1046" s="22">
        <v>4600</v>
      </c>
      <c r="L1046" s="22">
        <v>4600</v>
      </c>
      <c r="M1046" s="22">
        <v>4600</v>
      </c>
      <c r="N1046" s="21" t="s">
        <v>993</v>
      </c>
      <c r="O1046" s="19" t="s">
        <v>831</v>
      </c>
      <c r="P1046" s="557"/>
    </row>
    <row r="1047" spans="1:16" ht="22.5" customHeight="1" x14ac:dyDescent="0.25">
      <c r="A1047" s="1055"/>
      <c r="B1047" s="1068"/>
      <c r="C1047" s="1061"/>
      <c r="D1047" s="1061"/>
      <c r="E1047" s="1061"/>
      <c r="F1047" s="19"/>
      <c r="G1047" s="22">
        <v>1.9</v>
      </c>
      <c r="H1047" s="22">
        <v>21.8</v>
      </c>
      <c r="I1047" s="227"/>
      <c r="J1047" s="22"/>
      <c r="K1047" s="22"/>
      <c r="L1047" s="22"/>
      <c r="M1047" s="22"/>
      <c r="N1047" s="21" t="s">
        <v>992</v>
      </c>
      <c r="O1047" s="19" t="s">
        <v>834</v>
      </c>
      <c r="P1047" s="557"/>
    </row>
    <row r="1048" spans="1:16" ht="63" customHeight="1" x14ac:dyDescent="0.25">
      <c r="A1048" s="1054"/>
      <c r="B1048" s="1067" t="s">
        <v>1448</v>
      </c>
      <c r="C1048" s="1060" t="s">
        <v>1878</v>
      </c>
      <c r="D1048" s="1060" t="s">
        <v>9</v>
      </c>
      <c r="E1048" s="1060" t="s">
        <v>1099</v>
      </c>
      <c r="F1048" s="19"/>
      <c r="G1048" s="22">
        <v>894.1</v>
      </c>
      <c r="H1048" s="22">
        <v>1009.9</v>
      </c>
      <c r="I1048" s="227">
        <v>1062.3</v>
      </c>
      <c r="J1048" s="22">
        <v>1073.8</v>
      </c>
      <c r="K1048" s="22">
        <v>1086.4000000000001</v>
      </c>
      <c r="L1048" s="22">
        <v>1086.4000000000001</v>
      </c>
      <c r="M1048" s="22">
        <v>1086.4000000000001</v>
      </c>
      <c r="N1048" s="21" t="s">
        <v>993</v>
      </c>
      <c r="O1048" s="19" t="s">
        <v>832</v>
      </c>
      <c r="P1048" s="557"/>
    </row>
    <row r="1049" spans="1:16" ht="25.5" customHeight="1" x14ac:dyDescent="0.25">
      <c r="A1049" s="1055"/>
      <c r="B1049" s="1068"/>
      <c r="C1049" s="1061"/>
      <c r="D1049" s="1061"/>
      <c r="E1049" s="1061"/>
      <c r="F1049" s="19"/>
      <c r="G1049" s="22">
        <v>0.5</v>
      </c>
      <c r="H1049" s="22">
        <v>3.5</v>
      </c>
      <c r="I1049" s="227"/>
      <c r="J1049" s="22"/>
      <c r="K1049" s="22"/>
      <c r="L1049" s="22"/>
      <c r="M1049" s="22"/>
      <c r="N1049" s="21" t="s">
        <v>992</v>
      </c>
      <c r="O1049" s="19" t="s">
        <v>833</v>
      </c>
      <c r="P1049" s="557"/>
    </row>
    <row r="1050" spans="1:16" ht="94.5" customHeight="1" x14ac:dyDescent="0.25">
      <c r="A1050" s="118"/>
      <c r="B1050" s="125" t="s">
        <v>159</v>
      </c>
      <c r="C1050" s="120" t="s">
        <v>1906</v>
      </c>
      <c r="D1050" s="556" t="s">
        <v>9</v>
      </c>
      <c r="E1050" s="120" t="s">
        <v>8</v>
      </c>
      <c r="F1050" s="120"/>
      <c r="G1050" s="127">
        <v>22.362869198312236</v>
      </c>
      <c r="H1050" s="532">
        <v>20.862470862470865</v>
      </c>
      <c r="I1050" s="127">
        <v>20.233236151603499</v>
      </c>
      <c r="J1050" s="127">
        <v>19.838987924094305</v>
      </c>
      <c r="K1050" s="127">
        <v>19.281232173416999</v>
      </c>
      <c r="L1050" s="127">
        <v>17.981961668545658</v>
      </c>
      <c r="M1050" s="127">
        <v>18</v>
      </c>
      <c r="N1050" s="118"/>
      <c r="O1050" s="478"/>
      <c r="P1050" s="478"/>
    </row>
    <row r="1051" spans="1:16" ht="63" x14ac:dyDescent="0.25">
      <c r="A1051" s="21"/>
      <c r="B1051" s="194" t="s">
        <v>153</v>
      </c>
      <c r="C1051" s="19" t="s">
        <v>1878</v>
      </c>
      <c r="D1051" s="540" t="s">
        <v>9</v>
      </c>
      <c r="E1051" s="19" t="s">
        <v>1099</v>
      </c>
      <c r="F1051" s="19"/>
      <c r="G1051" s="19">
        <v>4.0999999999999996</v>
      </c>
      <c r="H1051" s="19">
        <v>7.3</v>
      </c>
      <c r="I1051" s="227">
        <v>4.9000000000000004</v>
      </c>
      <c r="J1051" s="22">
        <v>5.2</v>
      </c>
      <c r="K1051" s="22">
        <v>5.5</v>
      </c>
      <c r="L1051" s="22">
        <v>5.5</v>
      </c>
      <c r="M1051" s="22">
        <v>5.5</v>
      </c>
      <c r="N1051" s="21" t="s">
        <v>993</v>
      </c>
      <c r="O1051" s="19" t="s">
        <v>923</v>
      </c>
      <c r="P1051" s="557"/>
    </row>
    <row r="1052" spans="1:16" ht="63" x14ac:dyDescent="0.25">
      <c r="A1052" s="21"/>
      <c r="B1052" s="194" t="s">
        <v>1449</v>
      </c>
      <c r="C1052" s="19" t="s">
        <v>1878</v>
      </c>
      <c r="D1052" s="19" t="s">
        <v>9</v>
      </c>
      <c r="E1052" s="19" t="s">
        <v>1099</v>
      </c>
      <c r="F1052" s="19"/>
      <c r="G1052" s="19">
        <v>495.1</v>
      </c>
      <c r="H1052" s="19">
        <v>499.1</v>
      </c>
      <c r="I1052" s="227">
        <v>545.6</v>
      </c>
      <c r="J1052" s="22">
        <v>612.6</v>
      </c>
      <c r="K1052" s="22">
        <v>657.5</v>
      </c>
      <c r="L1052" s="22">
        <v>657.5</v>
      </c>
      <c r="M1052" s="22">
        <v>657.5</v>
      </c>
      <c r="N1052" s="21" t="s">
        <v>993</v>
      </c>
      <c r="O1052" s="19" t="s">
        <v>923</v>
      </c>
      <c r="P1052" s="557"/>
    </row>
    <row r="1053" spans="1:16" ht="76.5" customHeight="1" x14ac:dyDescent="0.25">
      <c r="A1053" s="21"/>
      <c r="B1053" s="679" t="s">
        <v>1450</v>
      </c>
      <c r="C1053" s="19" t="s">
        <v>1878</v>
      </c>
      <c r="D1053" s="19" t="s">
        <v>9</v>
      </c>
      <c r="E1053" s="19" t="s">
        <v>1099</v>
      </c>
      <c r="F1053" s="19"/>
      <c r="G1053" s="22">
        <v>963.7</v>
      </c>
      <c r="H1053" s="22">
        <v>1004</v>
      </c>
      <c r="I1053" s="227">
        <v>1078.3</v>
      </c>
      <c r="J1053" s="22">
        <v>1076.5999999999999</v>
      </c>
      <c r="K1053" s="22">
        <v>1086.0999999999999</v>
      </c>
      <c r="L1053" s="22">
        <v>1086.0999999999999</v>
      </c>
      <c r="M1053" s="22">
        <v>1086.0999999999999</v>
      </c>
      <c r="N1053" s="21" t="s">
        <v>993</v>
      </c>
      <c r="O1053" s="19" t="s">
        <v>662</v>
      </c>
      <c r="P1053" s="557"/>
    </row>
    <row r="1054" spans="1:16" ht="105" customHeight="1" x14ac:dyDescent="0.25">
      <c r="A1054" s="21"/>
      <c r="B1054" s="679" t="s">
        <v>1451</v>
      </c>
      <c r="C1054" s="19" t="s">
        <v>1878</v>
      </c>
      <c r="D1054" s="19" t="s">
        <v>9</v>
      </c>
      <c r="E1054" s="19" t="s">
        <v>1099</v>
      </c>
      <c r="F1054" s="19"/>
      <c r="G1054" s="22">
        <v>15.8</v>
      </c>
      <c r="H1054" s="22">
        <v>13.9</v>
      </c>
      <c r="I1054" s="227">
        <v>11.9</v>
      </c>
      <c r="J1054" s="22">
        <v>12.7</v>
      </c>
      <c r="K1054" s="22">
        <v>13.5</v>
      </c>
      <c r="L1054" s="22">
        <v>13.5</v>
      </c>
      <c r="M1054" s="22">
        <v>13.5</v>
      </c>
      <c r="N1054" s="21" t="s">
        <v>993</v>
      </c>
      <c r="O1054" s="19" t="s">
        <v>663</v>
      </c>
      <c r="P1054" s="557"/>
    </row>
    <row r="1055" spans="1:16" ht="63" x14ac:dyDescent="0.25">
      <c r="A1055" s="21"/>
      <c r="B1055" s="713" t="s">
        <v>1452</v>
      </c>
      <c r="C1055" s="19" t="s">
        <v>1878</v>
      </c>
      <c r="D1055" s="19" t="s">
        <v>9</v>
      </c>
      <c r="E1055" s="19" t="s">
        <v>1099</v>
      </c>
      <c r="F1055" s="19"/>
      <c r="G1055" s="22">
        <v>413.3</v>
      </c>
      <c r="H1055" s="22">
        <v>487.1</v>
      </c>
      <c r="I1055" s="227">
        <v>492.8</v>
      </c>
      <c r="J1055" s="22">
        <v>497.7</v>
      </c>
      <c r="K1055" s="22">
        <v>502.1</v>
      </c>
      <c r="L1055" s="22">
        <v>502.1</v>
      </c>
      <c r="M1055" s="22">
        <v>502.1</v>
      </c>
      <c r="N1055" s="21" t="s">
        <v>993</v>
      </c>
      <c r="O1055" s="19" t="s">
        <v>664</v>
      </c>
      <c r="P1055" s="557"/>
    </row>
    <row r="1056" spans="1:16" ht="57" customHeight="1" x14ac:dyDescent="0.25">
      <c r="A1056" s="21"/>
      <c r="B1056" s="524" t="s">
        <v>1453</v>
      </c>
      <c r="C1056" s="19" t="s">
        <v>1878</v>
      </c>
      <c r="D1056" s="19" t="s">
        <v>9</v>
      </c>
      <c r="E1056" s="19" t="s">
        <v>1099</v>
      </c>
      <c r="F1056" s="19"/>
      <c r="G1056" s="22">
        <v>1.3</v>
      </c>
      <c r="H1056" s="22">
        <v>7.1</v>
      </c>
      <c r="I1056" s="227"/>
      <c r="J1056" s="22"/>
      <c r="K1056" s="22"/>
      <c r="L1056" s="22"/>
      <c r="M1056" s="22"/>
      <c r="N1056" s="21" t="s">
        <v>992</v>
      </c>
      <c r="O1056" s="19" t="s">
        <v>665</v>
      </c>
      <c r="P1056" s="557"/>
    </row>
    <row r="1057" spans="1:16" ht="31.5" customHeight="1" x14ac:dyDescent="0.25">
      <c r="A1057" s="21"/>
      <c r="B1057" s="1063" t="s">
        <v>1454</v>
      </c>
      <c r="C1057" s="1060" t="s">
        <v>1878</v>
      </c>
      <c r="D1057" s="1060" t="s">
        <v>9</v>
      </c>
      <c r="E1057" s="1060" t="s">
        <v>1099</v>
      </c>
      <c r="F1057" s="19"/>
      <c r="G1057" s="22">
        <v>133.5</v>
      </c>
      <c r="H1057" s="22">
        <v>164.6</v>
      </c>
      <c r="I1057" s="227">
        <v>166.7</v>
      </c>
      <c r="J1057" s="22">
        <v>168.5</v>
      </c>
      <c r="K1057" s="22">
        <v>170</v>
      </c>
      <c r="L1057" s="22">
        <v>170</v>
      </c>
      <c r="M1057" s="22">
        <v>170</v>
      </c>
      <c r="N1057" s="21" t="s">
        <v>993</v>
      </c>
      <c r="O1057" s="19" t="s">
        <v>835</v>
      </c>
      <c r="P1057" s="557"/>
    </row>
    <row r="1058" spans="1:16" ht="26.25" customHeight="1" x14ac:dyDescent="0.25">
      <c r="A1058" s="21"/>
      <c r="B1058" s="1064"/>
      <c r="C1058" s="1061"/>
      <c r="D1058" s="1061"/>
      <c r="E1058" s="1061"/>
      <c r="F1058" s="19"/>
      <c r="G1058" s="22">
        <v>0.2</v>
      </c>
      <c r="H1058" s="22">
        <v>1.3</v>
      </c>
      <c r="I1058" s="227"/>
      <c r="J1058" s="22"/>
      <c r="K1058" s="22"/>
      <c r="L1058" s="22"/>
      <c r="M1058" s="22"/>
      <c r="N1058" s="21" t="s">
        <v>992</v>
      </c>
      <c r="O1058" s="19" t="s">
        <v>836</v>
      </c>
      <c r="P1058" s="557"/>
    </row>
    <row r="1059" spans="1:16" ht="31.5" x14ac:dyDescent="0.25">
      <c r="A1059" s="21"/>
      <c r="B1059" s="194" t="s">
        <v>1455</v>
      </c>
      <c r="C1059" s="19" t="s">
        <v>1878</v>
      </c>
      <c r="D1059" s="19" t="s">
        <v>9</v>
      </c>
      <c r="E1059" s="19" t="s">
        <v>1099</v>
      </c>
      <c r="F1059" s="19"/>
      <c r="G1059" s="22">
        <v>305.39999999999998</v>
      </c>
      <c r="H1059" s="22">
        <v>319.39999999999998</v>
      </c>
      <c r="I1059" s="227">
        <v>377.6</v>
      </c>
      <c r="J1059" s="22">
        <v>421.8</v>
      </c>
      <c r="K1059" s="22">
        <v>444.4</v>
      </c>
      <c r="L1059" s="22">
        <v>444.4</v>
      </c>
      <c r="M1059" s="22">
        <v>444.4</v>
      </c>
      <c r="N1059" s="21" t="s">
        <v>993</v>
      </c>
      <c r="O1059" s="19" t="s">
        <v>837</v>
      </c>
      <c r="P1059" s="557"/>
    </row>
    <row r="1060" spans="1:16" ht="57" customHeight="1" x14ac:dyDescent="0.25">
      <c r="A1060" s="1"/>
      <c r="B1060" s="12" t="s">
        <v>1456</v>
      </c>
      <c r="C1060" s="4"/>
      <c r="D1060" s="4"/>
      <c r="E1060" s="4"/>
      <c r="F1060" s="4"/>
      <c r="G1060" s="4"/>
      <c r="H1060" s="19"/>
      <c r="I1060" s="5"/>
      <c r="J1060" s="5"/>
      <c r="K1060" s="5"/>
      <c r="L1060" s="5"/>
      <c r="M1060" s="10"/>
      <c r="N1060" s="464"/>
      <c r="O1060" s="559"/>
      <c r="P1060" s="559"/>
    </row>
    <row r="1061" spans="1:16" ht="47.25" x14ac:dyDescent="0.25">
      <c r="A1061" s="118"/>
      <c r="B1061" s="125" t="s">
        <v>182</v>
      </c>
      <c r="C1061" s="120" t="s">
        <v>1907</v>
      </c>
      <c r="D1061" s="120" t="s">
        <v>9</v>
      </c>
      <c r="E1061" s="120" t="s">
        <v>8</v>
      </c>
      <c r="F1061" s="120"/>
      <c r="G1061" s="120">
        <v>89.8</v>
      </c>
      <c r="H1061" s="532">
        <v>90</v>
      </c>
      <c r="I1061" s="127">
        <v>91.1</v>
      </c>
      <c r="J1061" s="127">
        <v>93.5</v>
      </c>
      <c r="K1061" s="127">
        <v>93.8</v>
      </c>
      <c r="L1061" s="127">
        <v>94</v>
      </c>
      <c r="M1061" s="128">
        <v>94.1</v>
      </c>
      <c r="N1061" s="502"/>
      <c r="O1061" s="478"/>
      <c r="P1061" s="478"/>
    </row>
    <row r="1062" spans="1:16" ht="63" x14ac:dyDescent="0.25">
      <c r="A1062" s="1"/>
      <c r="B1062" s="13" t="s">
        <v>152</v>
      </c>
      <c r="C1062" s="4" t="s">
        <v>1878</v>
      </c>
      <c r="D1062" s="4" t="s">
        <v>9</v>
      </c>
      <c r="E1062" s="4" t="s">
        <v>56</v>
      </c>
      <c r="F1062" s="4" t="s">
        <v>111</v>
      </c>
      <c r="G1062" s="4"/>
      <c r="H1062" s="19">
        <v>286</v>
      </c>
      <c r="I1062" s="5">
        <v>335</v>
      </c>
      <c r="J1062" s="5">
        <v>380</v>
      </c>
      <c r="K1062" s="5">
        <v>425</v>
      </c>
      <c r="L1062" s="5">
        <v>468</v>
      </c>
      <c r="M1062" s="5">
        <v>468</v>
      </c>
      <c r="N1062" s="464"/>
      <c r="O1062" s="559"/>
      <c r="P1062" s="559"/>
    </row>
    <row r="1063" spans="1:16" ht="63" x14ac:dyDescent="0.25">
      <c r="A1063" s="97"/>
      <c r="B1063" s="111" t="s">
        <v>71</v>
      </c>
      <c r="C1063" s="98" t="s">
        <v>1906</v>
      </c>
      <c r="D1063" s="98" t="s">
        <v>9</v>
      </c>
      <c r="E1063" s="98" t="s">
        <v>8</v>
      </c>
      <c r="F1063" s="98"/>
      <c r="G1063" s="98">
        <v>43.2</v>
      </c>
      <c r="H1063" s="103">
        <v>64.3</v>
      </c>
      <c r="I1063" s="103">
        <v>100</v>
      </c>
      <c r="J1063" s="103">
        <v>100</v>
      </c>
      <c r="K1063" s="103">
        <v>100</v>
      </c>
      <c r="L1063" s="103">
        <v>100</v>
      </c>
      <c r="M1063" s="103">
        <v>100</v>
      </c>
      <c r="N1063" s="489"/>
      <c r="O1063" s="467"/>
      <c r="P1063" s="467"/>
    </row>
    <row r="1064" spans="1:16" ht="31.5" customHeight="1" x14ac:dyDescent="0.25">
      <c r="A1064" s="1054"/>
      <c r="B1064" s="1063" t="s">
        <v>1457</v>
      </c>
      <c r="C1064" s="1060" t="s">
        <v>1878</v>
      </c>
      <c r="D1064" s="1060" t="s">
        <v>9</v>
      </c>
      <c r="E1064" s="1060" t="s">
        <v>1099</v>
      </c>
      <c r="F1064" s="19"/>
      <c r="G1064" s="22">
        <v>11850.6</v>
      </c>
      <c r="H1064" s="22">
        <v>14104.3</v>
      </c>
      <c r="I1064" s="22">
        <v>13025.2</v>
      </c>
      <c r="J1064" s="22">
        <v>12274</v>
      </c>
      <c r="K1064" s="22">
        <v>12254.8</v>
      </c>
      <c r="L1064" s="22">
        <v>12254.8</v>
      </c>
      <c r="M1064" s="22">
        <v>12254.8</v>
      </c>
      <c r="N1064" s="21" t="s">
        <v>993</v>
      </c>
      <c r="O1064" s="19" t="s">
        <v>838</v>
      </c>
      <c r="P1064" s="557"/>
    </row>
    <row r="1065" spans="1:16" ht="26.25" customHeight="1" x14ac:dyDescent="0.25">
      <c r="A1065" s="1055"/>
      <c r="B1065" s="1064"/>
      <c r="C1065" s="1061"/>
      <c r="D1065" s="1061"/>
      <c r="E1065" s="1061"/>
      <c r="F1065" s="19"/>
      <c r="G1065" s="22">
        <v>627.9</v>
      </c>
      <c r="H1065" s="22">
        <v>406.8</v>
      </c>
      <c r="I1065" s="22"/>
      <c r="J1065" s="22"/>
      <c r="K1065" s="22"/>
      <c r="L1065" s="22"/>
      <c r="M1065" s="34"/>
      <c r="N1065" s="21" t="s">
        <v>992</v>
      </c>
      <c r="O1065" s="19" t="s">
        <v>839</v>
      </c>
      <c r="P1065" s="557"/>
    </row>
    <row r="1066" spans="1:16" ht="47.25" x14ac:dyDescent="0.25">
      <c r="A1066" s="1"/>
      <c r="B1066" s="12" t="s">
        <v>1458</v>
      </c>
      <c r="C1066" s="4"/>
      <c r="D1066" s="4"/>
      <c r="E1066" s="4"/>
      <c r="F1066" s="4"/>
      <c r="G1066" s="4"/>
      <c r="H1066" s="19"/>
      <c r="I1066" s="5"/>
      <c r="J1066" s="5"/>
      <c r="K1066" s="5"/>
      <c r="L1066" s="5"/>
      <c r="M1066" s="10"/>
      <c r="N1066" s="464"/>
      <c r="O1066" s="559"/>
      <c r="P1066" s="559"/>
    </row>
    <row r="1067" spans="1:16" ht="63" x14ac:dyDescent="0.25">
      <c r="A1067" s="118"/>
      <c r="B1067" s="125" t="s">
        <v>1459</v>
      </c>
      <c r="C1067" s="120" t="s">
        <v>1906</v>
      </c>
      <c r="D1067" s="120" t="s">
        <v>9</v>
      </c>
      <c r="E1067" s="120" t="s">
        <v>8</v>
      </c>
      <c r="F1067" s="120"/>
      <c r="G1067" s="120">
        <v>90.3</v>
      </c>
      <c r="H1067" s="189">
        <v>91.6</v>
      </c>
      <c r="I1067" s="127">
        <v>92.9</v>
      </c>
      <c r="J1067" s="127">
        <v>94.2</v>
      </c>
      <c r="K1067" s="127">
        <v>95.5</v>
      </c>
      <c r="L1067" s="127">
        <v>96.8</v>
      </c>
      <c r="M1067" s="128">
        <v>98</v>
      </c>
      <c r="N1067" s="506"/>
      <c r="O1067" s="481"/>
      <c r="P1067" s="478"/>
    </row>
    <row r="1068" spans="1:16" ht="47.25" x14ac:dyDescent="0.25">
      <c r="A1068" s="118"/>
      <c r="B1068" s="125" t="s">
        <v>1460</v>
      </c>
      <c r="C1068" s="120" t="s">
        <v>1906</v>
      </c>
      <c r="D1068" s="120" t="s">
        <v>9</v>
      </c>
      <c r="E1068" s="120" t="s">
        <v>8</v>
      </c>
      <c r="F1068" s="120"/>
      <c r="G1068" s="120">
        <v>59.6</v>
      </c>
      <c r="H1068" s="189">
        <v>64.8</v>
      </c>
      <c r="I1068" s="127">
        <v>70</v>
      </c>
      <c r="J1068" s="127">
        <v>75.2</v>
      </c>
      <c r="K1068" s="127"/>
      <c r="L1068" s="127"/>
      <c r="M1068" s="128"/>
      <c r="N1068" s="502"/>
      <c r="O1068" s="478"/>
      <c r="P1068" s="481"/>
    </row>
    <row r="1069" spans="1:16" ht="67.5" customHeight="1" x14ac:dyDescent="0.25">
      <c r="A1069" s="535"/>
      <c r="B1069" s="13" t="s">
        <v>1461</v>
      </c>
      <c r="C1069" s="4" t="s">
        <v>1878</v>
      </c>
      <c r="D1069" s="4" t="s">
        <v>9</v>
      </c>
      <c r="E1069" s="4" t="s">
        <v>154</v>
      </c>
      <c r="F1069" s="4" t="s">
        <v>59</v>
      </c>
      <c r="G1069" s="4">
        <v>968</v>
      </c>
      <c r="H1069" s="19">
        <v>245</v>
      </c>
      <c r="I1069" s="4">
        <v>325</v>
      </c>
      <c r="J1069" s="4">
        <v>245</v>
      </c>
      <c r="K1069" s="6"/>
      <c r="L1069" s="6"/>
      <c r="M1069" s="6"/>
      <c r="N1069" s="1"/>
      <c r="O1069" s="559"/>
      <c r="P1069" s="559"/>
    </row>
    <row r="1070" spans="1:16" ht="62.25" customHeight="1" x14ac:dyDescent="0.25">
      <c r="A1070" s="535"/>
      <c r="B1070" s="12" t="s">
        <v>1462</v>
      </c>
      <c r="C1070" s="4"/>
      <c r="D1070" s="4"/>
      <c r="E1070" s="4"/>
      <c r="F1070" s="4"/>
      <c r="G1070" s="4"/>
      <c r="H1070" s="19"/>
      <c r="I1070" s="4"/>
      <c r="J1070" s="4"/>
      <c r="K1070" s="6"/>
      <c r="L1070" s="6"/>
      <c r="M1070" s="7"/>
      <c r="N1070" s="1"/>
      <c r="O1070" s="559"/>
      <c r="P1070" s="559"/>
    </row>
    <row r="1071" spans="1:16" ht="48" customHeight="1" x14ac:dyDescent="0.25">
      <c r="A1071" s="1"/>
      <c r="B1071" s="12" t="s">
        <v>1463</v>
      </c>
      <c r="C1071" s="4"/>
      <c r="D1071" s="4"/>
      <c r="E1071" s="4"/>
      <c r="F1071" s="4"/>
      <c r="G1071" s="4"/>
      <c r="H1071" s="19"/>
      <c r="I1071" s="5"/>
      <c r="J1071" s="5"/>
      <c r="K1071" s="5"/>
      <c r="L1071" s="5"/>
      <c r="M1071" s="10"/>
      <c r="N1071" s="464"/>
      <c r="O1071" s="559"/>
      <c r="P1071" s="559"/>
    </row>
    <row r="1072" spans="1:16" ht="94.5" x14ac:dyDescent="0.25">
      <c r="A1072" s="118"/>
      <c r="B1072" s="136" t="s">
        <v>1738</v>
      </c>
      <c r="C1072" s="1144" t="s">
        <v>1906</v>
      </c>
      <c r="D1072" s="1144" t="s">
        <v>9</v>
      </c>
      <c r="E1072" s="120"/>
      <c r="F1072" s="120"/>
      <c r="G1072" s="120"/>
      <c r="H1072" s="189"/>
      <c r="I1072" s="120"/>
      <c r="J1072" s="120"/>
      <c r="K1072" s="121"/>
      <c r="L1072" s="121"/>
      <c r="M1072" s="121"/>
      <c r="N1072" s="118"/>
      <c r="O1072" s="478"/>
      <c r="P1072" s="478"/>
    </row>
    <row r="1073" spans="1:16" x14ac:dyDescent="0.25">
      <c r="A1073" s="118"/>
      <c r="B1073" s="136" t="s">
        <v>121</v>
      </c>
      <c r="C1073" s="1121"/>
      <c r="D1073" s="1121"/>
      <c r="E1073" s="120"/>
      <c r="F1073" s="556"/>
      <c r="G1073" s="120"/>
      <c r="H1073" s="189">
        <v>63</v>
      </c>
      <c r="I1073" s="120"/>
      <c r="J1073" s="120"/>
      <c r="K1073" s="121"/>
      <c r="L1073" s="138">
        <v>67</v>
      </c>
      <c r="M1073" s="121"/>
      <c r="N1073" s="502"/>
      <c r="O1073" s="478"/>
      <c r="P1073" s="478"/>
    </row>
    <row r="1074" spans="1:16" x14ac:dyDescent="0.25">
      <c r="A1074" s="118"/>
      <c r="B1074" s="136" t="s">
        <v>122</v>
      </c>
      <c r="C1074" s="1121"/>
      <c r="D1074" s="1121"/>
      <c r="E1074" s="120"/>
      <c r="F1074" s="556"/>
      <c r="G1074" s="120"/>
      <c r="H1074" s="189">
        <v>56</v>
      </c>
      <c r="I1074" s="120"/>
      <c r="J1074" s="120"/>
      <c r="K1074" s="121"/>
      <c r="L1074" s="138">
        <v>57</v>
      </c>
      <c r="M1074" s="121"/>
      <c r="N1074" s="502"/>
      <c r="O1074" s="478"/>
      <c r="P1074" s="478"/>
    </row>
    <row r="1075" spans="1:16" x14ac:dyDescent="0.25">
      <c r="A1075" s="118"/>
      <c r="B1075" s="136" t="s">
        <v>123</v>
      </c>
      <c r="C1075" s="1053"/>
      <c r="D1075" s="1053"/>
      <c r="E1075" s="120"/>
      <c r="F1075" s="556"/>
      <c r="G1075" s="120"/>
      <c r="H1075" s="189">
        <v>69</v>
      </c>
      <c r="I1075" s="120"/>
      <c r="J1075" s="120"/>
      <c r="K1075" s="121"/>
      <c r="L1075" s="138">
        <v>69</v>
      </c>
      <c r="M1075" s="121"/>
      <c r="N1075" s="507"/>
      <c r="O1075" s="478"/>
      <c r="P1075" s="478"/>
    </row>
    <row r="1076" spans="1:16" ht="47.25" customHeight="1" x14ac:dyDescent="0.25">
      <c r="A1076" s="1054"/>
      <c r="B1076" s="1063" t="s">
        <v>1464</v>
      </c>
      <c r="C1076" s="1060" t="s">
        <v>1878</v>
      </c>
      <c r="D1076" s="1060" t="s">
        <v>9</v>
      </c>
      <c r="E1076" s="1060" t="s">
        <v>1099</v>
      </c>
      <c r="F1076" s="19"/>
      <c r="G1076" s="22">
        <v>1776.1</v>
      </c>
      <c r="H1076" s="22">
        <v>1971.2</v>
      </c>
      <c r="I1076" s="22">
        <v>2042.8</v>
      </c>
      <c r="J1076" s="22">
        <v>2047.2</v>
      </c>
      <c r="K1076" s="22">
        <v>2065.5</v>
      </c>
      <c r="L1076" s="22">
        <v>2065.5</v>
      </c>
      <c r="M1076" s="22">
        <v>2065.5</v>
      </c>
      <c r="N1076" s="21" t="s">
        <v>993</v>
      </c>
      <c r="O1076" s="19" t="s">
        <v>840</v>
      </c>
      <c r="P1076" s="557"/>
    </row>
    <row r="1077" spans="1:16" x14ac:dyDescent="0.25">
      <c r="A1077" s="1055"/>
      <c r="B1077" s="1064"/>
      <c r="C1077" s="1061"/>
      <c r="D1077" s="1061"/>
      <c r="E1077" s="1061"/>
      <c r="F1077" s="19"/>
      <c r="G1077" s="22">
        <v>1.3</v>
      </c>
      <c r="H1077" s="22">
        <v>7.6</v>
      </c>
      <c r="I1077" s="22"/>
      <c r="J1077" s="22"/>
      <c r="K1077" s="22"/>
      <c r="L1077" s="22"/>
      <c r="M1077" s="22"/>
      <c r="N1077" s="21" t="s">
        <v>992</v>
      </c>
      <c r="O1077" s="19" t="s">
        <v>841</v>
      </c>
      <c r="P1077" s="557"/>
    </row>
    <row r="1078" spans="1:16" ht="47.25" customHeight="1" x14ac:dyDescent="0.25">
      <c r="A1078" s="1054"/>
      <c r="B1078" s="1063" t="s">
        <v>1465</v>
      </c>
      <c r="C1078" s="1060" t="s">
        <v>1878</v>
      </c>
      <c r="D1078" s="1060" t="s">
        <v>9</v>
      </c>
      <c r="E1078" s="1060" t="s">
        <v>1099</v>
      </c>
      <c r="F1078" s="19"/>
      <c r="G1078" s="22">
        <v>84507.4</v>
      </c>
      <c r="H1078" s="22">
        <v>94899.8</v>
      </c>
      <c r="I1078" s="22">
        <v>98830.7</v>
      </c>
      <c r="J1078" s="22">
        <v>87462.9</v>
      </c>
      <c r="K1078" s="22">
        <v>87555.5</v>
      </c>
      <c r="L1078" s="22">
        <v>87555.5</v>
      </c>
      <c r="M1078" s="22">
        <v>87555.5</v>
      </c>
      <c r="N1078" s="21" t="s">
        <v>50</v>
      </c>
      <c r="O1078" s="19" t="s">
        <v>842</v>
      </c>
      <c r="P1078" s="557"/>
    </row>
    <row r="1079" spans="1:16" x14ac:dyDescent="0.25">
      <c r="A1079" s="1055"/>
      <c r="B1079" s="1064"/>
      <c r="C1079" s="1061"/>
      <c r="D1079" s="1061"/>
      <c r="E1079" s="1061"/>
      <c r="F1079" s="19"/>
      <c r="G1079" s="22">
        <v>99.9</v>
      </c>
      <c r="H1079" s="22">
        <v>116</v>
      </c>
      <c r="I1079" s="22"/>
      <c r="J1079" s="22"/>
      <c r="K1079" s="22"/>
      <c r="L1079" s="22"/>
      <c r="M1079" s="22"/>
      <c r="N1079" s="21" t="s">
        <v>992</v>
      </c>
      <c r="O1079" s="19" t="s">
        <v>843</v>
      </c>
      <c r="P1079" s="557"/>
    </row>
    <row r="1080" spans="1:16" ht="47.25" x14ac:dyDescent="0.25">
      <c r="A1080" s="21"/>
      <c r="B1080" s="194" t="s">
        <v>1466</v>
      </c>
      <c r="C1080" s="19" t="s">
        <v>1878</v>
      </c>
      <c r="D1080" s="19" t="s">
        <v>9</v>
      </c>
      <c r="E1080" s="19" t="s">
        <v>1099</v>
      </c>
      <c r="F1080" s="19"/>
      <c r="G1080" s="22">
        <v>40.9</v>
      </c>
      <c r="H1080" s="22">
        <v>45.9</v>
      </c>
      <c r="I1080" s="22">
        <v>54.5</v>
      </c>
      <c r="J1080" s="22"/>
      <c r="K1080" s="22"/>
      <c r="L1080" s="22"/>
      <c r="M1080" s="22"/>
      <c r="N1080" s="21" t="s">
        <v>993</v>
      </c>
      <c r="O1080" s="19" t="s">
        <v>844</v>
      </c>
      <c r="P1080" s="557"/>
    </row>
    <row r="1081" spans="1:16" ht="47.25" customHeight="1" x14ac:dyDescent="0.25">
      <c r="A1081" s="1054"/>
      <c r="B1081" s="1063" t="s">
        <v>1467</v>
      </c>
      <c r="C1081" s="1060" t="s">
        <v>1878</v>
      </c>
      <c r="D1081" s="1060" t="s">
        <v>9</v>
      </c>
      <c r="E1081" s="1060" t="s">
        <v>1099</v>
      </c>
      <c r="F1081" s="19"/>
      <c r="G1081" s="22">
        <v>16319.5</v>
      </c>
      <c r="H1081" s="22">
        <v>18328.3</v>
      </c>
      <c r="I1081" s="22">
        <v>26268.6</v>
      </c>
      <c r="J1081" s="22">
        <v>30679.8</v>
      </c>
      <c r="K1081" s="22">
        <v>31581.5</v>
      </c>
      <c r="L1081" s="22">
        <v>31581.5</v>
      </c>
      <c r="M1081" s="22">
        <v>31581.5</v>
      </c>
      <c r="N1081" s="21" t="s">
        <v>993</v>
      </c>
      <c r="O1081" s="19" t="s">
        <v>845</v>
      </c>
      <c r="P1081" s="557"/>
    </row>
    <row r="1082" spans="1:16" x14ac:dyDescent="0.25">
      <c r="A1082" s="1055"/>
      <c r="B1082" s="1064"/>
      <c r="C1082" s="1061"/>
      <c r="D1082" s="1061"/>
      <c r="E1082" s="1061"/>
      <c r="F1082" s="19"/>
      <c r="G1082" s="22">
        <v>1934.1</v>
      </c>
      <c r="H1082" s="22">
        <v>2977.9</v>
      </c>
      <c r="I1082" s="22"/>
      <c r="J1082" s="22"/>
      <c r="K1082" s="22"/>
      <c r="L1082" s="22"/>
      <c r="M1082" s="22"/>
      <c r="N1082" s="21" t="s">
        <v>992</v>
      </c>
      <c r="O1082" s="19" t="s">
        <v>846</v>
      </c>
      <c r="P1082" s="557"/>
    </row>
    <row r="1083" spans="1:16" ht="54.75" customHeight="1" x14ac:dyDescent="0.25">
      <c r="A1083" s="1054"/>
      <c r="B1083" s="1065" t="s">
        <v>1468</v>
      </c>
      <c r="C1083" s="1060" t="s">
        <v>1878</v>
      </c>
      <c r="D1083" s="1060" t="s">
        <v>9</v>
      </c>
      <c r="E1083" s="1060" t="s">
        <v>1099</v>
      </c>
      <c r="F1083" s="19"/>
      <c r="G1083" s="22">
        <v>535.79999999999995</v>
      </c>
      <c r="H1083" s="22"/>
      <c r="I1083" s="22"/>
      <c r="J1083" s="22"/>
      <c r="K1083" s="22"/>
      <c r="L1083" s="22"/>
      <c r="M1083" s="22"/>
      <c r="N1083" s="21" t="s">
        <v>993</v>
      </c>
      <c r="O1083" s="19" t="s">
        <v>845</v>
      </c>
      <c r="P1083" s="557"/>
    </row>
    <row r="1084" spans="1:16" ht="39" customHeight="1" x14ac:dyDescent="0.25">
      <c r="A1084" s="1055"/>
      <c r="B1084" s="1066"/>
      <c r="C1084" s="1061"/>
      <c r="D1084" s="1061"/>
      <c r="E1084" s="1061"/>
      <c r="F1084" s="19"/>
      <c r="G1084" s="22">
        <v>50.1</v>
      </c>
      <c r="H1084" s="22"/>
      <c r="I1084" s="22"/>
      <c r="J1084" s="22"/>
      <c r="K1084" s="22"/>
      <c r="L1084" s="22"/>
      <c r="M1084" s="22"/>
      <c r="N1084" s="21" t="s">
        <v>992</v>
      </c>
      <c r="O1084" s="19" t="s">
        <v>846</v>
      </c>
      <c r="P1084" s="557"/>
    </row>
    <row r="1085" spans="1:16" ht="47.25" x14ac:dyDescent="0.25">
      <c r="A1085" s="1054"/>
      <c r="B1085" s="1126" t="s">
        <v>1469</v>
      </c>
      <c r="C1085" s="1069" t="s">
        <v>1878</v>
      </c>
      <c r="D1085" s="1069" t="s">
        <v>9</v>
      </c>
      <c r="E1085" s="19" t="s">
        <v>124</v>
      </c>
      <c r="F1085" s="1069"/>
      <c r="G1085" s="22">
        <v>83</v>
      </c>
      <c r="H1085" s="22">
        <v>82</v>
      </c>
      <c r="I1085" s="22">
        <v>84</v>
      </c>
      <c r="J1085" s="22">
        <v>87</v>
      </c>
      <c r="K1085" s="22">
        <v>87</v>
      </c>
      <c r="L1085" s="22">
        <v>87</v>
      </c>
      <c r="M1085" s="22">
        <v>87</v>
      </c>
      <c r="N1085" s="21"/>
      <c r="O1085" s="557"/>
      <c r="P1085" s="557"/>
    </row>
    <row r="1086" spans="1:16" x14ac:dyDescent="0.25">
      <c r="A1086" s="1055"/>
      <c r="B1086" s="1126"/>
      <c r="C1086" s="1069"/>
      <c r="D1086" s="1069"/>
      <c r="E1086" s="19" t="s">
        <v>1099</v>
      </c>
      <c r="F1086" s="1069"/>
      <c r="G1086" s="22">
        <v>36026.6</v>
      </c>
      <c r="H1086" s="22">
        <v>36242.800000000003</v>
      </c>
      <c r="I1086" s="22">
        <v>37703</v>
      </c>
      <c r="J1086" s="22">
        <v>37939.4</v>
      </c>
      <c r="K1086" s="22">
        <v>38197.9</v>
      </c>
      <c r="L1086" s="22">
        <v>38197.9</v>
      </c>
      <c r="M1086" s="22">
        <v>38197.9</v>
      </c>
      <c r="N1086" s="21" t="s">
        <v>993</v>
      </c>
      <c r="O1086" s="19" t="s">
        <v>847</v>
      </c>
      <c r="P1086" s="557"/>
    </row>
    <row r="1087" spans="1:16" ht="31.5" customHeight="1" x14ac:dyDescent="0.25">
      <c r="A1087" s="1054"/>
      <c r="B1087" s="1063" t="s">
        <v>173</v>
      </c>
      <c r="C1087" s="1060" t="s">
        <v>1878</v>
      </c>
      <c r="D1087" s="1060" t="s">
        <v>9</v>
      </c>
      <c r="E1087" s="19" t="s">
        <v>124</v>
      </c>
      <c r="F1087" s="1069"/>
      <c r="G1087" s="22"/>
      <c r="H1087" s="39">
        <v>9</v>
      </c>
      <c r="I1087" s="39">
        <v>9</v>
      </c>
      <c r="J1087" s="39">
        <v>9</v>
      </c>
      <c r="K1087" s="39">
        <v>9</v>
      </c>
      <c r="L1087" s="39">
        <v>9</v>
      </c>
      <c r="M1087" s="39">
        <v>9</v>
      </c>
      <c r="N1087" s="21"/>
      <c r="O1087" s="19"/>
      <c r="P1087" s="557"/>
    </row>
    <row r="1088" spans="1:16" x14ac:dyDescent="0.25">
      <c r="A1088" s="1070"/>
      <c r="B1088" s="1085"/>
      <c r="C1088" s="1071"/>
      <c r="D1088" s="1071"/>
      <c r="E1088" s="1060" t="s">
        <v>1099</v>
      </c>
      <c r="F1088" s="1069"/>
      <c r="G1088" s="22"/>
      <c r="H1088" s="22">
        <v>185</v>
      </c>
      <c r="I1088" s="22">
        <v>1190.3</v>
      </c>
      <c r="J1088" s="22">
        <v>1217.3</v>
      </c>
      <c r="K1088" s="22">
        <v>1235.8</v>
      </c>
      <c r="L1088" s="22">
        <v>1235.8</v>
      </c>
      <c r="M1088" s="22">
        <v>1235.8</v>
      </c>
      <c r="N1088" s="21" t="s">
        <v>993</v>
      </c>
      <c r="O1088" s="19" t="s">
        <v>653</v>
      </c>
      <c r="P1088" s="557"/>
    </row>
    <row r="1089" spans="1:16" x14ac:dyDescent="0.25">
      <c r="A1089" s="1055"/>
      <c r="B1089" s="1064"/>
      <c r="C1089" s="1061"/>
      <c r="D1089" s="1061"/>
      <c r="E1089" s="1061"/>
      <c r="F1089" s="19"/>
      <c r="G1089" s="22"/>
      <c r="H1089" s="22">
        <v>968.4</v>
      </c>
      <c r="I1089" s="22"/>
      <c r="J1089" s="22"/>
      <c r="K1089" s="22"/>
      <c r="L1089" s="22"/>
      <c r="M1089" s="22"/>
      <c r="N1089" s="21" t="s">
        <v>992</v>
      </c>
      <c r="O1089" s="19" t="s">
        <v>848</v>
      </c>
      <c r="P1089" s="557"/>
    </row>
    <row r="1090" spans="1:16" ht="47.25" x14ac:dyDescent="0.25">
      <c r="A1090" s="118"/>
      <c r="B1090" s="136" t="s">
        <v>1739</v>
      </c>
      <c r="C1090" s="120" t="s">
        <v>1906</v>
      </c>
      <c r="D1090" s="120" t="s">
        <v>9</v>
      </c>
      <c r="E1090" s="478" t="s">
        <v>8</v>
      </c>
      <c r="F1090" s="478"/>
      <c r="G1090" s="120">
        <v>83.2</v>
      </c>
      <c r="H1090" s="189">
        <v>86.9</v>
      </c>
      <c r="I1090" s="120">
        <v>91.9</v>
      </c>
      <c r="J1090" s="127">
        <v>93.033943191456217</v>
      </c>
      <c r="K1090" s="127">
        <v>93.979190951085783</v>
      </c>
      <c r="L1090" s="127">
        <v>94.985144038238005</v>
      </c>
      <c r="M1090" s="127">
        <v>95</v>
      </c>
      <c r="N1090" s="118"/>
      <c r="O1090" s="120"/>
      <c r="P1090" s="478"/>
    </row>
    <row r="1091" spans="1:16" ht="31.5" customHeight="1" x14ac:dyDescent="0.25">
      <c r="A1091" s="1054"/>
      <c r="B1091" s="1063" t="s">
        <v>1470</v>
      </c>
      <c r="C1091" s="1060" t="s">
        <v>1878</v>
      </c>
      <c r="D1091" s="1060" t="s">
        <v>9</v>
      </c>
      <c r="E1091" s="1060" t="s">
        <v>1099</v>
      </c>
      <c r="F1091" s="19"/>
      <c r="G1091" s="22">
        <v>6209.5</v>
      </c>
      <c r="H1091" s="22">
        <v>6744.6</v>
      </c>
      <c r="I1091" s="22">
        <v>7023.5</v>
      </c>
      <c r="J1091" s="22">
        <v>6966.7</v>
      </c>
      <c r="K1091" s="22">
        <v>7171.1</v>
      </c>
      <c r="L1091" s="22">
        <v>7171.1</v>
      </c>
      <c r="M1091" s="22">
        <v>7171.1</v>
      </c>
      <c r="N1091" s="21" t="s">
        <v>993</v>
      </c>
      <c r="O1091" s="19" t="s">
        <v>849</v>
      </c>
      <c r="P1091" s="557"/>
    </row>
    <row r="1092" spans="1:16" x14ac:dyDescent="0.25">
      <c r="A1092" s="1055"/>
      <c r="B1092" s="1064"/>
      <c r="C1092" s="1061"/>
      <c r="D1092" s="1061"/>
      <c r="E1092" s="1061"/>
      <c r="F1092" s="19"/>
      <c r="G1092" s="22">
        <v>5.8</v>
      </c>
      <c r="H1092" s="22">
        <v>10.8</v>
      </c>
      <c r="I1092" s="22"/>
      <c r="J1092" s="22"/>
      <c r="K1092" s="22"/>
      <c r="L1092" s="22"/>
      <c r="M1092" s="22"/>
      <c r="N1092" s="21" t="s">
        <v>992</v>
      </c>
      <c r="O1092" s="19" t="s">
        <v>850</v>
      </c>
      <c r="P1092" s="557"/>
    </row>
    <row r="1093" spans="1:16" ht="47.25" customHeight="1" x14ac:dyDescent="0.25">
      <c r="A1093" s="1054"/>
      <c r="B1093" s="1063" t="s">
        <v>1471</v>
      </c>
      <c r="C1093" s="1060" t="s">
        <v>1878</v>
      </c>
      <c r="D1093" s="1060" t="s">
        <v>9</v>
      </c>
      <c r="E1093" s="1060" t="s">
        <v>1099</v>
      </c>
      <c r="F1093" s="19"/>
      <c r="G1093" s="22">
        <v>760.5</v>
      </c>
      <c r="H1093" s="22">
        <v>861.5</v>
      </c>
      <c r="I1093" s="22">
        <v>1147.8</v>
      </c>
      <c r="J1093" s="22">
        <v>1160.5999999999999</v>
      </c>
      <c r="K1093" s="22">
        <v>1195.4000000000001</v>
      </c>
      <c r="L1093" s="22">
        <v>1195.4000000000001</v>
      </c>
      <c r="M1093" s="22">
        <v>1195.4000000000001</v>
      </c>
      <c r="N1093" s="21" t="s">
        <v>993</v>
      </c>
      <c r="O1093" s="19" t="s">
        <v>851</v>
      </c>
      <c r="P1093" s="557"/>
    </row>
    <row r="1094" spans="1:16" x14ac:dyDescent="0.25">
      <c r="A1094" s="1055"/>
      <c r="B1094" s="1064"/>
      <c r="C1094" s="1061"/>
      <c r="D1094" s="1061"/>
      <c r="E1094" s="1061"/>
      <c r="F1094" s="19"/>
      <c r="G1094" s="22">
        <v>0.2</v>
      </c>
      <c r="H1094" s="22">
        <v>0.3</v>
      </c>
      <c r="I1094" s="22"/>
      <c r="J1094" s="22"/>
      <c r="K1094" s="22"/>
      <c r="L1094" s="22"/>
      <c r="M1094" s="22"/>
      <c r="N1094" s="21" t="s">
        <v>992</v>
      </c>
      <c r="O1094" s="19" t="s">
        <v>852</v>
      </c>
      <c r="P1094" s="557"/>
    </row>
    <row r="1095" spans="1:16" ht="61.5" customHeight="1" x14ac:dyDescent="0.25">
      <c r="A1095" s="1"/>
      <c r="B1095" s="12" t="s">
        <v>1472</v>
      </c>
      <c r="C1095" s="1"/>
      <c r="D1095" s="1"/>
      <c r="E1095" s="1"/>
      <c r="F1095" s="1"/>
      <c r="G1095" s="1"/>
      <c r="H1095" s="21"/>
      <c r="I1095" s="1"/>
      <c r="J1095" s="1"/>
      <c r="K1095" s="1"/>
      <c r="L1095" s="1"/>
      <c r="M1095" s="1"/>
      <c r="N1095" s="1"/>
      <c r="O1095" s="1"/>
      <c r="P1095" s="559"/>
    </row>
    <row r="1096" spans="1:16" ht="47.25" customHeight="1" x14ac:dyDescent="0.25">
      <c r="A1096" s="1054"/>
      <c r="B1096" s="1065" t="s">
        <v>1749</v>
      </c>
      <c r="C1096" s="1060" t="s">
        <v>1878</v>
      </c>
      <c r="D1096" s="1060" t="s">
        <v>9</v>
      </c>
      <c r="E1096" s="1060" t="s">
        <v>1099</v>
      </c>
      <c r="F1096" s="1060" t="s">
        <v>1036</v>
      </c>
      <c r="G1096" s="21"/>
      <c r="H1096" s="21"/>
      <c r="I1096" s="21"/>
      <c r="J1096" s="22">
        <v>25</v>
      </c>
      <c r="K1096" s="22">
        <v>200</v>
      </c>
      <c r="L1096" s="22"/>
      <c r="M1096" s="22"/>
      <c r="N1096" s="246" t="s">
        <v>993</v>
      </c>
      <c r="O1096" s="19" t="s">
        <v>644</v>
      </c>
      <c r="P1096" s="557"/>
    </row>
    <row r="1097" spans="1:16" ht="57.75" customHeight="1" x14ac:dyDescent="0.25">
      <c r="A1097" s="1055"/>
      <c r="B1097" s="1066"/>
      <c r="C1097" s="1061"/>
      <c r="D1097" s="1061"/>
      <c r="E1097" s="1061"/>
      <c r="F1097" s="1061"/>
      <c r="G1097" s="21"/>
      <c r="H1097" s="21"/>
      <c r="I1097" s="21"/>
      <c r="J1097" s="22"/>
      <c r="K1097" s="22">
        <v>515</v>
      </c>
      <c r="L1097" s="22"/>
      <c r="M1097" s="22"/>
      <c r="N1097" s="246" t="s">
        <v>994</v>
      </c>
      <c r="O1097" s="21"/>
      <c r="P1097" s="557"/>
    </row>
    <row r="1098" spans="1:16" ht="78.75" customHeight="1" x14ac:dyDescent="0.25">
      <c r="A1098" s="139"/>
      <c r="B1098" s="136" t="s">
        <v>183</v>
      </c>
      <c r="C1098" s="120" t="s">
        <v>1906</v>
      </c>
      <c r="D1098" s="120" t="s">
        <v>9</v>
      </c>
      <c r="E1098" s="120" t="s">
        <v>8</v>
      </c>
      <c r="F1098" s="120"/>
      <c r="G1098" s="120">
        <v>76</v>
      </c>
      <c r="H1098" s="189">
        <v>83</v>
      </c>
      <c r="I1098" s="127">
        <v>92</v>
      </c>
      <c r="J1098" s="127">
        <v>94</v>
      </c>
      <c r="K1098" s="127">
        <v>96</v>
      </c>
      <c r="L1098" s="127">
        <v>100</v>
      </c>
      <c r="M1098" s="128">
        <v>100</v>
      </c>
      <c r="N1098" s="502"/>
      <c r="O1098" s="478"/>
      <c r="P1098" s="478"/>
    </row>
    <row r="1099" spans="1:16" ht="29.25" customHeight="1" x14ac:dyDescent="0.25">
      <c r="A1099" s="1054"/>
      <c r="B1099" s="1063" t="s">
        <v>1609</v>
      </c>
      <c r="C1099" s="1060" t="s">
        <v>1878</v>
      </c>
      <c r="D1099" s="1060" t="s">
        <v>9</v>
      </c>
      <c r="E1099" s="19" t="s">
        <v>56</v>
      </c>
      <c r="F1099" s="1060" t="s">
        <v>112</v>
      </c>
      <c r="G1099" s="19">
        <v>16</v>
      </c>
      <c r="H1099" s="19">
        <v>15</v>
      </c>
      <c r="I1099" s="39">
        <v>15</v>
      </c>
      <c r="J1099" s="39">
        <v>7</v>
      </c>
      <c r="K1099" s="39">
        <v>8</v>
      </c>
      <c r="L1099" s="39">
        <v>14</v>
      </c>
      <c r="M1099" s="39">
        <v>21</v>
      </c>
      <c r="N1099" s="21"/>
      <c r="O1099" s="557"/>
      <c r="P1099" s="557"/>
    </row>
    <row r="1100" spans="1:16" ht="29.25" customHeight="1" x14ac:dyDescent="0.25">
      <c r="A1100" s="1055"/>
      <c r="B1100" s="1064"/>
      <c r="C1100" s="1061"/>
      <c r="D1100" s="1061"/>
      <c r="E1100" s="19" t="s">
        <v>1099</v>
      </c>
      <c r="F1100" s="1061"/>
      <c r="G1100" s="19">
        <v>158.30000000000001</v>
      </c>
      <c r="H1100" s="19">
        <v>161.80000000000001</v>
      </c>
      <c r="I1100" s="227">
        <v>188.1</v>
      </c>
      <c r="J1100" s="227"/>
      <c r="K1100" s="227"/>
      <c r="L1100" s="227"/>
      <c r="M1100" s="227"/>
      <c r="N1100" s="21" t="s">
        <v>993</v>
      </c>
      <c r="O1100" s="19" t="s">
        <v>830</v>
      </c>
      <c r="P1100" s="557"/>
    </row>
    <row r="1101" spans="1:16" ht="29.25" customHeight="1" x14ac:dyDescent="0.25">
      <c r="A1101" s="1054"/>
      <c r="B1101" s="1063" t="s">
        <v>1473</v>
      </c>
      <c r="C1101" s="1060" t="s">
        <v>1878</v>
      </c>
      <c r="D1101" s="1060" t="s">
        <v>9</v>
      </c>
      <c r="E1101" s="19" t="s">
        <v>56</v>
      </c>
      <c r="F1101" s="1060" t="s">
        <v>112</v>
      </c>
      <c r="G1101" s="19">
        <v>9</v>
      </c>
      <c r="H1101" s="19">
        <v>6</v>
      </c>
      <c r="I1101" s="19"/>
      <c r="J1101" s="39"/>
      <c r="K1101" s="39"/>
      <c r="L1101" s="39">
        <v>2</v>
      </c>
      <c r="M1101" s="39">
        <v>3</v>
      </c>
      <c r="N1101" s="21"/>
      <c r="O1101" s="557"/>
      <c r="P1101" s="557"/>
    </row>
    <row r="1102" spans="1:16" ht="29.25" customHeight="1" x14ac:dyDescent="0.25">
      <c r="A1102" s="1055"/>
      <c r="B1102" s="1064"/>
      <c r="C1102" s="1061"/>
      <c r="D1102" s="1061"/>
      <c r="E1102" s="19" t="s">
        <v>1099</v>
      </c>
      <c r="F1102" s="1061"/>
      <c r="G1102" s="19">
        <v>77.5</v>
      </c>
      <c r="H1102" s="19">
        <v>77.900000000000006</v>
      </c>
      <c r="I1102" s="19"/>
      <c r="J1102" s="22"/>
      <c r="K1102" s="22"/>
      <c r="L1102" s="22"/>
      <c r="M1102" s="22"/>
      <c r="N1102" s="21" t="s">
        <v>993</v>
      </c>
      <c r="O1102" s="19" t="s">
        <v>830</v>
      </c>
      <c r="P1102" s="557"/>
    </row>
    <row r="1103" spans="1:16" ht="47.25" customHeight="1" x14ac:dyDescent="0.25">
      <c r="A1103" s="534"/>
      <c r="B1103" s="1063" t="s">
        <v>1474</v>
      </c>
      <c r="C1103" s="1060" t="s">
        <v>1878</v>
      </c>
      <c r="D1103" s="1060" t="s">
        <v>9</v>
      </c>
      <c r="E1103" s="1060" t="s">
        <v>1099</v>
      </c>
      <c r="F1103" s="541"/>
      <c r="G1103" s="22">
        <v>825.7</v>
      </c>
      <c r="H1103" s="22">
        <v>899</v>
      </c>
      <c r="I1103" s="22">
        <v>1170.3</v>
      </c>
      <c r="J1103" s="22">
        <v>1102.5999999999999</v>
      </c>
      <c r="K1103" s="22">
        <v>1118.5999999999999</v>
      </c>
      <c r="L1103" s="22">
        <v>1118.5999999999999</v>
      </c>
      <c r="M1103" s="34">
        <v>1118.5999999999999</v>
      </c>
      <c r="N1103" s="21" t="s">
        <v>993</v>
      </c>
      <c r="O1103" s="19" t="s">
        <v>853</v>
      </c>
      <c r="P1103" s="557"/>
    </row>
    <row r="1104" spans="1:16" x14ac:dyDescent="0.25">
      <c r="A1104" s="534"/>
      <c r="B1104" s="1064"/>
      <c r="C1104" s="1061"/>
      <c r="D1104" s="1061"/>
      <c r="E1104" s="1061"/>
      <c r="F1104" s="541"/>
      <c r="G1104" s="22">
        <v>0.7</v>
      </c>
      <c r="H1104" s="22">
        <v>0.9</v>
      </c>
      <c r="I1104" s="22"/>
      <c r="J1104" s="22"/>
      <c r="K1104" s="22"/>
      <c r="L1104" s="22"/>
      <c r="M1104" s="34"/>
      <c r="N1104" s="21" t="s">
        <v>992</v>
      </c>
      <c r="O1104" s="19" t="s">
        <v>854</v>
      </c>
      <c r="P1104" s="557"/>
    </row>
    <row r="1105" spans="1:16" ht="47.25" x14ac:dyDescent="0.25">
      <c r="A1105" s="534"/>
      <c r="B1105" s="26" t="s">
        <v>1475</v>
      </c>
      <c r="C1105" s="540" t="s">
        <v>1878</v>
      </c>
      <c r="D1105" s="19" t="s">
        <v>9</v>
      </c>
      <c r="E1105" s="19" t="s">
        <v>1099</v>
      </c>
      <c r="F1105" s="541"/>
      <c r="G1105" s="22">
        <v>1163.9000000000001</v>
      </c>
      <c r="H1105" s="22">
        <v>1203.5999999999999</v>
      </c>
      <c r="I1105" s="22">
        <v>2392</v>
      </c>
      <c r="J1105" s="22">
        <v>1827.7</v>
      </c>
      <c r="K1105" s="22">
        <v>1937.4</v>
      </c>
      <c r="L1105" s="22">
        <v>1937.4</v>
      </c>
      <c r="M1105" s="34">
        <v>1937.4</v>
      </c>
      <c r="N1105" s="21" t="s">
        <v>993</v>
      </c>
      <c r="O1105" s="19" t="s">
        <v>855</v>
      </c>
      <c r="P1105" s="557"/>
    </row>
    <row r="1106" spans="1:16" ht="31.5" x14ac:dyDescent="0.25">
      <c r="A1106" s="534"/>
      <c r="B1106" s="1063" t="s">
        <v>155</v>
      </c>
      <c r="C1106" s="1060" t="s">
        <v>1878</v>
      </c>
      <c r="D1106" s="1060" t="s">
        <v>9</v>
      </c>
      <c r="E1106" s="19" t="s">
        <v>125</v>
      </c>
      <c r="F1106" s="1060"/>
      <c r="G1106" s="19">
        <v>1</v>
      </c>
      <c r="H1106" s="19">
        <v>2</v>
      </c>
      <c r="I1106" s="19">
        <v>1</v>
      </c>
      <c r="J1106" s="39">
        <v>1</v>
      </c>
      <c r="K1106" s="39"/>
      <c r="L1106" s="39"/>
      <c r="M1106" s="41"/>
      <c r="N1106" s="21"/>
      <c r="O1106" s="557"/>
      <c r="P1106" s="557"/>
    </row>
    <row r="1107" spans="1:16" x14ac:dyDescent="0.25">
      <c r="A1107" s="534"/>
      <c r="B1107" s="1064"/>
      <c r="C1107" s="1061"/>
      <c r="D1107" s="1061"/>
      <c r="E1107" s="19" t="s">
        <v>1099</v>
      </c>
      <c r="F1107" s="1061"/>
      <c r="G1107" s="22">
        <v>168.2</v>
      </c>
      <c r="H1107" s="22">
        <v>504.2</v>
      </c>
      <c r="I1107" s="22">
        <v>168</v>
      </c>
      <c r="J1107" s="22">
        <v>168</v>
      </c>
      <c r="K1107" s="22"/>
      <c r="L1107" s="22"/>
      <c r="M1107" s="34"/>
      <c r="N1107" s="21" t="s">
        <v>993</v>
      </c>
      <c r="O1107" s="19" t="s">
        <v>856</v>
      </c>
      <c r="P1107" s="557"/>
    </row>
    <row r="1108" spans="1:16" ht="66.75" customHeight="1" x14ac:dyDescent="0.25">
      <c r="A1108" s="534"/>
      <c r="B1108" s="194" t="s">
        <v>1476</v>
      </c>
      <c r="C1108" s="540" t="s">
        <v>1878</v>
      </c>
      <c r="D1108" s="541" t="s">
        <v>9</v>
      </c>
      <c r="E1108" s="19" t="s">
        <v>1099</v>
      </c>
      <c r="F1108" s="19"/>
      <c r="G1108" s="22">
        <v>2894.1</v>
      </c>
      <c r="H1108" s="22">
        <v>1944.9</v>
      </c>
      <c r="I1108" s="22">
        <v>963.2</v>
      </c>
      <c r="J1108" s="22"/>
      <c r="K1108" s="22"/>
      <c r="L1108" s="22"/>
      <c r="M1108" s="22"/>
      <c r="N1108" s="21" t="s">
        <v>993</v>
      </c>
      <c r="O1108" s="19" t="s">
        <v>666</v>
      </c>
      <c r="P1108" s="557"/>
    </row>
    <row r="1109" spans="1:16" ht="31.5" customHeight="1" x14ac:dyDescent="0.25">
      <c r="A1109" s="534"/>
      <c r="B1109" s="1063" t="s">
        <v>1477</v>
      </c>
      <c r="C1109" s="1060" t="s">
        <v>1878</v>
      </c>
      <c r="D1109" s="1060" t="s">
        <v>9</v>
      </c>
      <c r="E1109" s="19" t="s">
        <v>667</v>
      </c>
      <c r="F1109" s="19"/>
      <c r="G1109" s="22">
        <v>3</v>
      </c>
      <c r="H1109" s="22"/>
      <c r="I1109" s="22">
        <v>1</v>
      </c>
      <c r="J1109" s="22"/>
      <c r="K1109" s="22"/>
      <c r="L1109" s="22"/>
      <c r="M1109" s="34"/>
      <c r="N1109" s="21"/>
      <c r="O1109" s="19"/>
      <c r="P1109" s="557"/>
    </row>
    <row r="1110" spans="1:16" x14ac:dyDescent="0.25">
      <c r="A1110" s="534"/>
      <c r="B1110" s="1064"/>
      <c r="C1110" s="1061"/>
      <c r="D1110" s="1061"/>
      <c r="E1110" s="19" t="s">
        <v>1099</v>
      </c>
      <c r="F1110" s="19"/>
      <c r="G1110" s="22">
        <v>301.10000000000002</v>
      </c>
      <c r="H1110" s="22"/>
      <c r="I1110" s="22">
        <v>140.6</v>
      </c>
      <c r="J1110" s="22"/>
      <c r="K1110" s="22"/>
      <c r="L1110" s="22"/>
      <c r="M1110" s="34"/>
      <c r="N1110" s="21" t="s">
        <v>993</v>
      </c>
      <c r="O1110" s="19" t="s">
        <v>666</v>
      </c>
      <c r="P1110" s="557"/>
    </row>
    <row r="1111" spans="1:16" ht="50.25" customHeight="1" x14ac:dyDescent="0.25">
      <c r="A1111" s="534"/>
      <c r="B1111" s="547" t="s">
        <v>857</v>
      </c>
      <c r="C1111" s="1060" t="s">
        <v>1878</v>
      </c>
      <c r="D1111" s="1060" t="s">
        <v>9</v>
      </c>
      <c r="E1111" s="1060" t="s">
        <v>1099</v>
      </c>
      <c r="F1111" s="19"/>
      <c r="G1111" s="22">
        <v>257.39999999999998</v>
      </c>
      <c r="H1111" s="22"/>
      <c r="I1111" s="22"/>
      <c r="J1111" s="22"/>
      <c r="K1111" s="22"/>
      <c r="L1111" s="22"/>
      <c r="M1111" s="34"/>
      <c r="N1111" s="21" t="s">
        <v>993</v>
      </c>
      <c r="O1111" s="19" t="s">
        <v>666</v>
      </c>
      <c r="P1111" s="557"/>
    </row>
    <row r="1112" spans="1:16" ht="38.25" customHeight="1" x14ac:dyDescent="0.25">
      <c r="A1112" s="534"/>
      <c r="B1112" s="547" t="s">
        <v>858</v>
      </c>
      <c r="C1112" s="1071"/>
      <c r="D1112" s="1071"/>
      <c r="E1112" s="1071"/>
      <c r="F1112" s="19"/>
      <c r="G1112" s="22">
        <v>43.7</v>
      </c>
      <c r="H1112" s="22"/>
      <c r="I1112" s="22"/>
      <c r="J1112" s="22"/>
      <c r="K1112" s="22"/>
      <c r="L1112" s="22"/>
      <c r="M1112" s="34"/>
      <c r="N1112" s="21" t="s">
        <v>993</v>
      </c>
      <c r="O1112" s="19" t="s">
        <v>666</v>
      </c>
      <c r="P1112" s="557"/>
    </row>
    <row r="1113" spans="1:16" ht="31.5" x14ac:dyDescent="0.25">
      <c r="A1113" s="534"/>
      <c r="B1113" s="194" t="s">
        <v>302</v>
      </c>
      <c r="C1113" s="1061"/>
      <c r="D1113" s="1061"/>
      <c r="E1113" s="1061"/>
      <c r="F1113" s="19"/>
      <c r="G1113" s="22"/>
      <c r="H1113" s="22"/>
      <c r="I1113" s="22">
        <v>140.6</v>
      </c>
      <c r="J1113" s="22"/>
      <c r="K1113" s="22"/>
      <c r="L1113" s="22"/>
      <c r="M1113" s="34"/>
      <c r="N1113" s="21" t="s">
        <v>993</v>
      </c>
      <c r="O1113" s="19" t="s">
        <v>666</v>
      </c>
      <c r="P1113" s="557"/>
    </row>
    <row r="1114" spans="1:16" ht="57" customHeight="1" x14ac:dyDescent="0.25">
      <c r="A1114" s="118"/>
      <c r="B1114" s="136" t="s">
        <v>1478</v>
      </c>
      <c r="C1114" s="120" t="s">
        <v>1906</v>
      </c>
      <c r="D1114" s="120" t="s">
        <v>9</v>
      </c>
      <c r="E1114" s="120" t="s">
        <v>8</v>
      </c>
      <c r="F1114" s="120"/>
      <c r="G1114" s="120">
        <v>98.6</v>
      </c>
      <c r="H1114" s="189">
        <v>100</v>
      </c>
      <c r="I1114" s="127">
        <v>100</v>
      </c>
      <c r="J1114" s="127">
        <v>100</v>
      </c>
      <c r="K1114" s="127">
        <v>100</v>
      </c>
      <c r="L1114" s="127">
        <v>100</v>
      </c>
      <c r="M1114" s="128">
        <v>100</v>
      </c>
      <c r="N1114" s="502"/>
      <c r="O1114" s="478"/>
      <c r="P1114" s="478"/>
    </row>
    <row r="1115" spans="1:16" ht="47.25" customHeight="1" x14ac:dyDescent="0.25">
      <c r="A1115" s="21"/>
      <c r="B1115" s="1063" t="s">
        <v>1479</v>
      </c>
      <c r="C1115" s="1060" t="s">
        <v>1878</v>
      </c>
      <c r="D1115" s="1060" t="s">
        <v>9</v>
      </c>
      <c r="E1115" s="1060" t="s">
        <v>1099</v>
      </c>
      <c r="F1115" s="541"/>
      <c r="G1115" s="19">
        <v>119.6</v>
      </c>
      <c r="H1115" s="19">
        <v>141.05000000000001</v>
      </c>
      <c r="I1115" s="19">
        <v>152.6</v>
      </c>
      <c r="J1115" s="22">
        <v>154.1</v>
      </c>
      <c r="K1115" s="22">
        <v>155.80000000000001</v>
      </c>
      <c r="L1115" s="22">
        <v>155.80000000000001</v>
      </c>
      <c r="M1115" s="34">
        <v>155.80000000000001</v>
      </c>
      <c r="N1115" s="21" t="s">
        <v>993</v>
      </c>
      <c r="O1115" s="19" t="s">
        <v>859</v>
      </c>
      <c r="P1115" s="557"/>
    </row>
    <row r="1116" spans="1:16" x14ac:dyDescent="0.25">
      <c r="A1116" s="21"/>
      <c r="B1116" s="1064"/>
      <c r="C1116" s="1061"/>
      <c r="D1116" s="1061"/>
      <c r="E1116" s="1061"/>
      <c r="F1116" s="541"/>
      <c r="G1116" s="19">
        <v>0.02</v>
      </c>
      <c r="H1116" s="19">
        <v>8.9999999999999993E-3</v>
      </c>
      <c r="I1116" s="19"/>
      <c r="J1116" s="22"/>
      <c r="K1116" s="22"/>
      <c r="L1116" s="22"/>
      <c r="M1116" s="34"/>
      <c r="N1116" s="21" t="s">
        <v>992</v>
      </c>
      <c r="O1116" s="19" t="s">
        <v>860</v>
      </c>
      <c r="P1116" s="557"/>
    </row>
    <row r="1117" spans="1:16" ht="27" customHeight="1" x14ac:dyDescent="0.25">
      <c r="A1117" s="21"/>
      <c r="B1117" s="20" t="s">
        <v>1480</v>
      </c>
      <c r="C1117" s="19"/>
      <c r="D1117" s="19"/>
      <c r="E1117" s="19"/>
      <c r="F1117" s="19"/>
      <c r="G1117" s="19"/>
      <c r="H1117" s="19"/>
      <c r="I1117" s="227"/>
      <c r="J1117" s="227"/>
      <c r="K1117" s="227"/>
      <c r="L1117" s="227"/>
      <c r="M1117" s="549"/>
      <c r="N1117" s="492"/>
      <c r="O1117" s="557"/>
      <c r="P1117" s="557"/>
    </row>
    <row r="1118" spans="1:16" ht="45.75" customHeight="1" x14ac:dyDescent="0.25">
      <c r="A1118" s="97"/>
      <c r="B1118" s="111" t="s">
        <v>1005</v>
      </c>
      <c r="C1118" s="98" t="s">
        <v>1908</v>
      </c>
      <c r="D1118" s="98" t="s">
        <v>46</v>
      </c>
      <c r="E1118" s="98" t="s">
        <v>8</v>
      </c>
      <c r="F1118" s="98"/>
      <c r="G1118" s="98">
        <v>60</v>
      </c>
      <c r="H1118" s="98">
        <v>61.5</v>
      </c>
      <c r="I1118" s="103">
        <v>62</v>
      </c>
      <c r="J1118" s="103">
        <v>62.5</v>
      </c>
      <c r="K1118" s="103">
        <v>63</v>
      </c>
      <c r="L1118" s="103">
        <v>63.5</v>
      </c>
      <c r="M1118" s="114">
        <v>63.5</v>
      </c>
      <c r="N1118" s="489"/>
      <c r="O1118" s="467"/>
      <c r="P1118" s="467"/>
    </row>
    <row r="1119" spans="1:16" ht="87" customHeight="1" x14ac:dyDescent="0.25">
      <c r="A1119" s="1"/>
      <c r="B1119" s="555" t="s">
        <v>1481</v>
      </c>
      <c r="C1119" s="4" t="s">
        <v>1880</v>
      </c>
      <c r="D1119" s="4" t="s">
        <v>9</v>
      </c>
      <c r="E1119" s="4" t="s">
        <v>1099</v>
      </c>
      <c r="F1119" s="4"/>
      <c r="G1119" s="4">
        <v>69</v>
      </c>
      <c r="H1119" s="4">
        <v>89.9</v>
      </c>
      <c r="I1119" s="5">
        <v>79</v>
      </c>
      <c r="J1119" s="5">
        <v>80</v>
      </c>
      <c r="K1119" s="5">
        <v>81</v>
      </c>
      <c r="L1119" s="5">
        <v>81</v>
      </c>
      <c r="M1119" s="5">
        <v>81</v>
      </c>
      <c r="N1119" s="177" t="s">
        <v>993</v>
      </c>
      <c r="O1119" s="3" t="s">
        <v>654</v>
      </c>
      <c r="P1119" s="559"/>
    </row>
    <row r="1120" spans="1:16" ht="40.5" customHeight="1" x14ac:dyDescent="0.25">
      <c r="A1120" s="64">
        <v>23</v>
      </c>
      <c r="B1120" s="85" t="s">
        <v>1807</v>
      </c>
      <c r="C1120" s="65" t="s">
        <v>1041</v>
      </c>
      <c r="D1120" s="65" t="s">
        <v>1093</v>
      </c>
      <c r="E1120" s="65" t="s">
        <v>8</v>
      </c>
      <c r="F1120" s="65"/>
      <c r="G1120" s="65"/>
      <c r="H1120" s="65">
        <v>57.5</v>
      </c>
      <c r="I1120" s="65">
        <v>59.2</v>
      </c>
      <c r="J1120" s="65">
        <v>61</v>
      </c>
      <c r="K1120" s="65">
        <v>62.8</v>
      </c>
      <c r="L1120" s="65">
        <v>64.7</v>
      </c>
      <c r="M1120" s="68"/>
      <c r="N1120" s="487"/>
      <c r="O1120" s="465"/>
      <c r="P1120" s="465"/>
    </row>
    <row r="1121" spans="1:18" ht="57" customHeight="1" x14ac:dyDescent="0.25">
      <c r="A1121" s="70"/>
      <c r="B1121" s="30" t="s">
        <v>27</v>
      </c>
      <c r="C1121" s="28" t="s">
        <v>1042</v>
      </c>
      <c r="D1121" s="560" t="s">
        <v>1093</v>
      </c>
      <c r="E1121" s="28" t="s">
        <v>8</v>
      </c>
      <c r="F1121" s="28"/>
      <c r="G1121" s="29">
        <v>55</v>
      </c>
      <c r="H1121" s="28">
        <v>61.2</v>
      </c>
      <c r="I1121" s="28">
        <v>63.1</v>
      </c>
      <c r="J1121" s="28">
        <v>64.900000000000006</v>
      </c>
      <c r="K1121" s="28">
        <v>66.900000000000006</v>
      </c>
      <c r="L1121" s="28">
        <v>68.900000000000006</v>
      </c>
      <c r="M1121" s="96">
        <v>68.900000000000006</v>
      </c>
      <c r="N1121" s="488"/>
      <c r="O1121" s="466"/>
      <c r="P1121" s="466"/>
    </row>
    <row r="1122" spans="1:18" ht="31.5" x14ac:dyDescent="0.25">
      <c r="A1122" s="21"/>
      <c r="B1122" s="20" t="s">
        <v>156</v>
      </c>
      <c r="C1122" s="19"/>
      <c r="D1122" s="540"/>
      <c r="E1122" s="19"/>
      <c r="F1122" s="19"/>
      <c r="G1122" s="19"/>
      <c r="H1122" s="19"/>
      <c r="I1122" s="438"/>
      <c r="J1122" s="438"/>
      <c r="K1122" s="438"/>
      <c r="L1122" s="19"/>
      <c r="M1122" s="525"/>
      <c r="N1122" s="640"/>
      <c r="O1122" s="641"/>
      <c r="P1122" s="557"/>
    </row>
    <row r="1123" spans="1:18" ht="189" customHeight="1" x14ac:dyDescent="0.25">
      <c r="A1123" s="43"/>
      <c r="B1123" s="26" t="s">
        <v>1482</v>
      </c>
      <c r="C1123" s="540" t="s">
        <v>1881</v>
      </c>
      <c r="D1123" s="540" t="s">
        <v>9</v>
      </c>
      <c r="E1123" s="19" t="s">
        <v>67</v>
      </c>
      <c r="F1123" s="540" t="s">
        <v>68</v>
      </c>
      <c r="G1123" s="19">
        <v>2</v>
      </c>
      <c r="H1123" s="19">
        <v>2</v>
      </c>
      <c r="I1123" s="642">
        <v>6</v>
      </c>
      <c r="J1123" s="642">
        <v>6</v>
      </c>
      <c r="K1123" s="642">
        <v>6</v>
      </c>
      <c r="L1123" s="39">
        <v>6</v>
      </c>
      <c r="M1123" s="41">
        <v>6</v>
      </c>
      <c r="N1123" s="644"/>
      <c r="O1123" s="644"/>
      <c r="P1123" s="643"/>
    </row>
    <row r="1124" spans="1:18" ht="157.5" x14ac:dyDescent="0.25">
      <c r="A1124" s="43"/>
      <c r="B1124" s="26" t="s">
        <v>1483</v>
      </c>
      <c r="C1124" s="540" t="s">
        <v>1881</v>
      </c>
      <c r="D1124" s="540" t="s">
        <v>9</v>
      </c>
      <c r="E1124" s="19" t="s">
        <v>67</v>
      </c>
      <c r="F1124" s="540" t="s">
        <v>68</v>
      </c>
      <c r="G1124" s="19">
        <v>2</v>
      </c>
      <c r="H1124" s="19">
        <v>7</v>
      </c>
      <c r="I1124" s="642">
        <v>9</v>
      </c>
      <c r="J1124" s="642">
        <v>11</v>
      </c>
      <c r="K1124" s="642">
        <v>13</v>
      </c>
      <c r="L1124" s="39">
        <v>15</v>
      </c>
      <c r="M1124" s="41">
        <v>15</v>
      </c>
      <c r="N1124" s="644"/>
      <c r="O1124" s="644"/>
      <c r="P1124" s="643"/>
    </row>
    <row r="1125" spans="1:18" s="622" customFormat="1" ht="70.5" customHeight="1" x14ac:dyDescent="0.25">
      <c r="A1125" s="3"/>
      <c r="B1125" s="12" t="s">
        <v>1484</v>
      </c>
      <c r="C1125" s="3"/>
      <c r="D1125" s="3"/>
      <c r="E1125" s="3"/>
      <c r="F1125" s="3"/>
      <c r="G1125" s="3"/>
      <c r="H1125" s="558"/>
      <c r="I1125" s="3"/>
      <c r="J1125" s="3"/>
      <c r="K1125" s="3"/>
      <c r="L1125" s="3"/>
      <c r="M1125" s="3"/>
      <c r="N1125" s="177"/>
      <c r="O1125" s="3"/>
      <c r="P1125" s="3"/>
    </row>
    <row r="1126" spans="1:18" s="622" customFormat="1" ht="48" customHeight="1" x14ac:dyDescent="0.25">
      <c r="A1126" s="3"/>
      <c r="B1126" s="12" t="s">
        <v>1485</v>
      </c>
      <c r="C1126" s="3"/>
      <c r="D1126" s="3"/>
      <c r="E1126" s="3"/>
      <c r="F1126" s="3"/>
      <c r="G1126" s="3"/>
      <c r="H1126" s="558"/>
      <c r="I1126" s="3"/>
      <c r="J1126" s="3"/>
      <c r="K1126" s="3"/>
      <c r="L1126" s="3"/>
      <c r="M1126" s="3"/>
      <c r="N1126" s="177"/>
      <c r="O1126" s="3"/>
      <c r="P1126" s="3"/>
    </row>
    <row r="1127" spans="1:18" s="623" customFormat="1" ht="57" customHeight="1" x14ac:dyDescent="0.25">
      <c r="A1127" s="162"/>
      <c r="B1127" s="460" t="s">
        <v>1808</v>
      </c>
      <c r="C1127" s="162" t="s">
        <v>160</v>
      </c>
      <c r="D1127" s="116" t="s">
        <v>9</v>
      </c>
      <c r="E1127" s="162"/>
      <c r="F1127" s="162"/>
      <c r="G1127" s="162"/>
      <c r="H1127" s="636"/>
      <c r="I1127" s="162"/>
      <c r="J1127" s="162"/>
      <c r="K1127" s="162"/>
      <c r="L1127" s="162"/>
      <c r="M1127" s="162"/>
      <c r="N1127" s="508"/>
      <c r="O1127" s="162"/>
      <c r="P1127" s="162"/>
    </row>
    <row r="1128" spans="1:18" s="623" customFormat="1" ht="157.5" x14ac:dyDescent="0.25">
      <c r="A1128" s="636"/>
      <c r="B1128" s="645" t="s">
        <v>1486</v>
      </c>
      <c r="C1128" s="636" t="s">
        <v>1882</v>
      </c>
      <c r="D1128" s="189" t="s">
        <v>9</v>
      </c>
      <c r="E1128" s="636" t="s">
        <v>703</v>
      </c>
      <c r="F1128" s="636" t="s">
        <v>68</v>
      </c>
      <c r="G1128" s="636">
        <v>207.48</v>
      </c>
      <c r="H1128" s="636">
        <v>206.2</v>
      </c>
      <c r="I1128" s="636">
        <v>207.68</v>
      </c>
      <c r="J1128" s="636">
        <v>207.78</v>
      </c>
      <c r="K1128" s="636">
        <v>207.88</v>
      </c>
      <c r="L1128" s="636">
        <v>207.88</v>
      </c>
      <c r="M1128" s="636">
        <v>207.88</v>
      </c>
      <c r="N1128" s="646"/>
      <c r="O1128" s="636"/>
      <c r="P1128" s="636"/>
    </row>
    <row r="1129" spans="1:18" s="647" customFormat="1" x14ac:dyDescent="0.25">
      <c r="A1129" s="1166"/>
      <c r="B1129" s="1076" t="s">
        <v>1610</v>
      </c>
      <c r="C1129" s="1056" t="s">
        <v>1881</v>
      </c>
      <c r="D1129" s="1056" t="s">
        <v>9</v>
      </c>
      <c r="E1129" s="538" t="s">
        <v>704</v>
      </c>
      <c r="F1129" s="1056" t="s">
        <v>157</v>
      </c>
      <c r="G1129" s="528">
        <v>2345.5</v>
      </c>
      <c r="H1129" s="528">
        <v>3005.9</v>
      </c>
      <c r="I1129" s="528">
        <v>2781</v>
      </c>
      <c r="J1129" s="528">
        <v>2815</v>
      </c>
      <c r="K1129" s="538"/>
      <c r="L1129" s="538"/>
      <c r="M1129" s="538"/>
      <c r="N1129" s="650"/>
      <c r="O1129" s="538"/>
      <c r="P1129" s="1101" t="s">
        <v>134</v>
      </c>
      <c r="R1129" s="648"/>
    </row>
    <row r="1130" spans="1:18" s="647" customFormat="1" x14ac:dyDescent="0.25">
      <c r="A1130" s="1167"/>
      <c r="B1130" s="1077"/>
      <c r="C1130" s="1057"/>
      <c r="D1130" s="1057"/>
      <c r="E1130" s="538" t="s">
        <v>1099</v>
      </c>
      <c r="F1130" s="1057"/>
      <c r="G1130" s="528">
        <v>489.8</v>
      </c>
      <c r="H1130" s="528">
        <v>697.5</v>
      </c>
      <c r="I1130" s="528">
        <v>1225.7</v>
      </c>
      <c r="J1130" s="24"/>
      <c r="K1130" s="538"/>
      <c r="L1130" s="538"/>
      <c r="M1130" s="538"/>
      <c r="N1130" s="650" t="s">
        <v>993</v>
      </c>
      <c r="O1130" s="538" t="s">
        <v>705</v>
      </c>
      <c r="P1130" s="1102"/>
      <c r="R1130" s="648"/>
    </row>
    <row r="1131" spans="1:18" s="652" customFormat="1" x14ac:dyDescent="0.25">
      <c r="A1131" s="1091"/>
      <c r="B1131" s="1076" t="s">
        <v>1487</v>
      </c>
      <c r="C1131" s="1056" t="s">
        <v>1913</v>
      </c>
      <c r="D1131" s="1056" t="s">
        <v>9</v>
      </c>
      <c r="E1131" s="558" t="s">
        <v>56</v>
      </c>
      <c r="F1131" s="1056" t="s">
        <v>1036</v>
      </c>
      <c r="G1131" s="650"/>
      <c r="H1131" s="650">
        <v>1</v>
      </c>
      <c r="I1131" s="650"/>
      <c r="J1131" s="650">
        <v>10</v>
      </c>
      <c r="K1131" s="650">
        <v>10</v>
      </c>
      <c r="L1131" s="538"/>
      <c r="M1131" s="651"/>
      <c r="N1131" s="579"/>
      <c r="O1131" s="558"/>
      <c r="P1131" s="1056" t="s">
        <v>707</v>
      </c>
    </row>
    <row r="1132" spans="1:18" s="652" customFormat="1" x14ac:dyDescent="0.25">
      <c r="A1132" s="1092"/>
      <c r="B1132" s="1159"/>
      <c r="C1132" s="1057"/>
      <c r="D1132" s="1057"/>
      <c r="E1132" s="450" t="s">
        <v>1099</v>
      </c>
      <c r="F1132" s="1057"/>
      <c r="G1132" s="650"/>
      <c r="H1132" s="650">
        <v>100.9</v>
      </c>
      <c r="I1132" s="781">
        <f>SUM(I1133:I1152)</f>
        <v>46.62</v>
      </c>
      <c r="J1132" s="781">
        <f t="shared" ref="J1132:K1132" si="30">SUM(J1133:J1152)</f>
        <v>590.85000000000014</v>
      </c>
      <c r="K1132" s="781">
        <f t="shared" si="30"/>
        <v>544.23</v>
      </c>
      <c r="L1132" s="538"/>
      <c r="M1132" s="634"/>
      <c r="N1132" s="579" t="s">
        <v>993</v>
      </c>
      <c r="O1132" s="558" t="s">
        <v>706</v>
      </c>
      <c r="P1132" s="1057"/>
    </row>
    <row r="1133" spans="1:18" s="589" customFormat="1" ht="110.25" x14ac:dyDescent="0.25">
      <c r="A1133" s="534"/>
      <c r="B1133" s="547" t="s">
        <v>669</v>
      </c>
      <c r="C1133" s="19" t="s">
        <v>1881</v>
      </c>
      <c r="D1133" s="541" t="s">
        <v>9</v>
      </c>
      <c r="E1133" s="19" t="s">
        <v>1099</v>
      </c>
      <c r="F1133" s="541" t="s">
        <v>1037</v>
      </c>
      <c r="G1133" s="19"/>
      <c r="H1133" s="19"/>
      <c r="I1133" s="227">
        <v>4.6619999999999999</v>
      </c>
      <c r="J1133" s="22">
        <v>54.423000000000002</v>
      </c>
      <c r="K1133" s="22"/>
      <c r="L1133" s="22"/>
      <c r="M1133" s="34"/>
      <c r="N1133" s="21"/>
      <c r="O1133" s="19"/>
      <c r="P1133" s="19"/>
    </row>
    <row r="1134" spans="1:18" s="589" customFormat="1" ht="110.25" x14ac:dyDescent="0.25">
      <c r="A1134" s="534"/>
      <c r="B1134" s="676" t="s">
        <v>670</v>
      </c>
      <c r="C1134" s="19" t="s">
        <v>1881</v>
      </c>
      <c r="D1134" s="541" t="s">
        <v>9</v>
      </c>
      <c r="E1134" s="19" t="s">
        <v>1099</v>
      </c>
      <c r="F1134" s="541" t="s">
        <v>1037</v>
      </c>
      <c r="G1134" s="19"/>
      <c r="H1134" s="19"/>
      <c r="I1134" s="227"/>
      <c r="J1134" s="22">
        <v>4.6619999999999999</v>
      </c>
      <c r="K1134" s="22">
        <v>54.423000000000002</v>
      </c>
      <c r="L1134" s="22"/>
      <c r="M1134" s="34"/>
      <c r="N1134" s="21"/>
      <c r="O1134" s="19"/>
      <c r="P1134" s="19"/>
    </row>
    <row r="1135" spans="1:18" s="589" customFormat="1" ht="110.25" x14ac:dyDescent="0.25">
      <c r="A1135" s="534"/>
      <c r="B1135" s="676" t="s">
        <v>671</v>
      </c>
      <c r="C1135" s="19" t="s">
        <v>1881</v>
      </c>
      <c r="D1135" s="541" t="s">
        <v>9</v>
      </c>
      <c r="E1135" s="19" t="s">
        <v>1099</v>
      </c>
      <c r="F1135" s="541" t="s">
        <v>1037</v>
      </c>
      <c r="G1135" s="19"/>
      <c r="H1135" s="19"/>
      <c r="I1135" s="227"/>
      <c r="J1135" s="22">
        <v>4.6619999999999999</v>
      </c>
      <c r="K1135" s="22">
        <v>54.423000000000002</v>
      </c>
      <c r="L1135" s="22"/>
      <c r="M1135" s="34"/>
      <c r="N1135" s="21"/>
      <c r="O1135" s="19"/>
      <c r="P1135" s="19"/>
    </row>
    <row r="1136" spans="1:18" s="589" customFormat="1" ht="110.25" x14ac:dyDescent="0.25">
      <c r="A1136" s="534"/>
      <c r="B1136" s="676" t="s">
        <v>1919</v>
      </c>
      <c r="C1136" s="19" t="s">
        <v>1881</v>
      </c>
      <c r="D1136" s="541" t="s">
        <v>9</v>
      </c>
      <c r="E1136" s="19" t="s">
        <v>1099</v>
      </c>
      <c r="F1136" s="541" t="s">
        <v>1037</v>
      </c>
      <c r="G1136" s="19"/>
      <c r="H1136" s="19"/>
      <c r="I1136" s="227"/>
      <c r="J1136" s="22">
        <v>4.6619999999999999</v>
      </c>
      <c r="K1136" s="22">
        <v>54.423000000000002</v>
      </c>
      <c r="L1136" s="22"/>
      <c r="M1136" s="34"/>
      <c r="N1136" s="21"/>
      <c r="O1136" s="19"/>
      <c r="P1136" s="19"/>
    </row>
    <row r="1137" spans="1:16" s="589" customFormat="1" ht="110.25" x14ac:dyDescent="0.25">
      <c r="A1137" s="534"/>
      <c r="B1137" s="676" t="s">
        <v>1920</v>
      </c>
      <c r="C1137" s="19" t="s">
        <v>1881</v>
      </c>
      <c r="D1137" s="541" t="s">
        <v>9</v>
      </c>
      <c r="E1137" s="19" t="s">
        <v>1099</v>
      </c>
      <c r="F1137" s="541" t="s">
        <v>1037</v>
      </c>
      <c r="G1137" s="19"/>
      <c r="H1137" s="19"/>
      <c r="I1137" s="227"/>
      <c r="J1137" s="22">
        <v>4.6619999999999999</v>
      </c>
      <c r="K1137" s="22">
        <v>54.423000000000002</v>
      </c>
      <c r="L1137" s="22"/>
      <c r="M1137" s="34"/>
      <c r="N1137" s="21"/>
      <c r="O1137" s="19"/>
      <c r="P1137" s="19"/>
    </row>
    <row r="1138" spans="1:16" s="589" customFormat="1" ht="110.25" x14ac:dyDescent="0.25">
      <c r="A1138" s="534"/>
      <c r="B1138" s="676" t="s">
        <v>1921</v>
      </c>
      <c r="C1138" s="19" t="s">
        <v>1881</v>
      </c>
      <c r="D1138" s="541" t="s">
        <v>9</v>
      </c>
      <c r="E1138" s="19" t="s">
        <v>1099</v>
      </c>
      <c r="F1138" s="541" t="s">
        <v>1037</v>
      </c>
      <c r="G1138" s="19"/>
      <c r="H1138" s="227"/>
      <c r="I1138" s="227">
        <v>4.6619999999999999</v>
      </c>
      <c r="J1138" s="22">
        <v>54.423000000000002</v>
      </c>
      <c r="K1138" s="22"/>
      <c r="L1138" s="22"/>
      <c r="M1138" s="34"/>
      <c r="N1138" s="21"/>
      <c r="O1138" s="19"/>
      <c r="P1138" s="19"/>
    </row>
    <row r="1139" spans="1:16" s="589" customFormat="1" ht="110.25" x14ac:dyDescent="0.25">
      <c r="A1139" s="534"/>
      <c r="B1139" s="676" t="s">
        <v>672</v>
      </c>
      <c r="C1139" s="19" t="s">
        <v>1881</v>
      </c>
      <c r="D1139" s="541" t="s">
        <v>9</v>
      </c>
      <c r="E1139" s="19" t="s">
        <v>1099</v>
      </c>
      <c r="F1139" s="541" t="s">
        <v>1037</v>
      </c>
      <c r="G1139" s="19"/>
      <c r="H1139" s="227"/>
      <c r="I1139" s="227">
        <v>4.6619999999999999</v>
      </c>
      <c r="J1139" s="22">
        <v>54.423000000000002</v>
      </c>
      <c r="K1139" s="22"/>
      <c r="L1139" s="22"/>
      <c r="M1139" s="34"/>
      <c r="N1139" s="21"/>
      <c r="O1139" s="19"/>
      <c r="P1139" s="19"/>
    </row>
    <row r="1140" spans="1:16" s="589" customFormat="1" ht="110.25" x14ac:dyDescent="0.25">
      <c r="A1140" s="534"/>
      <c r="B1140" s="676" t="s">
        <v>673</v>
      </c>
      <c r="C1140" s="19" t="s">
        <v>1881</v>
      </c>
      <c r="D1140" s="541" t="s">
        <v>9</v>
      </c>
      <c r="E1140" s="19" t="s">
        <v>1099</v>
      </c>
      <c r="F1140" s="541" t="s">
        <v>1037</v>
      </c>
      <c r="G1140" s="19"/>
      <c r="H1140" s="227"/>
      <c r="I1140" s="227"/>
      <c r="J1140" s="22">
        <v>4.6619999999999999</v>
      </c>
      <c r="K1140" s="22">
        <v>54.423000000000002</v>
      </c>
      <c r="L1140" s="22"/>
      <c r="M1140" s="34"/>
      <c r="N1140" s="21"/>
      <c r="O1140" s="19"/>
      <c r="P1140" s="19"/>
    </row>
    <row r="1141" spans="1:16" s="589" customFormat="1" ht="110.25" x14ac:dyDescent="0.25">
      <c r="A1141" s="534"/>
      <c r="B1141" s="676" t="s">
        <v>674</v>
      </c>
      <c r="C1141" s="19" t="s">
        <v>1881</v>
      </c>
      <c r="D1141" s="541" t="s">
        <v>9</v>
      </c>
      <c r="E1141" s="19" t="s">
        <v>1099</v>
      </c>
      <c r="F1141" s="541" t="s">
        <v>1037</v>
      </c>
      <c r="G1141" s="19"/>
      <c r="H1141" s="227"/>
      <c r="I1141" s="227"/>
      <c r="J1141" s="22">
        <v>4.6619999999999999</v>
      </c>
      <c r="K1141" s="22">
        <v>54.423000000000002</v>
      </c>
      <c r="L1141" s="22"/>
      <c r="M1141" s="34"/>
      <c r="N1141" s="21"/>
      <c r="O1141" s="19"/>
      <c r="P1141" s="19"/>
    </row>
    <row r="1142" spans="1:16" s="589" customFormat="1" ht="110.25" x14ac:dyDescent="0.25">
      <c r="A1142" s="534"/>
      <c r="B1142" s="676" t="s">
        <v>675</v>
      </c>
      <c r="C1142" s="19" t="s">
        <v>1881</v>
      </c>
      <c r="D1142" s="541" t="s">
        <v>9</v>
      </c>
      <c r="E1142" s="19" t="s">
        <v>1099</v>
      </c>
      <c r="F1142" s="541" t="s">
        <v>1037</v>
      </c>
      <c r="G1142" s="19"/>
      <c r="H1142" s="227"/>
      <c r="I1142" s="227">
        <v>4.6619999999999999</v>
      </c>
      <c r="J1142" s="22">
        <v>54.423000000000002</v>
      </c>
      <c r="K1142" s="22"/>
      <c r="L1142" s="22"/>
      <c r="M1142" s="34"/>
      <c r="N1142" s="21"/>
      <c r="O1142" s="19"/>
      <c r="P1142" s="19"/>
    </row>
    <row r="1143" spans="1:16" s="589" customFormat="1" ht="110.25" x14ac:dyDescent="0.25">
      <c r="A1143" s="534"/>
      <c r="B1143" s="676" t="s">
        <v>676</v>
      </c>
      <c r="C1143" s="19" t="s">
        <v>1881</v>
      </c>
      <c r="D1143" s="541" t="s">
        <v>9</v>
      </c>
      <c r="E1143" s="19" t="s">
        <v>1099</v>
      </c>
      <c r="F1143" s="541" t="s">
        <v>1037</v>
      </c>
      <c r="G1143" s="19"/>
      <c r="H1143" s="227"/>
      <c r="I1143" s="227"/>
      <c r="J1143" s="22">
        <v>4.6619999999999999</v>
      </c>
      <c r="K1143" s="22">
        <v>54.423000000000002</v>
      </c>
      <c r="L1143" s="22"/>
      <c r="M1143" s="34"/>
      <c r="N1143" s="21"/>
      <c r="O1143" s="19"/>
      <c r="P1143" s="19"/>
    </row>
    <row r="1144" spans="1:16" s="589" customFormat="1" ht="110.25" x14ac:dyDescent="0.25">
      <c r="A1144" s="534"/>
      <c r="B1144" s="676" t="s">
        <v>1922</v>
      </c>
      <c r="C1144" s="19" t="s">
        <v>1881</v>
      </c>
      <c r="D1144" s="541" t="s">
        <v>9</v>
      </c>
      <c r="E1144" s="19" t="s">
        <v>1099</v>
      </c>
      <c r="F1144" s="541" t="s">
        <v>1037</v>
      </c>
      <c r="G1144" s="19"/>
      <c r="H1144" s="227"/>
      <c r="I1144" s="227">
        <v>4.6619999999999999</v>
      </c>
      <c r="J1144" s="22">
        <v>54.423000000000002</v>
      </c>
      <c r="K1144" s="22"/>
      <c r="L1144" s="22"/>
      <c r="M1144" s="34"/>
      <c r="N1144" s="21"/>
      <c r="O1144" s="19"/>
      <c r="P1144" s="19"/>
    </row>
    <row r="1145" spans="1:16" s="589" customFormat="1" ht="110.25" x14ac:dyDescent="0.25">
      <c r="A1145" s="534"/>
      <c r="B1145" s="676" t="s">
        <v>677</v>
      </c>
      <c r="C1145" s="19" t="s">
        <v>1881</v>
      </c>
      <c r="D1145" s="541" t="s">
        <v>9</v>
      </c>
      <c r="E1145" s="19" t="s">
        <v>1099</v>
      </c>
      <c r="F1145" s="541" t="s">
        <v>1037</v>
      </c>
      <c r="G1145" s="19"/>
      <c r="H1145" s="227"/>
      <c r="I1145" s="227"/>
      <c r="J1145" s="22">
        <v>4.6619999999999999</v>
      </c>
      <c r="K1145" s="22">
        <v>54.423000000000002</v>
      </c>
      <c r="L1145" s="22"/>
      <c r="M1145" s="34"/>
      <c r="N1145" s="21"/>
      <c r="O1145" s="19"/>
      <c r="P1145" s="19"/>
    </row>
    <row r="1146" spans="1:16" s="589" customFormat="1" ht="110.25" x14ac:dyDescent="0.25">
      <c r="A1146" s="534"/>
      <c r="B1146" s="676" t="s">
        <v>678</v>
      </c>
      <c r="C1146" s="19" t="s">
        <v>1881</v>
      </c>
      <c r="D1146" s="541" t="s">
        <v>9</v>
      </c>
      <c r="E1146" s="19" t="s">
        <v>1099</v>
      </c>
      <c r="F1146" s="541" t="s">
        <v>1037</v>
      </c>
      <c r="G1146" s="19"/>
      <c r="H1146" s="227"/>
      <c r="I1146" s="227">
        <v>4.6619999999999999</v>
      </c>
      <c r="J1146" s="22">
        <v>54.423000000000002</v>
      </c>
      <c r="K1146" s="22"/>
      <c r="L1146" s="22"/>
      <c r="M1146" s="34"/>
      <c r="N1146" s="21"/>
      <c r="O1146" s="19"/>
      <c r="P1146" s="19"/>
    </row>
    <row r="1147" spans="1:16" s="589" customFormat="1" ht="110.25" x14ac:dyDescent="0.25">
      <c r="A1147" s="534"/>
      <c r="B1147" s="676" t="s">
        <v>679</v>
      </c>
      <c r="C1147" s="19" t="s">
        <v>1881</v>
      </c>
      <c r="D1147" s="541" t="s">
        <v>9</v>
      </c>
      <c r="E1147" s="19" t="s">
        <v>1099</v>
      </c>
      <c r="F1147" s="541" t="s">
        <v>1037</v>
      </c>
      <c r="G1147" s="19"/>
      <c r="H1147" s="227"/>
      <c r="I1147" s="227">
        <v>4.6619999999999999</v>
      </c>
      <c r="J1147" s="22">
        <v>54.423000000000002</v>
      </c>
      <c r="K1147" s="22"/>
      <c r="L1147" s="22"/>
      <c r="M1147" s="34"/>
      <c r="N1147" s="21"/>
      <c r="O1147" s="19"/>
      <c r="P1147" s="19"/>
    </row>
    <row r="1148" spans="1:16" s="589" customFormat="1" ht="110.25" x14ac:dyDescent="0.25">
      <c r="A1148" s="534"/>
      <c r="B1148" s="676" t="s">
        <v>680</v>
      </c>
      <c r="C1148" s="19" t="s">
        <v>1881</v>
      </c>
      <c r="D1148" s="541" t="s">
        <v>9</v>
      </c>
      <c r="E1148" s="19" t="s">
        <v>1099</v>
      </c>
      <c r="F1148" s="541" t="s">
        <v>1037</v>
      </c>
      <c r="G1148" s="19"/>
      <c r="H1148" s="227"/>
      <c r="I1148" s="227">
        <v>4.6619999999999999</v>
      </c>
      <c r="J1148" s="22">
        <v>54.423000000000002</v>
      </c>
      <c r="K1148" s="22"/>
      <c r="L1148" s="22"/>
      <c r="M1148" s="34"/>
      <c r="N1148" s="21"/>
      <c r="O1148" s="19"/>
      <c r="P1148" s="19"/>
    </row>
    <row r="1149" spans="1:16" s="589" customFormat="1" ht="110.25" x14ac:dyDescent="0.25">
      <c r="A1149" s="534"/>
      <c r="B1149" s="676" t="s">
        <v>1923</v>
      </c>
      <c r="C1149" s="19" t="s">
        <v>1881</v>
      </c>
      <c r="D1149" s="541" t="s">
        <v>9</v>
      </c>
      <c r="E1149" s="19" t="s">
        <v>1099</v>
      </c>
      <c r="F1149" s="541" t="s">
        <v>1037</v>
      </c>
      <c r="G1149" s="19"/>
      <c r="H1149" s="227"/>
      <c r="I1149" s="227">
        <v>4.6619999999999999</v>
      </c>
      <c r="J1149" s="22">
        <v>54.423000000000002</v>
      </c>
      <c r="K1149" s="22"/>
      <c r="L1149" s="22"/>
      <c r="M1149" s="34"/>
      <c r="N1149" s="21"/>
      <c r="O1149" s="19"/>
      <c r="P1149" s="19"/>
    </row>
    <row r="1150" spans="1:16" s="589" customFormat="1" ht="110.25" x14ac:dyDescent="0.25">
      <c r="A1150" s="534"/>
      <c r="B1150" s="676" t="s">
        <v>681</v>
      </c>
      <c r="C1150" s="19" t="s">
        <v>1881</v>
      </c>
      <c r="D1150" s="541" t="s">
        <v>9</v>
      </c>
      <c r="E1150" s="19" t="s">
        <v>1099</v>
      </c>
      <c r="F1150" s="541" t="s">
        <v>1037</v>
      </c>
      <c r="G1150" s="19"/>
      <c r="H1150" s="227"/>
      <c r="I1150" s="227"/>
      <c r="J1150" s="22">
        <v>4.6619999999999999</v>
      </c>
      <c r="K1150" s="22">
        <v>54.423000000000002</v>
      </c>
      <c r="L1150" s="22"/>
      <c r="M1150" s="34"/>
      <c r="N1150" s="21"/>
      <c r="O1150" s="19"/>
      <c r="P1150" s="19"/>
    </row>
    <row r="1151" spans="1:16" s="589" customFormat="1" ht="110.25" x14ac:dyDescent="0.25">
      <c r="A1151" s="534"/>
      <c r="B1151" s="676" t="s">
        <v>682</v>
      </c>
      <c r="C1151" s="19" t="s">
        <v>1881</v>
      </c>
      <c r="D1151" s="541" t="s">
        <v>9</v>
      </c>
      <c r="E1151" s="19" t="s">
        <v>1099</v>
      </c>
      <c r="F1151" s="541" t="s">
        <v>1037</v>
      </c>
      <c r="G1151" s="19"/>
      <c r="H1151" s="227"/>
      <c r="I1151" s="227"/>
      <c r="J1151" s="22">
        <v>4.6619999999999999</v>
      </c>
      <c r="K1151" s="22">
        <v>54.423000000000002</v>
      </c>
      <c r="L1151" s="22"/>
      <c r="M1151" s="34"/>
      <c r="N1151" s="21"/>
      <c r="O1151" s="19"/>
      <c r="P1151" s="19"/>
    </row>
    <row r="1152" spans="1:16" s="589" customFormat="1" ht="110.25" x14ac:dyDescent="0.25">
      <c r="A1152" s="534"/>
      <c r="B1152" s="676" t="s">
        <v>1924</v>
      </c>
      <c r="C1152" s="19" t="s">
        <v>1881</v>
      </c>
      <c r="D1152" s="541" t="s">
        <v>9</v>
      </c>
      <c r="E1152" s="19" t="s">
        <v>1099</v>
      </c>
      <c r="F1152" s="541" t="s">
        <v>1037</v>
      </c>
      <c r="G1152" s="19"/>
      <c r="H1152" s="227"/>
      <c r="I1152" s="227">
        <v>4.6619999999999999</v>
      </c>
      <c r="J1152" s="22">
        <v>54.423000000000002</v>
      </c>
      <c r="K1152" s="22"/>
      <c r="L1152" s="22"/>
      <c r="M1152" s="34"/>
      <c r="N1152" s="21"/>
      <c r="O1152" s="19"/>
      <c r="P1152" s="19"/>
    </row>
    <row r="1153" spans="1:18" s="652" customFormat="1" ht="31.5" x14ac:dyDescent="0.25">
      <c r="A1153" s="1091"/>
      <c r="B1153" s="1076" t="s">
        <v>1611</v>
      </c>
      <c r="C1153" s="1056" t="s">
        <v>1881</v>
      </c>
      <c r="D1153" s="1056" t="s">
        <v>9</v>
      </c>
      <c r="E1153" s="558" t="s">
        <v>708</v>
      </c>
      <c r="F1153" s="1056" t="s">
        <v>709</v>
      </c>
      <c r="G1153" s="538">
        <v>34</v>
      </c>
      <c r="H1153" s="538">
        <v>40</v>
      </c>
      <c r="I1153" s="538">
        <v>40</v>
      </c>
      <c r="J1153" s="538"/>
      <c r="K1153" s="538"/>
      <c r="L1153" s="538"/>
      <c r="M1153" s="651"/>
      <c r="N1153" s="579"/>
      <c r="O1153" s="558"/>
      <c r="P1153" s="1056" t="s">
        <v>707</v>
      </c>
    </row>
    <row r="1154" spans="1:18" s="652" customFormat="1" x14ac:dyDescent="0.25">
      <c r="A1154" s="1092"/>
      <c r="B1154" s="1077"/>
      <c r="C1154" s="1057"/>
      <c r="D1154" s="1057"/>
      <c r="E1154" s="450" t="s">
        <v>1099</v>
      </c>
      <c r="F1154" s="1057"/>
      <c r="G1154" s="538">
        <f>136.9</f>
        <v>136.9</v>
      </c>
      <c r="H1154" s="538">
        <v>154.6</v>
      </c>
      <c r="I1154" s="538">
        <v>190.5</v>
      </c>
      <c r="J1154" s="538"/>
      <c r="K1154" s="538"/>
      <c r="L1154" s="538"/>
      <c r="M1154" s="634"/>
      <c r="N1154" s="579" t="s">
        <v>993</v>
      </c>
      <c r="O1154" s="558" t="s">
        <v>710</v>
      </c>
      <c r="P1154" s="1057"/>
    </row>
    <row r="1155" spans="1:18" s="249" customFormat="1" ht="31.5" x14ac:dyDescent="0.25">
      <c r="A1155" s="583"/>
      <c r="B1155" s="584" t="s">
        <v>1624</v>
      </c>
      <c r="C1155" s="585"/>
      <c r="D1155" s="585"/>
      <c r="E1155" s="585"/>
      <c r="F1155" s="585"/>
      <c r="G1155" s="585"/>
      <c r="H1155" s="585"/>
      <c r="I1155" s="585"/>
      <c r="J1155" s="585"/>
      <c r="K1155" s="585"/>
      <c r="L1155" s="585"/>
      <c r="M1155" s="585"/>
      <c r="N1155" s="585"/>
      <c r="O1155" s="585"/>
      <c r="P1155" s="586"/>
      <c r="Q1155" s="624"/>
      <c r="R1155" s="625"/>
    </row>
    <row r="1156" spans="1:18" s="249" customFormat="1" ht="47.25" x14ac:dyDescent="0.25">
      <c r="A1156" s="590"/>
      <c r="B1156" s="591" t="s">
        <v>1488</v>
      </c>
      <c r="C1156" s="592" t="s">
        <v>1882</v>
      </c>
      <c r="D1156" s="98" t="s">
        <v>683</v>
      </c>
      <c r="E1156" s="98" t="s">
        <v>684</v>
      </c>
      <c r="F1156" s="593" t="s">
        <v>12</v>
      </c>
      <c r="G1156" s="593">
        <v>300</v>
      </c>
      <c r="H1156" s="593">
        <v>310</v>
      </c>
      <c r="I1156" s="593">
        <v>320</v>
      </c>
      <c r="J1156" s="593">
        <v>340</v>
      </c>
      <c r="K1156" s="593">
        <v>350</v>
      </c>
      <c r="L1156" s="593">
        <v>360</v>
      </c>
      <c r="M1156" s="593">
        <v>370</v>
      </c>
      <c r="N1156" s="687"/>
      <c r="O1156" s="590"/>
      <c r="P1156" s="590"/>
    </row>
    <row r="1157" spans="1:18" s="249" customFormat="1" ht="33.75" customHeight="1" x14ac:dyDescent="0.25">
      <c r="A1157" s="1157"/>
      <c r="B1157" s="1065" t="s">
        <v>1612</v>
      </c>
      <c r="C1157" s="1056" t="s">
        <v>1881</v>
      </c>
      <c r="D1157" s="1203" t="s">
        <v>9</v>
      </c>
      <c r="E1157" s="266" t="s">
        <v>685</v>
      </c>
      <c r="F1157" s="1153" t="s">
        <v>686</v>
      </c>
      <c r="G1157" s="654">
        <v>1000</v>
      </c>
      <c r="H1157" s="654">
        <v>1000</v>
      </c>
      <c r="I1157" s="654">
        <v>1000</v>
      </c>
      <c r="J1157" s="654">
        <v>1000</v>
      </c>
      <c r="K1157" s="654">
        <v>1000</v>
      </c>
      <c r="L1157" s="654">
        <v>1000</v>
      </c>
      <c r="M1157" s="654">
        <v>1000</v>
      </c>
      <c r="N1157" s="878"/>
      <c r="O1157" s="659"/>
      <c r="P1157" s="218"/>
    </row>
    <row r="1158" spans="1:18" s="249" customFormat="1" ht="18.75" customHeight="1" x14ac:dyDescent="0.25">
      <c r="A1158" s="1158"/>
      <c r="B1158" s="1066"/>
      <c r="C1158" s="1057"/>
      <c r="D1158" s="1204"/>
      <c r="E1158" s="23" t="s">
        <v>1099</v>
      </c>
      <c r="F1158" s="1154"/>
      <c r="G1158" s="558">
        <v>2.2000000000000002</v>
      </c>
      <c r="H1158" s="558">
        <v>2.1</v>
      </c>
      <c r="I1158" s="558">
        <v>3.1</v>
      </c>
      <c r="J1158" s="558">
        <v>3.1</v>
      </c>
      <c r="K1158" s="558">
        <v>3.1</v>
      </c>
      <c r="L1158" s="558">
        <v>3.1</v>
      </c>
      <c r="M1158" s="558">
        <v>3.1</v>
      </c>
      <c r="N1158" s="562" t="s">
        <v>993</v>
      </c>
      <c r="O1158" s="44" t="s">
        <v>956</v>
      </c>
      <c r="P1158" s="653"/>
      <c r="Q1158" s="624"/>
      <c r="R1158" s="625"/>
    </row>
    <row r="1159" spans="1:18" s="249" customFormat="1" ht="38.25" customHeight="1" x14ac:dyDescent="0.25">
      <c r="A1159" s="1157"/>
      <c r="B1159" s="1109" t="s">
        <v>1613</v>
      </c>
      <c r="C1159" s="1056" t="s">
        <v>1881</v>
      </c>
      <c r="D1159" s="1203" t="s">
        <v>9</v>
      </c>
      <c r="E1159" s="19" t="s">
        <v>125</v>
      </c>
      <c r="F1159" s="1060" t="s">
        <v>33</v>
      </c>
      <c r="G1159" s="23">
        <v>1</v>
      </c>
      <c r="H1159" s="23">
        <v>1</v>
      </c>
      <c r="I1159" s="23">
        <v>2</v>
      </c>
      <c r="J1159" s="23">
        <v>2</v>
      </c>
      <c r="K1159" s="23">
        <v>2</v>
      </c>
      <c r="L1159" s="23">
        <v>2</v>
      </c>
      <c r="M1159" s="23">
        <v>2</v>
      </c>
      <c r="N1159" s="562"/>
      <c r="O1159" s="44"/>
      <c r="P1159" s="653"/>
      <c r="Q1159" s="624"/>
      <c r="R1159" s="625"/>
    </row>
    <row r="1160" spans="1:18" s="249" customFormat="1" x14ac:dyDescent="0.25">
      <c r="A1160" s="1158"/>
      <c r="B1160" s="1138"/>
      <c r="C1160" s="1057"/>
      <c r="D1160" s="1204"/>
      <c r="E1160" s="655" t="s">
        <v>1099</v>
      </c>
      <c r="F1160" s="1061"/>
      <c r="G1160" s="558">
        <v>3.1</v>
      </c>
      <c r="H1160" s="520">
        <v>3</v>
      </c>
      <c r="I1160" s="558">
        <v>5.4</v>
      </c>
      <c r="J1160" s="558">
        <v>6.2</v>
      </c>
      <c r="K1160" s="558">
        <v>7.2</v>
      </c>
      <c r="L1160" s="558">
        <v>7.2</v>
      </c>
      <c r="M1160" s="558">
        <v>7.2</v>
      </c>
      <c r="N1160" s="562" t="s">
        <v>993</v>
      </c>
      <c r="O1160" s="44" t="s">
        <v>956</v>
      </c>
      <c r="P1160" s="653"/>
      <c r="Q1160" s="624"/>
      <c r="R1160" s="625"/>
    </row>
    <row r="1161" spans="1:18" s="249" customFormat="1" ht="49.5" customHeight="1" x14ac:dyDescent="0.25">
      <c r="A1161" s="1149"/>
      <c r="B1161" s="1063" t="s">
        <v>1614</v>
      </c>
      <c r="C1161" s="1056" t="s">
        <v>1881</v>
      </c>
      <c r="D1161" s="1203" t="s">
        <v>9</v>
      </c>
      <c r="E1161" s="540" t="s">
        <v>687</v>
      </c>
      <c r="F1161" s="1060" t="s">
        <v>1036</v>
      </c>
      <c r="G1161" s="23">
        <v>1</v>
      </c>
      <c r="H1161" s="23">
        <v>1</v>
      </c>
      <c r="I1161" s="23">
        <v>1</v>
      </c>
      <c r="J1161" s="23">
        <v>1</v>
      </c>
      <c r="K1161" s="23">
        <v>1</v>
      </c>
      <c r="L1161" s="23">
        <v>1</v>
      </c>
      <c r="M1161" s="23">
        <v>1</v>
      </c>
      <c r="N1161" s="878"/>
      <c r="O1161" s="659"/>
      <c r="P1161" s="653"/>
      <c r="Q1161" s="624"/>
      <c r="R1161" s="625"/>
    </row>
    <row r="1162" spans="1:18" s="249" customFormat="1" ht="73.5" customHeight="1" x14ac:dyDescent="0.25">
      <c r="A1162" s="1150"/>
      <c r="B1162" s="1064"/>
      <c r="C1162" s="1057"/>
      <c r="D1162" s="1204"/>
      <c r="E1162" s="19" t="s">
        <v>1099</v>
      </c>
      <c r="F1162" s="1061"/>
      <c r="G1162" s="558">
        <v>1.9</v>
      </c>
      <c r="H1162" s="520">
        <v>2</v>
      </c>
      <c r="I1162" s="558">
        <v>2.2000000000000002</v>
      </c>
      <c r="J1162" s="558">
        <v>2.2999999999999998</v>
      </c>
      <c r="K1162" s="558">
        <v>2.2999999999999998</v>
      </c>
      <c r="L1162" s="558">
        <v>2.2999999999999998</v>
      </c>
      <c r="M1162" s="558">
        <v>2.2999999999999998</v>
      </c>
      <c r="N1162" s="562" t="s">
        <v>993</v>
      </c>
      <c r="O1162" s="44" t="s">
        <v>956</v>
      </c>
      <c r="P1162" s="653"/>
      <c r="Q1162" s="624"/>
      <c r="R1162" s="625"/>
    </row>
    <row r="1163" spans="1:18" s="624" customFormat="1" ht="38.25" customHeight="1" x14ac:dyDescent="0.25">
      <c r="A1163" s="1209"/>
      <c r="B1163" s="1155" t="s">
        <v>790</v>
      </c>
      <c r="C1163" s="1110" t="s">
        <v>1882</v>
      </c>
      <c r="D1163" s="1110" t="s">
        <v>9</v>
      </c>
      <c r="E1163" s="1103" t="s">
        <v>135</v>
      </c>
      <c r="F1163" s="1103"/>
      <c r="G1163" s="1141">
        <v>0</v>
      </c>
      <c r="H1163" s="1141">
        <v>1</v>
      </c>
      <c r="I1163" s="1141">
        <v>1</v>
      </c>
      <c r="J1163" s="1141">
        <v>2</v>
      </c>
      <c r="K1163" s="1141">
        <v>1</v>
      </c>
      <c r="L1163" s="1141">
        <v>1</v>
      </c>
      <c r="M1163" s="1141">
        <v>1</v>
      </c>
      <c r="N1163" s="1147"/>
      <c r="O1163" s="1141"/>
      <c r="P1163" s="595"/>
      <c r="R1163" s="625"/>
    </row>
    <row r="1164" spans="1:18" s="624" customFormat="1" x14ac:dyDescent="0.25">
      <c r="A1164" s="1210"/>
      <c r="B1164" s="1156"/>
      <c r="C1164" s="1110"/>
      <c r="D1164" s="1110"/>
      <c r="E1164" s="1104"/>
      <c r="F1164" s="1104"/>
      <c r="G1164" s="1142"/>
      <c r="H1164" s="1142"/>
      <c r="I1164" s="1142"/>
      <c r="J1164" s="1142"/>
      <c r="K1164" s="1142"/>
      <c r="L1164" s="1142"/>
      <c r="M1164" s="1142"/>
      <c r="N1164" s="1148"/>
      <c r="O1164" s="1142"/>
      <c r="P1164" s="595"/>
      <c r="R1164" s="625"/>
    </row>
    <row r="1165" spans="1:18" s="249" customFormat="1" ht="21.75" customHeight="1" x14ac:dyDescent="0.25">
      <c r="A1165" s="1149"/>
      <c r="B1165" s="1067" t="s">
        <v>1615</v>
      </c>
      <c r="C1165" s="1056" t="s">
        <v>1881</v>
      </c>
      <c r="D1165" s="1060" t="s">
        <v>9</v>
      </c>
      <c r="E1165" s="44" t="s">
        <v>688</v>
      </c>
      <c r="F1165" s="1060" t="s">
        <v>33</v>
      </c>
      <c r="G1165" s="23"/>
      <c r="H1165" s="23">
        <v>1</v>
      </c>
      <c r="I1165" s="23">
        <v>1</v>
      </c>
      <c r="J1165" s="23">
        <v>1</v>
      </c>
      <c r="K1165" s="23">
        <v>1</v>
      </c>
      <c r="L1165" s="23">
        <v>1</v>
      </c>
      <c r="M1165" s="23">
        <v>1</v>
      </c>
      <c r="N1165" s="878"/>
      <c r="O1165" s="659"/>
      <c r="P1165" s="1101" t="s">
        <v>712</v>
      </c>
      <c r="Q1165" s="624"/>
      <c r="R1165" s="625"/>
    </row>
    <row r="1166" spans="1:18" s="249" customFormat="1" ht="24.75" customHeight="1" x14ac:dyDescent="0.25">
      <c r="A1166" s="1150"/>
      <c r="B1166" s="1068"/>
      <c r="C1166" s="1057"/>
      <c r="D1166" s="1061"/>
      <c r="E1166" s="23" t="s">
        <v>1099</v>
      </c>
      <c r="F1166" s="1061"/>
      <c r="G1166" s="656"/>
      <c r="H1166" s="520">
        <v>4</v>
      </c>
      <c r="I1166" s="520">
        <v>5.7</v>
      </c>
      <c r="J1166" s="520">
        <v>5.8</v>
      </c>
      <c r="K1166" s="520">
        <v>5.9</v>
      </c>
      <c r="L1166" s="520">
        <v>5.9</v>
      </c>
      <c r="M1166" s="520">
        <v>5.9</v>
      </c>
      <c r="N1166" s="562" t="s">
        <v>993</v>
      </c>
      <c r="O1166" s="44" t="s">
        <v>956</v>
      </c>
      <c r="P1166" s="1102"/>
      <c r="Q1166" s="624"/>
      <c r="R1166" s="625"/>
    </row>
    <row r="1167" spans="1:18" s="249" customFormat="1" ht="46.5" customHeight="1" x14ac:dyDescent="0.25">
      <c r="A1167" s="1151"/>
      <c r="B1167" s="1067" t="s">
        <v>1616</v>
      </c>
      <c r="C1167" s="1108" t="s">
        <v>1881</v>
      </c>
      <c r="D1167" s="1060" t="s">
        <v>9</v>
      </c>
      <c r="E1167" s="23" t="s">
        <v>689</v>
      </c>
      <c r="F1167" s="1069" t="s">
        <v>1036</v>
      </c>
      <c r="G1167" s="23"/>
      <c r="H1167" s="23"/>
      <c r="I1167" s="23"/>
      <c r="J1167" s="23">
        <v>1</v>
      </c>
      <c r="K1167" s="23"/>
      <c r="L1167" s="23"/>
      <c r="M1167" s="23"/>
      <c r="N1167" s="562"/>
      <c r="O1167" s="44"/>
      <c r="P1167" s="1056" t="s">
        <v>712</v>
      </c>
      <c r="Q1167" s="624"/>
      <c r="R1167" s="625"/>
    </row>
    <row r="1168" spans="1:18" s="249" customFormat="1" ht="37.5" customHeight="1" x14ac:dyDescent="0.25">
      <c r="A1168" s="1152"/>
      <c r="B1168" s="1068"/>
      <c r="C1168" s="1108"/>
      <c r="D1168" s="1061"/>
      <c r="E1168" s="23" t="s">
        <v>1099</v>
      </c>
      <c r="F1168" s="1069"/>
      <c r="G1168" s="23"/>
      <c r="H1168" s="222"/>
      <c r="I1168" s="23">
        <v>5.0999999999999996</v>
      </c>
      <c r="J1168" s="23"/>
      <c r="K1168" s="23"/>
      <c r="L1168" s="23">
        <v>14.8</v>
      </c>
      <c r="M1168" s="23"/>
      <c r="N1168" s="562" t="s">
        <v>993</v>
      </c>
      <c r="O1168" s="44" t="s">
        <v>957</v>
      </c>
      <c r="P1168" s="1057"/>
      <c r="Q1168" s="624"/>
      <c r="R1168" s="625"/>
    </row>
    <row r="1169" spans="1:18" s="621" customFormat="1" ht="26.45" customHeight="1" x14ac:dyDescent="0.25">
      <c r="A1169" s="1205"/>
      <c r="B1169" s="1220" t="s">
        <v>1489</v>
      </c>
      <c r="C1169" s="1110" t="s">
        <v>1882</v>
      </c>
      <c r="D1169" s="1110" t="s">
        <v>9</v>
      </c>
      <c r="E1169" s="1103" t="s">
        <v>136</v>
      </c>
      <c r="F1169" s="1110" t="s">
        <v>68</v>
      </c>
      <c r="G1169" s="1103"/>
      <c r="H1169" s="1103">
        <v>2</v>
      </c>
      <c r="I1169" s="1103"/>
      <c r="J1169" s="1103"/>
      <c r="K1169" s="1103"/>
      <c r="L1169" s="1103">
        <v>7</v>
      </c>
      <c r="M1169" s="1103">
        <v>1</v>
      </c>
      <c r="N1169" s="1145"/>
      <c r="O1169" s="1103"/>
      <c r="P1169" s="1105"/>
      <c r="Q1169" s="623"/>
      <c r="R1169" s="626"/>
    </row>
    <row r="1170" spans="1:18" s="621" customFormat="1" ht="36" customHeight="1" x14ac:dyDescent="0.25">
      <c r="A1170" s="1205"/>
      <c r="B1170" s="1221"/>
      <c r="C1170" s="1110"/>
      <c r="D1170" s="1110"/>
      <c r="E1170" s="1104"/>
      <c r="F1170" s="1110"/>
      <c r="G1170" s="1104"/>
      <c r="H1170" s="1104"/>
      <c r="I1170" s="1104"/>
      <c r="J1170" s="1104"/>
      <c r="K1170" s="1104"/>
      <c r="L1170" s="1104"/>
      <c r="M1170" s="1104"/>
      <c r="N1170" s="1146"/>
      <c r="O1170" s="1104"/>
      <c r="P1170" s="1106"/>
      <c r="Q1170" s="623"/>
      <c r="R1170" s="626"/>
    </row>
    <row r="1171" spans="1:18" s="249" customFormat="1" ht="51" customHeight="1" x14ac:dyDescent="0.25">
      <c r="A1171" s="1149"/>
      <c r="B1171" s="1065" t="s">
        <v>1617</v>
      </c>
      <c r="C1171" s="1056" t="s">
        <v>1881</v>
      </c>
      <c r="D1171" s="1060" t="s">
        <v>9</v>
      </c>
      <c r="E1171" s="558" t="s">
        <v>136</v>
      </c>
      <c r="F1171" s="1069" t="s">
        <v>1036</v>
      </c>
      <c r="G1171" s="558"/>
      <c r="H1171" s="558"/>
      <c r="I1171" s="558"/>
      <c r="J1171" s="558"/>
      <c r="K1171" s="558"/>
      <c r="L1171" s="558">
        <v>1</v>
      </c>
      <c r="M1171" s="558"/>
      <c r="N1171" s="579"/>
      <c r="O1171" s="558"/>
      <c r="P1171" s="1056" t="s">
        <v>691</v>
      </c>
      <c r="Q1171" s="624"/>
      <c r="R1171" s="625"/>
    </row>
    <row r="1172" spans="1:18" s="249" customFormat="1" ht="27.75" customHeight="1" x14ac:dyDescent="0.25">
      <c r="A1172" s="1150"/>
      <c r="B1172" s="1064"/>
      <c r="C1172" s="1057"/>
      <c r="D1172" s="1061"/>
      <c r="E1172" s="19" t="s">
        <v>1099</v>
      </c>
      <c r="F1172" s="1069"/>
      <c r="G1172" s="538">
        <v>7</v>
      </c>
      <c r="H1172" s="538">
        <v>381</v>
      </c>
      <c r="I1172" s="538">
        <v>100</v>
      </c>
      <c r="J1172" s="538"/>
      <c r="K1172" s="538"/>
      <c r="L1172" s="538">
        <v>560.6</v>
      </c>
      <c r="M1172" s="538"/>
      <c r="N1172" s="650" t="s">
        <v>993</v>
      </c>
      <c r="O1172" s="558" t="s">
        <v>713</v>
      </c>
      <c r="P1172" s="1057"/>
      <c r="Q1172" s="624"/>
      <c r="R1172" s="625"/>
    </row>
    <row r="1173" spans="1:18" s="249" customFormat="1" ht="39" customHeight="1" x14ac:dyDescent="0.25">
      <c r="A1173" s="1149"/>
      <c r="B1173" s="1063" t="s">
        <v>1618</v>
      </c>
      <c r="C1173" s="1056" t="s">
        <v>1881</v>
      </c>
      <c r="D1173" s="1060" t="s">
        <v>9</v>
      </c>
      <c r="E1173" s="558" t="s">
        <v>136</v>
      </c>
      <c r="F1173" s="1069" t="s">
        <v>1036</v>
      </c>
      <c r="G1173" s="218"/>
      <c r="H1173" s="218"/>
      <c r="I1173" s="218"/>
      <c r="J1173" s="218"/>
      <c r="K1173" s="218"/>
      <c r="L1173" s="218"/>
      <c r="M1173" s="23">
        <v>1</v>
      </c>
      <c r="N1173" s="658"/>
      <c r="O1173" s="218"/>
      <c r="P1173" s="1056" t="s">
        <v>691</v>
      </c>
      <c r="Q1173" s="624"/>
      <c r="R1173" s="625"/>
    </row>
    <row r="1174" spans="1:18" s="249" customFormat="1" ht="36" customHeight="1" x14ac:dyDescent="0.25">
      <c r="A1174" s="1150"/>
      <c r="B1174" s="1064"/>
      <c r="C1174" s="1057"/>
      <c r="D1174" s="1061"/>
      <c r="E1174" s="19" t="s">
        <v>1099</v>
      </c>
      <c r="F1174" s="1069"/>
      <c r="G1174" s="218"/>
      <c r="H1174" s="218"/>
      <c r="I1174" s="218"/>
      <c r="J1174" s="218"/>
      <c r="K1174" s="218"/>
      <c r="L1174" s="218"/>
      <c r="M1174" s="23">
        <v>390</v>
      </c>
      <c r="N1174" s="217" t="s">
        <v>993</v>
      </c>
      <c r="O1174" s="23" t="s">
        <v>714</v>
      </c>
      <c r="P1174" s="1057"/>
      <c r="Q1174" s="624"/>
      <c r="R1174" s="625"/>
    </row>
    <row r="1175" spans="1:18" s="249" customFormat="1" ht="43.5" customHeight="1" x14ac:dyDescent="0.25">
      <c r="A1175" s="1149"/>
      <c r="B1175" s="1202" t="s">
        <v>1755</v>
      </c>
      <c r="C1175" s="1108" t="s">
        <v>1881</v>
      </c>
      <c r="D1175" s="1060" t="s">
        <v>9</v>
      </c>
      <c r="E1175" s="19" t="s">
        <v>690</v>
      </c>
      <c r="F1175" s="1069" t="s">
        <v>1036</v>
      </c>
      <c r="G1175" s="218"/>
      <c r="H1175" s="23">
        <v>1</v>
      </c>
      <c r="I1175" s="218"/>
      <c r="J1175" s="218"/>
      <c r="K1175" s="218"/>
      <c r="L1175" s="218"/>
      <c r="M1175" s="218"/>
      <c r="N1175" s="562"/>
      <c r="O1175" s="659"/>
      <c r="P1175" s="1056" t="s">
        <v>715</v>
      </c>
      <c r="Q1175" s="624"/>
      <c r="R1175" s="625"/>
    </row>
    <row r="1176" spans="1:18" s="249" customFormat="1" ht="52.5" customHeight="1" x14ac:dyDescent="0.25">
      <c r="A1176" s="1150"/>
      <c r="B1176" s="1068"/>
      <c r="C1176" s="1108"/>
      <c r="D1176" s="1061"/>
      <c r="E1176" s="23" t="s">
        <v>1099</v>
      </c>
      <c r="F1176" s="1069"/>
      <c r="G1176" s="218"/>
      <c r="H1176" s="558">
        <v>78.400000000000006</v>
      </c>
      <c r="I1176" s="218"/>
      <c r="J1176" s="218"/>
      <c r="K1176" s="218"/>
      <c r="L1176" s="218"/>
      <c r="M1176" s="218"/>
      <c r="N1176" s="562" t="s">
        <v>993</v>
      </c>
      <c r="O1176" s="44" t="s">
        <v>711</v>
      </c>
      <c r="P1176" s="1057"/>
      <c r="Q1176" s="624"/>
      <c r="R1176" s="625"/>
    </row>
    <row r="1177" spans="1:18" s="624" customFormat="1" ht="50.25" customHeight="1" x14ac:dyDescent="0.25">
      <c r="A1177" s="1198"/>
      <c r="B1177" s="1109" t="s">
        <v>1619</v>
      </c>
      <c r="C1177" s="1108" t="s">
        <v>1881</v>
      </c>
      <c r="D1177" s="1056" t="s">
        <v>9</v>
      </c>
      <c r="E1177" s="558" t="s">
        <v>690</v>
      </c>
      <c r="F1177" s="1108" t="s">
        <v>1036</v>
      </c>
      <c r="G1177" s="660"/>
      <c r="H1177" s="450"/>
      <c r="I1177" s="660"/>
      <c r="J1177" s="660"/>
      <c r="K1177" s="660"/>
      <c r="L1177" s="450">
        <v>6</v>
      </c>
      <c r="M1177" s="660"/>
      <c r="N1177" s="579"/>
      <c r="O1177" s="661"/>
      <c r="P1177" s="1056" t="s">
        <v>715</v>
      </c>
      <c r="R1177" s="625"/>
    </row>
    <row r="1178" spans="1:18" s="624" customFormat="1" ht="51" customHeight="1" x14ac:dyDescent="0.25">
      <c r="A1178" s="1200"/>
      <c r="B1178" s="1077"/>
      <c r="C1178" s="1108"/>
      <c r="D1178" s="1057"/>
      <c r="E1178" s="450" t="s">
        <v>1099</v>
      </c>
      <c r="F1178" s="1108"/>
      <c r="G1178" s="660"/>
      <c r="H1178" s="558"/>
      <c r="I1178" s="660"/>
      <c r="J1178" s="660"/>
      <c r="K1178" s="660"/>
      <c r="L1178" s="261">
        <v>100</v>
      </c>
      <c r="M1178" s="660"/>
      <c r="N1178" s="650" t="s">
        <v>993</v>
      </c>
      <c r="O1178" s="450" t="s">
        <v>713</v>
      </c>
      <c r="P1178" s="1057"/>
      <c r="R1178" s="625"/>
    </row>
    <row r="1179" spans="1:18" s="647" customFormat="1" ht="57.75" customHeight="1" x14ac:dyDescent="0.25">
      <c r="A1179" s="664"/>
      <c r="B1179" s="176" t="s">
        <v>1490</v>
      </c>
      <c r="C1179" s="112" t="s">
        <v>1882</v>
      </c>
      <c r="D1179" s="112" t="s">
        <v>683</v>
      </c>
      <c r="E1179" s="631" t="s">
        <v>129</v>
      </c>
      <c r="F1179" s="112" t="s">
        <v>68</v>
      </c>
      <c r="G1179" s="631">
        <v>0</v>
      </c>
      <c r="H1179" s="631">
        <v>1</v>
      </c>
      <c r="I1179" s="631">
        <v>1</v>
      </c>
      <c r="J1179" s="631">
        <v>3</v>
      </c>
      <c r="K1179" s="631">
        <v>2</v>
      </c>
      <c r="L1179" s="631">
        <v>0</v>
      </c>
      <c r="M1179" s="631">
        <v>0</v>
      </c>
      <c r="N1179" s="678"/>
      <c r="O1179" s="631"/>
      <c r="P1179" s="632"/>
      <c r="R1179" s="648"/>
    </row>
    <row r="1180" spans="1:18" s="624" customFormat="1" ht="57.75" customHeight="1" x14ac:dyDescent="0.25">
      <c r="A1180" s="668"/>
      <c r="B1180" s="1109" t="s">
        <v>1620</v>
      </c>
      <c r="C1180" s="1056" t="s">
        <v>1881</v>
      </c>
      <c r="D1180" s="1056" t="s">
        <v>9</v>
      </c>
      <c r="E1180" s="558" t="s">
        <v>136</v>
      </c>
      <c r="F1180" s="1108" t="s">
        <v>1036</v>
      </c>
      <c r="G1180" s="558"/>
      <c r="H1180" s="558"/>
      <c r="I1180" s="558"/>
      <c r="J1180" s="660"/>
      <c r="K1180" s="558"/>
      <c r="L1180" s="558">
        <v>1</v>
      </c>
      <c r="M1180" s="558"/>
      <c r="N1180" s="579"/>
      <c r="O1180" s="450"/>
      <c r="P1180" s="1101" t="s">
        <v>716</v>
      </c>
      <c r="R1180" s="625"/>
    </row>
    <row r="1181" spans="1:18" s="624" customFormat="1" ht="57.75" customHeight="1" x14ac:dyDescent="0.25">
      <c r="A1181" s="669"/>
      <c r="B1181" s="1077"/>
      <c r="C1181" s="1057"/>
      <c r="D1181" s="1057"/>
      <c r="E1181" s="558" t="s">
        <v>1099</v>
      </c>
      <c r="F1181" s="1108"/>
      <c r="G1181" s="538"/>
      <c r="H1181" s="538"/>
      <c r="I1181" s="450">
        <v>5.8</v>
      </c>
      <c r="J1181" s="558"/>
      <c r="K1181" s="558"/>
      <c r="L1181" s="558"/>
      <c r="M1181" s="538"/>
      <c r="N1181" s="650" t="s">
        <v>993</v>
      </c>
      <c r="O1181" s="450" t="s">
        <v>711</v>
      </c>
      <c r="P1181" s="1102"/>
      <c r="R1181" s="625"/>
    </row>
    <row r="1182" spans="1:18" s="624" customFormat="1" ht="50.25" customHeight="1" x14ac:dyDescent="0.25">
      <c r="A1182" s="668"/>
      <c r="B1182" s="1076" t="s">
        <v>1621</v>
      </c>
      <c r="C1182" s="1056" t="s">
        <v>1881</v>
      </c>
      <c r="D1182" s="1056" t="s">
        <v>9</v>
      </c>
      <c r="E1182" s="558" t="s">
        <v>136</v>
      </c>
      <c r="F1182" s="1108" t="s">
        <v>1036</v>
      </c>
      <c r="G1182" s="660"/>
      <c r="H1182" s="660"/>
      <c r="I1182" s="558"/>
      <c r="K1182" s="660"/>
      <c r="L1182" s="558">
        <v>1</v>
      </c>
      <c r="M1182" s="663"/>
      <c r="N1182" s="667"/>
      <c r="O1182" s="450"/>
      <c r="P1182" s="1101" t="s">
        <v>716</v>
      </c>
      <c r="R1182" s="625"/>
    </row>
    <row r="1183" spans="1:18" s="624" customFormat="1" ht="21.75" customHeight="1" x14ac:dyDescent="0.25">
      <c r="A1183" s="669"/>
      <c r="B1183" s="1077"/>
      <c r="C1183" s="1057"/>
      <c r="D1183" s="1057"/>
      <c r="E1183" s="558" t="s">
        <v>1099</v>
      </c>
      <c r="F1183" s="1108"/>
      <c r="G1183" s="660"/>
      <c r="H1183" s="660"/>
      <c r="I1183" s="450">
        <v>6.8</v>
      </c>
      <c r="J1183" s="660"/>
      <c r="K1183" s="660"/>
      <c r="L1183" s="660"/>
      <c r="M1183" s="663"/>
      <c r="N1183" s="670" t="s">
        <v>993</v>
      </c>
      <c r="O1183" s="450" t="s">
        <v>711</v>
      </c>
      <c r="P1183" s="1102"/>
      <c r="R1183" s="625"/>
    </row>
    <row r="1184" spans="1:18" s="624" customFormat="1" ht="16.5" customHeight="1" x14ac:dyDescent="0.25">
      <c r="A1184" s="1198"/>
      <c r="B1184" s="1076" t="s">
        <v>1622</v>
      </c>
      <c r="C1184" s="1056" t="s">
        <v>1881</v>
      </c>
      <c r="D1184" s="1056" t="s">
        <v>9</v>
      </c>
      <c r="E1184" s="558" t="s">
        <v>136</v>
      </c>
      <c r="F1184" s="1108" t="s">
        <v>1036</v>
      </c>
      <c r="G1184" s="660"/>
      <c r="H1184" s="660"/>
      <c r="I1184" s="660"/>
      <c r="J1184" s="558"/>
      <c r="K1184" s="660"/>
      <c r="L1184" s="558">
        <v>1</v>
      </c>
      <c r="M1184" s="663"/>
      <c r="N1184" s="670"/>
      <c r="O1184" s="450"/>
      <c r="P1184" s="1101" t="s">
        <v>716</v>
      </c>
      <c r="R1184" s="625"/>
    </row>
    <row r="1185" spans="1:18" s="624" customFormat="1" ht="50.25" customHeight="1" x14ac:dyDescent="0.25">
      <c r="A1185" s="1200"/>
      <c r="B1185" s="1077"/>
      <c r="C1185" s="1057"/>
      <c r="D1185" s="1057"/>
      <c r="E1185" s="558" t="s">
        <v>1099</v>
      </c>
      <c r="F1185" s="1108"/>
      <c r="G1185" s="660"/>
      <c r="H1185" s="538">
        <f>6.7+61.6</f>
        <v>68.3</v>
      </c>
      <c r="J1185" s="660"/>
      <c r="K1185" s="660"/>
      <c r="L1185" s="450">
        <v>171.3</v>
      </c>
      <c r="M1185" s="663"/>
      <c r="N1185" s="670" t="s">
        <v>993</v>
      </c>
      <c r="O1185" s="450" t="s">
        <v>711</v>
      </c>
      <c r="P1185" s="1102"/>
      <c r="R1185" s="625"/>
    </row>
    <row r="1186" spans="1:18" s="624" customFormat="1" ht="57.75" customHeight="1" x14ac:dyDescent="0.25">
      <c r="A1186" s="668"/>
      <c r="B1186" s="1109" t="s">
        <v>1623</v>
      </c>
      <c r="C1186" s="1056" t="s">
        <v>1881</v>
      </c>
      <c r="D1186" s="1056" t="s">
        <v>9</v>
      </c>
      <c r="E1186" s="558" t="s">
        <v>136</v>
      </c>
      <c r="F1186" s="1108" t="s">
        <v>1036</v>
      </c>
      <c r="G1186" s="558"/>
      <c r="H1186" s="558"/>
      <c r="I1186" s="558"/>
      <c r="J1186" s="558"/>
      <c r="K1186" s="660"/>
      <c r="L1186" s="558">
        <v>1</v>
      </c>
      <c r="M1186" s="558"/>
      <c r="N1186" s="579"/>
      <c r="O1186" s="450"/>
      <c r="P1186" s="1101" t="s">
        <v>716</v>
      </c>
      <c r="R1186" s="625"/>
    </row>
    <row r="1187" spans="1:18" s="624" customFormat="1" ht="36" customHeight="1" x14ac:dyDescent="0.25">
      <c r="A1187" s="669"/>
      <c r="B1187" s="1077"/>
      <c r="C1187" s="1057"/>
      <c r="D1187" s="1057"/>
      <c r="E1187" s="558" t="s">
        <v>1099</v>
      </c>
      <c r="F1187" s="1108"/>
      <c r="G1187" s="538"/>
      <c r="H1187" s="538"/>
      <c r="I1187" s="450"/>
      <c r="J1187" s="450"/>
      <c r="K1187" s="660"/>
      <c r="L1187" s="450">
        <v>395.4</v>
      </c>
      <c r="M1187" s="538"/>
      <c r="N1187" s="650" t="s">
        <v>993</v>
      </c>
      <c r="O1187" s="450" t="s">
        <v>711</v>
      </c>
      <c r="P1187" s="1102"/>
      <c r="R1187" s="625"/>
    </row>
    <row r="1188" spans="1:18" s="624" customFormat="1" ht="27" customHeight="1" x14ac:dyDescent="0.25">
      <c r="A1188" s="668"/>
      <c r="B1188" s="1109" t="s">
        <v>1491</v>
      </c>
      <c r="C1188" s="1056" t="s">
        <v>1881</v>
      </c>
      <c r="D1188" s="1056" t="s">
        <v>9</v>
      </c>
      <c r="E1188" s="558" t="s">
        <v>136</v>
      </c>
      <c r="F1188" s="1108" t="s">
        <v>1036</v>
      </c>
      <c r="G1188" s="558"/>
      <c r="H1188" s="558"/>
      <c r="I1188" s="558"/>
      <c r="J1188" s="558"/>
      <c r="K1188" s="660"/>
      <c r="L1188" s="558">
        <v>1</v>
      </c>
      <c r="M1188" s="558"/>
      <c r="N1188" s="579"/>
      <c r="O1188" s="450"/>
      <c r="P1188" s="1101" t="s">
        <v>716</v>
      </c>
      <c r="R1188" s="625"/>
    </row>
    <row r="1189" spans="1:18" s="624" customFormat="1" ht="44.25" customHeight="1" x14ac:dyDescent="0.25">
      <c r="A1189" s="669"/>
      <c r="B1189" s="1077"/>
      <c r="C1189" s="1057"/>
      <c r="D1189" s="1057"/>
      <c r="E1189" s="558" t="s">
        <v>1099</v>
      </c>
      <c r="F1189" s="1108"/>
      <c r="G1189" s="538"/>
      <c r="H1189" s="538"/>
      <c r="I1189" s="450"/>
      <c r="J1189" s="558"/>
      <c r="K1189" s="660"/>
      <c r="L1189" s="450">
        <v>52.7</v>
      </c>
      <c r="M1189" s="538"/>
      <c r="N1189" s="650" t="s">
        <v>993</v>
      </c>
      <c r="O1189" s="450" t="s">
        <v>711</v>
      </c>
      <c r="P1189" s="1102"/>
      <c r="R1189" s="625"/>
    </row>
    <row r="1190" spans="1:18" s="624" customFormat="1" ht="57.75" customHeight="1" x14ac:dyDescent="0.25">
      <c r="A1190" s="668"/>
      <c r="B1190" s="1109" t="s">
        <v>1492</v>
      </c>
      <c r="C1190" s="1056" t="s">
        <v>1881</v>
      </c>
      <c r="D1190" s="1056" t="s">
        <v>9</v>
      </c>
      <c r="E1190" s="558" t="s">
        <v>136</v>
      </c>
      <c r="F1190" s="1108" t="s">
        <v>1036</v>
      </c>
      <c r="G1190" s="558"/>
      <c r="H1190" s="558"/>
      <c r="I1190" s="558"/>
      <c r="J1190" s="660"/>
      <c r="K1190" s="558"/>
      <c r="L1190" s="558">
        <v>1</v>
      </c>
      <c r="M1190" s="558"/>
      <c r="N1190" s="579"/>
      <c r="O1190" s="450"/>
      <c r="P1190" s="1101" t="s">
        <v>716</v>
      </c>
      <c r="R1190" s="625"/>
    </row>
    <row r="1191" spans="1:18" s="624" customFormat="1" ht="21" customHeight="1" x14ac:dyDescent="0.25">
      <c r="A1191" s="669"/>
      <c r="B1191" s="1077"/>
      <c r="C1191" s="1057"/>
      <c r="D1191" s="1057"/>
      <c r="E1191" s="558" t="s">
        <v>1099</v>
      </c>
      <c r="F1191" s="1108"/>
      <c r="G1191" s="538"/>
      <c r="H1191" s="538"/>
      <c r="I1191" s="450"/>
      <c r="J1191" s="660"/>
      <c r="K1191" s="558"/>
      <c r="L1191" s="450">
        <v>430.7</v>
      </c>
      <c r="M1191" s="538"/>
      <c r="N1191" s="650" t="s">
        <v>993</v>
      </c>
      <c r="O1191" s="450" t="s">
        <v>711</v>
      </c>
      <c r="P1191" s="1102"/>
      <c r="R1191" s="625"/>
    </row>
    <row r="1192" spans="1:18" s="624" customFormat="1" ht="42" customHeight="1" x14ac:dyDescent="0.25">
      <c r="A1192" s="665"/>
      <c r="B1192" s="666" t="s">
        <v>1625</v>
      </c>
      <c r="C1192" s="667"/>
      <c r="D1192" s="667"/>
      <c r="E1192" s="667"/>
      <c r="F1192" s="667"/>
      <c r="G1192" s="667"/>
      <c r="H1192" s="667"/>
      <c r="I1192" s="667"/>
      <c r="J1192" s="667"/>
      <c r="K1192" s="667"/>
      <c r="L1192" s="667"/>
      <c r="M1192" s="667"/>
      <c r="N1192" s="667"/>
      <c r="O1192" s="667"/>
      <c r="P1192" s="667"/>
      <c r="R1192" s="625"/>
    </row>
    <row r="1193" spans="1:18" s="624" customFormat="1" ht="70.5" customHeight="1" x14ac:dyDescent="0.25">
      <c r="A1193" s="594"/>
      <c r="B1193" s="1033" t="s">
        <v>1493</v>
      </c>
      <c r="C1193" s="631" t="s">
        <v>1882</v>
      </c>
      <c r="D1193" s="631" t="s">
        <v>9</v>
      </c>
      <c r="E1193" s="631" t="s">
        <v>56</v>
      </c>
      <c r="F1193" s="631" t="s">
        <v>717</v>
      </c>
      <c r="G1193" s="630">
        <v>56</v>
      </c>
      <c r="H1193" s="630">
        <v>56</v>
      </c>
      <c r="I1193" s="630">
        <v>56</v>
      </c>
      <c r="J1193" s="630">
        <v>56</v>
      </c>
      <c r="K1193" s="630">
        <v>56</v>
      </c>
      <c r="L1193" s="630">
        <v>56</v>
      </c>
      <c r="M1193" s="630">
        <v>56</v>
      </c>
      <c r="N1193" s="657"/>
      <c r="O1193" s="630"/>
      <c r="P1193" s="595"/>
      <c r="Q1193" s="624" t="s">
        <v>718</v>
      </c>
      <c r="R1193" s="625"/>
    </row>
    <row r="1194" spans="1:18" s="624" customFormat="1" ht="26.25" customHeight="1" x14ac:dyDescent="0.25">
      <c r="A1194" s="668"/>
      <c r="B1194" s="1109" t="s">
        <v>1626</v>
      </c>
      <c r="C1194" s="1056" t="s">
        <v>1881</v>
      </c>
      <c r="D1194" s="1056" t="s">
        <v>9</v>
      </c>
      <c r="E1194" s="558" t="s">
        <v>136</v>
      </c>
      <c r="F1194" s="1108" t="s">
        <v>1036</v>
      </c>
      <c r="G1194" s="558"/>
      <c r="H1194" s="558"/>
      <c r="I1194" s="558"/>
      <c r="J1194" s="558"/>
      <c r="K1194" s="558"/>
      <c r="L1194" s="558"/>
      <c r="M1194" s="558">
        <v>1</v>
      </c>
      <c r="N1194" s="579"/>
      <c r="O1194" s="450"/>
      <c r="P1194" s="1101"/>
      <c r="R1194" s="625"/>
    </row>
    <row r="1195" spans="1:18" s="624" customFormat="1" ht="36" customHeight="1" x14ac:dyDescent="0.25">
      <c r="A1195" s="669"/>
      <c r="B1195" s="1077"/>
      <c r="C1195" s="1057"/>
      <c r="D1195" s="1057"/>
      <c r="E1195" s="558" t="s">
        <v>1099</v>
      </c>
      <c r="F1195" s="1108"/>
      <c r="G1195" s="538"/>
      <c r="H1195" s="538"/>
      <c r="I1195" s="450"/>
      <c r="J1195" s="558"/>
      <c r="K1195" s="558"/>
      <c r="L1195" s="558"/>
      <c r="M1195" s="538">
        <v>100</v>
      </c>
      <c r="N1195" s="650" t="s">
        <v>993</v>
      </c>
      <c r="O1195" s="450" t="s">
        <v>722</v>
      </c>
      <c r="P1195" s="1102"/>
      <c r="R1195" s="625"/>
    </row>
    <row r="1196" spans="1:18" s="624" customFormat="1" ht="51" customHeight="1" x14ac:dyDescent="0.25">
      <c r="A1196" s="668"/>
      <c r="B1196" s="1109" t="s">
        <v>1627</v>
      </c>
      <c r="C1196" s="1056" t="s">
        <v>1881</v>
      </c>
      <c r="D1196" s="1056" t="s">
        <v>9</v>
      </c>
      <c r="E1196" s="558" t="s">
        <v>136</v>
      </c>
      <c r="F1196" s="1108" t="s">
        <v>1036</v>
      </c>
      <c r="G1196" s="558"/>
      <c r="H1196" s="558"/>
      <c r="I1196" s="558"/>
      <c r="J1196" s="558"/>
      <c r="K1196" s="558"/>
      <c r="L1196" s="558">
        <v>1</v>
      </c>
      <c r="M1196" s="558"/>
      <c r="N1196" s="579"/>
      <c r="O1196" s="450"/>
      <c r="P1196" s="1101"/>
      <c r="R1196" s="625"/>
    </row>
    <row r="1197" spans="1:18" s="624" customFormat="1" ht="48" customHeight="1" x14ac:dyDescent="0.25">
      <c r="A1197" s="669"/>
      <c r="B1197" s="1077"/>
      <c r="C1197" s="1057"/>
      <c r="D1197" s="1057"/>
      <c r="E1197" s="558" t="s">
        <v>1099</v>
      </c>
      <c r="F1197" s="1108"/>
      <c r="G1197" s="538"/>
      <c r="H1197" s="538"/>
      <c r="I1197" s="450"/>
      <c r="J1197" s="558"/>
      <c r="K1197" s="558"/>
      <c r="L1197" s="558">
        <v>8</v>
      </c>
      <c r="M1197" s="538"/>
      <c r="N1197" s="650" t="s">
        <v>993</v>
      </c>
      <c r="O1197" s="450" t="s">
        <v>722</v>
      </c>
      <c r="P1197" s="1102"/>
      <c r="R1197" s="625"/>
    </row>
    <row r="1198" spans="1:18" s="624" customFormat="1" ht="48" customHeight="1" x14ac:dyDescent="0.25">
      <c r="A1198" s="1198"/>
      <c r="B1198" s="1076" t="s">
        <v>1839</v>
      </c>
      <c r="C1198" s="1056" t="s">
        <v>1840</v>
      </c>
      <c r="D1198" s="1056" t="s">
        <v>9</v>
      </c>
      <c r="E1198" s="558" t="s">
        <v>1841</v>
      </c>
      <c r="F1198" s="1056" t="s">
        <v>1842</v>
      </c>
      <c r="G1198" s="538"/>
      <c r="H1198" s="538"/>
      <c r="I1198" s="1046">
        <v>3</v>
      </c>
      <c r="J1198" s="650">
        <v>1</v>
      </c>
      <c r="K1198" s="650">
        <v>1</v>
      </c>
      <c r="L1198" s="650">
        <v>3</v>
      </c>
      <c r="M1198" s="538"/>
      <c r="N1198" s="650"/>
      <c r="O1198" s="450"/>
      <c r="P1198" s="1056" t="s">
        <v>1846</v>
      </c>
      <c r="Q1198" s="625"/>
    </row>
    <row r="1199" spans="1:18" s="624" customFormat="1" ht="104.25" customHeight="1" x14ac:dyDescent="0.25">
      <c r="A1199" s="1200"/>
      <c r="B1199" s="1077"/>
      <c r="C1199" s="1057"/>
      <c r="D1199" s="1057"/>
      <c r="E1199" s="558" t="s">
        <v>1099</v>
      </c>
      <c r="F1199" s="1057"/>
      <c r="G1199" s="538"/>
      <c r="H1199" s="538"/>
      <c r="I1199" s="1046">
        <v>45</v>
      </c>
      <c r="J1199" s="650">
        <v>15</v>
      </c>
      <c r="K1199" s="650">
        <v>15</v>
      </c>
      <c r="L1199" s="650">
        <v>45</v>
      </c>
      <c r="M1199" s="538" t="s">
        <v>1836</v>
      </c>
      <c r="N1199" s="650" t="s">
        <v>993</v>
      </c>
      <c r="O1199" s="450" t="s">
        <v>722</v>
      </c>
      <c r="P1199" s="1107"/>
      <c r="Q1199" s="625"/>
    </row>
    <row r="1200" spans="1:18" s="624" customFormat="1" ht="152.25" customHeight="1" x14ac:dyDescent="0.25">
      <c r="A1200" s="669"/>
      <c r="B1200" s="169" t="s">
        <v>1843</v>
      </c>
      <c r="C1200" s="558" t="s">
        <v>1840</v>
      </c>
      <c r="D1200" s="558" t="s">
        <v>9</v>
      </c>
      <c r="E1200" s="558" t="s">
        <v>1099</v>
      </c>
      <c r="F1200" s="538" t="s">
        <v>1842</v>
      </c>
      <c r="G1200" s="538"/>
      <c r="H1200" s="538"/>
      <c r="I1200" s="868">
        <v>45</v>
      </c>
      <c r="J1200" s="538"/>
      <c r="K1200" s="538"/>
      <c r="L1200" s="538"/>
      <c r="M1200" s="538"/>
      <c r="N1200" s="650" t="s">
        <v>993</v>
      </c>
      <c r="O1200" s="450" t="s">
        <v>722</v>
      </c>
      <c r="P1200" s="1107"/>
      <c r="Q1200" s="625"/>
    </row>
    <row r="1201" spans="1:18" s="624" customFormat="1" ht="146.25" customHeight="1" x14ac:dyDescent="0.25">
      <c r="A1201" s="669"/>
      <c r="B1201" s="169" t="s">
        <v>1844</v>
      </c>
      <c r="C1201" s="558" t="s">
        <v>1840</v>
      </c>
      <c r="D1201" s="558" t="s">
        <v>9</v>
      </c>
      <c r="E1201" s="558" t="s">
        <v>1099</v>
      </c>
      <c r="F1201" s="538" t="s">
        <v>1842</v>
      </c>
      <c r="G1201" s="538"/>
      <c r="H1201" s="538"/>
      <c r="I1201" s="868"/>
      <c r="J1201" s="538">
        <v>15</v>
      </c>
      <c r="K1201" s="538"/>
      <c r="L1201" s="538"/>
      <c r="M1201" s="538"/>
      <c r="N1201" s="650" t="s">
        <v>993</v>
      </c>
      <c r="O1201" s="450" t="s">
        <v>722</v>
      </c>
      <c r="P1201" s="1107"/>
      <c r="Q1201" s="625"/>
    </row>
    <row r="1202" spans="1:18" s="624" customFormat="1" ht="153" customHeight="1" x14ac:dyDescent="0.25">
      <c r="A1202" s="669"/>
      <c r="B1202" s="169" t="s">
        <v>1845</v>
      </c>
      <c r="C1202" s="558" t="s">
        <v>1840</v>
      </c>
      <c r="D1202" s="558" t="s">
        <v>9</v>
      </c>
      <c r="E1202" s="558" t="s">
        <v>1099</v>
      </c>
      <c r="F1202" s="538" t="s">
        <v>1842</v>
      </c>
      <c r="G1202" s="538"/>
      <c r="H1202" s="538"/>
      <c r="I1202" s="868"/>
      <c r="J1202" s="538"/>
      <c r="K1202" s="538">
        <v>15</v>
      </c>
      <c r="L1202" s="538"/>
      <c r="M1202" s="538"/>
      <c r="N1202" s="650" t="s">
        <v>993</v>
      </c>
      <c r="O1202" s="450" t="s">
        <v>722</v>
      </c>
      <c r="P1202" s="1107"/>
      <c r="Q1202" s="625"/>
    </row>
    <row r="1203" spans="1:18" s="624" customFormat="1" ht="152.25" customHeight="1" x14ac:dyDescent="0.25">
      <c r="A1203" s="669"/>
      <c r="B1203" s="169" t="s">
        <v>1847</v>
      </c>
      <c r="C1203" s="558" t="s">
        <v>1840</v>
      </c>
      <c r="D1203" s="558" t="s">
        <v>9</v>
      </c>
      <c r="E1203" s="558" t="s">
        <v>1099</v>
      </c>
      <c r="F1203" s="538" t="s">
        <v>1842</v>
      </c>
      <c r="G1203" s="538"/>
      <c r="H1203" s="538"/>
      <c r="I1203" s="868"/>
      <c r="J1203" s="538"/>
      <c r="K1203" s="538"/>
      <c r="L1203" s="538">
        <v>45</v>
      </c>
      <c r="M1203" s="538"/>
      <c r="N1203" s="650" t="s">
        <v>993</v>
      </c>
      <c r="O1203" s="450" t="s">
        <v>722</v>
      </c>
      <c r="P1203" s="1057"/>
      <c r="Q1203" s="625"/>
    </row>
    <row r="1204" spans="1:18" s="624" customFormat="1" ht="81" customHeight="1" x14ac:dyDescent="0.25">
      <c r="A1204" s="1048"/>
      <c r="B1204" s="671" t="s">
        <v>1848</v>
      </c>
      <c r="C1204" s="538" t="s">
        <v>1840</v>
      </c>
      <c r="D1204" s="671" t="s">
        <v>9</v>
      </c>
      <c r="E1204" s="558" t="s">
        <v>1099</v>
      </c>
      <c r="F1204" s="671" t="s">
        <v>59</v>
      </c>
      <c r="G1204" s="538"/>
      <c r="H1204" s="538"/>
      <c r="I1204" s="1046">
        <v>32.299999999999997</v>
      </c>
      <c r="J1204" s="650">
        <v>271.10000000000002</v>
      </c>
      <c r="K1204" s="538"/>
      <c r="L1204" s="538"/>
      <c r="M1204" s="538"/>
      <c r="N1204" s="650" t="s">
        <v>993</v>
      </c>
      <c r="O1204" s="868" t="s">
        <v>1837</v>
      </c>
      <c r="P1204" s="1056" t="s">
        <v>1849</v>
      </c>
      <c r="Q1204" s="625"/>
    </row>
    <row r="1205" spans="1:18" s="624" customFormat="1" ht="48" customHeight="1" x14ac:dyDescent="0.25">
      <c r="A1205" s="1048"/>
      <c r="B1205" s="169" t="s">
        <v>1850</v>
      </c>
      <c r="C1205" s="558" t="s">
        <v>1840</v>
      </c>
      <c r="D1205" s="558" t="s">
        <v>9</v>
      </c>
      <c r="E1205" s="558" t="s">
        <v>1099</v>
      </c>
      <c r="F1205" s="671" t="s">
        <v>59</v>
      </c>
      <c r="G1205" s="538"/>
      <c r="H1205" s="538"/>
      <c r="I1205" s="868">
        <v>32.299999999999997</v>
      </c>
      <c r="J1205" s="538">
        <v>75.3</v>
      </c>
      <c r="K1205" s="538"/>
      <c r="L1205" s="538"/>
      <c r="M1205" s="538"/>
      <c r="N1205" s="650" t="s">
        <v>993</v>
      </c>
      <c r="O1205" s="450" t="s">
        <v>1837</v>
      </c>
      <c r="P1205" s="1107"/>
      <c r="Q1205" s="625"/>
    </row>
    <row r="1206" spans="1:18" s="624" customFormat="1" ht="48" customHeight="1" x14ac:dyDescent="0.25">
      <c r="A1206" s="1048"/>
      <c r="B1206" s="169" t="s">
        <v>1851</v>
      </c>
      <c r="C1206" s="558" t="s">
        <v>1840</v>
      </c>
      <c r="D1206" s="558" t="s">
        <v>9</v>
      </c>
      <c r="E1206" s="558" t="s">
        <v>1099</v>
      </c>
      <c r="F1206" s="671" t="s">
        <v>59</v>
      </c>
      <c r="G1206" s="538"/>
      <c r="H1206" s="538"/>
      <c r="I1206" s="868"/>
      <c r="J1206" s="794">
        <v>5</v>
      </c>
      <c r="K1206" s="538"/>
      <c r="L1206" s="538"/>
      <c r="M1206" s="538"/>
      <c r="N1206" s="650" t="s">
        <v>993</v>
      </c>
      <c r="O1206" s="450" t="s">
        <v>1837</v>
      </c>
      <c r="P1206" s="1107"/>
      <c r="Q1206" s="625"/>
    </row>
    <row r="1207" spans="1:18" s="624" customFormat="1" ht="48" customHeight="1" x14ac:dyDescent="0.25">
      <c r="A1207" s="1048"/>
      <c r="B1207" s="169" t="s">
        <v>1852</v>
      </c>
      <c r="C1207" s="558" t="s">
        <v>1840</v>
      </c>
      <c r="D1207" s="558" t="s">
        <v>9</v>
      </c>
      <c r="E1207" s="558" t="s">
        <v>1099</v>
      </c>
      <c r="F1207" s="671" t="s">
        <v>59</v>
      </c>
      <c r="G1207" s="538"/>
      <c r="H1207" s="538"/>
      <c r="I1207" s="868"/>
      <c r="J1207" s="538">
        <v>190.8</v>
      </c>
      <c r="K1207" s="538"/>
      <c r="L1207" s="538"/>
      <c r="M1207" s="538"/>
      <c r="N1207" s="650" t="s">
        <v>993</v>
      </c>
      <c r="O1207" s="450" t="s">
        <v>1837</v>
      </c>
      <c r="P1207" s="1057"/>
      <c r="Q1207" s="625"/>
    </row>
    <row r="1208" spans="1:18" s="624" customFormat="1" ht="58.5" customHeight="1" x14ac:dyDescent="0.25">
      <c r="A1208" s="1224"/>
      <c r="B1208" s="1056" t="s">
        <v>1853</v>
      </c>
      <c r="C1208" s="1056" t="s">
        <v>1840</v>
      </c>
      <c r="D1208" s="1056" t="s">
        <v>9</v>
      </c>
      <c r="E1208" s="1108" t="s">
        <v>1099</v>
      </c>
      <c r="F1208" s="1108" t="s">
        <v>59</v>
      </c>
      <c r="G1208" s="558"/>
      <c r="H1208" s="558"/>
      <c r="I1208" s="450"/>
      <c r="J1208" s="579">
        <f>J1210+J1212</f>
        <v>129.4</v>
      </c>
      <c r="K1208" s="579">
        <f>K1212</f>
        <v>52.2</v>
      </c>
      <c r="L1208" s="558"/>
      <c r="M1208" s="558"/>
      <c r="N1208" s="579" t="s">
        <v>993</v>
      </c>
      <c r="O1208" s="450" t="s">
        <v>722</v>
      </c>
      <c r="P1208" s="1108" t="s">
        <v>1854</v>
      </c>
      <c r="Q1208" s="625"/>
    </row>
    <row r="1209" spans="1:18" s="624" customFormat="1" ht="40.5" customHeight="1" x14ac:dyDescent="0.25">
      <c r="A1209" s="1224"/>
      <c r="B1209" s="1057"/>
      <c r="C1209" s="1057"/>
      <c r="D1209" s="1057"/>
      <c r="E1209" s="1108"/>
      <c r="F1209" s="1108"/>
      <c r="G1209" s="558"/>
      <c r="H1209" s="558"/>
      <c r="I1209" s="1047"/>
      <c r="J1209" s="579">
        <f>J1211</f>
        <v>66.400000000000006</v>
      </c>
      <c r="K1209" s="579"/>
      <c r="L1209" s="558"/>
      <c r="M1209" s="558"/>
      <c r="N1209" s="579" t="s">
        <v>992</v>
      </c>
      <c r="O1209" s="450" t="s">
        <v>1838</v>
      </c>
      <c r="P1209" s="1108"/>
      <c r="Q1209" s="625"/>
    </row>
    <row r="1210" spans="1:18" s="624" customFormat="1" ht="48" customHeight="1" x14ac:dyDescent="0.25">
      <c r="A1210" s="1048"/>
      <c r="B1210" s="169" t="s">
        <v>1855</v>
      </c>
      <c r="C1210" s="558" t="s">
        <v>1840</v>
      </c>
      <c r="D1210" s="558" t="s">
        <v>9</v>
      </c>
      <c r="E1210" s="558" t="s">
        <v>1099</v>
      </c>
      <c r="F1210" s="1049" t="s">
        <v>59</v>
      </c>
      <c r="G1210" s="558"/>
      <c r="H1210" s="558"/>
      <c r="I1210" s="450"/>
      <c r="J1210" s="450">
        <v>77.2</v>
      </c>
      <c r="K1210" s="558"/>
      <c r="L1210" s="558"/>
      <c r="M1210" s="558"/>
      <c r="N1210" s="579" t="s">
        <v>993</v>
      </c>
      <c r="O1210" s="450" t="s">
        <v>722</v>
      </c>
      <c r="P1210" s="1108"/>
      <c r="Q1210" s="625"/>
    </row>
    <row r="1211" spans="1:18" s="624" customFormat="1" ht="48" customHeight="1" x14ac:dyDescent="0.25">
      <c r="A1211" s="1048"/>
      <c r="B1211" s="169" t="s">
        <v>1856</v>
      </c>
      <c r="C1211" s="558" t="s">
        <v>1840</v>
      </c>
      <c r="D1211" s="558" t="s">
        <v>9</v>
      </c>
      <c r="E1211" s="558" t="s">
        <v>1099</v>
      </c>
      <c r="F1211" s="1049" t="s">
        <v>59</v>
      </c>
      <c r="G1211" s="558"/>
      <c r="H1211" s="558"/>
      <c r="I1211" s="450"/>
      <c r="J1211" s="450">
        <v>66.400000000000006</v>
      </c>
      <c r="K1211" s="558"/>
      <c r="L1211" s="558"/>
      <c r="M1211" s="558"/>
      <c r="N1211" s="579" t="s">
        <v>992</v>
      </c>
      <c r="O1211" s="450" t="s">
        <v>1838</v>
      </c>
      <c r="P1211" s="1108"/>
      <c r="Q1211" s="625"/>
    </row>
    <row r="1212" spans="1:18" s="624" customFormat="1" ht="48" customHeight="1" x14ac:dyDescent="0.25">
      <c r="A1212" s="1048"/>
      <c r="B1212" s="169" t="s">
        <v>1857</v>
      </c>
      <c r="C1212" s="558" t="s">
        <v>1840</v>
      </c>
      <c r="D1212" s="558" t="s">
        <v>9</v>
      </c>
      <c r="E1212" s="558" t="s">
        <v>1858</v>
      </c>
      <c r="F1212" s="1049" t="s">
        <v>59</v>
      </c>
      <c r="G1212" s="558"/>
      <c r="H1212" s="558"/>
      <c r="I1212" s="450"/>
      <c r="J1212" s="558">
        <v>52.2</v>
      </c>
      <c r="K1212" s="558">
        <v>52.2</v>
      </c>
      <c r="L1212" s="558"/>
      <c r="M1212" s="558"/>
      <c r="N1212" s="579" t="s">
        <v>993</v>
      </c>
      <c r="O1212" s="450" t="s">
        <v>722</v>
      </c>
      <c r="P1212" s="1108"/>
      <c r="Q1212" s="625"/>
    </row>
    <row r="1213" spans="1:18" s="624" customFormat="1" ht="70.5" customHeight="1" x14ac:dyDescent="0.25">
      <c r="A1213" s="594"/>
      <c r="B1213" s="673" t="s">
        <v>1494</v>
      </c>
      <c r="C1213" s="631" t="s">
        <v>1882</v>
      </c>
      <c r="D1213" s="631" t="s">
        <v>9</v>
      </c>
      <c r="E1213" s="631" t="s">
        <v>56</v>
      </c>
      <c r="F1213" s="631" t="s">
        <v>1036</v>
      </c>
      <c r="G1213" s="630"/>
      <c r="H1213" s="630"/>
      <c r="I1213" s="630">
        <v>1</v>
      </c>
      <c r="J1213" s="630"/>
      <c r="K1213" s="630"/>
      <c r="L1213" s="630"/>
      <c r="M1213" s="630"/>
      <c r="N1213" s="657"/>
      <c r="O1213" s="630"/>
      <c r="P1213" s="595"/>
      <c r="Q1213" s="624" t="s">
        <v>718</v>
      </c>
      <c r="R1213" s="625"/>
    </row>
    <row r="1214" spans="1:18" s="624" customFormat="1" ht="37.5" customHeight="1" x14ac:dyDescent="0.25">
      <c r="A1214" s="668"/>
      <c r="B1214" s="1109" t="s">
        <v>1628</v>
      </c>
      <c r="C1214" s="1056" t="s">
        <v>1881</v>
      </c>
      <c r="D1214" s="1056" t="s">
        <v>9</v>
      </c>
      <c r="E1214" s="558" t="s">
        <v>136</v>
      </c>
      <c r="F1214" s="1108" t="s">
        <v>1036</v>
      </c>
      <c r="G1214" s="558"/>
      <c r="H1214" s="558"/>
      <c r="I1214" s="558">
        <v>1</v>
      </c>
      <c r="J1214" s="558"/>
      <c r="K1214" s="558"/>
      <c r="L1214" s="558"/>
      <c r="M1214" s="558"/>
      <c r="N1214" s="579"/>
      <c r="O1214" s="662"/>
      <c r="P1214" s="1101"/>
      <c r="R1214" s="625"/>
    </row>
    <row r="1215" spans="1:18" s="624" customFormat="1" ht="29.25" customHeight="1" x14ac:dyDescent="0.25">
      <c r="A1215" s="669"/>
      <c r="B1215" s="1077"/>
      <c r="C1215" s="1057"/>
      <c r="D1215" s="1057"/>
      <c r="E1215" s="558" t="s">
        <v>1099</v>
      </c>
      <c r="F1215" s="1108"/>
      <c r="G1215" s="538"/>
      <c r="H1215" s="538">
        <v>0.1</v>
      </c>
      <c r="I1215" s="450">
        <v>133.6</v>
      </c>
      <c r="J1215" s="558"/>
      <c r="K1215" s="558"/>
      <c r="L1215" s="558"/>
      <c r="M1215" s="538"/>
      <c r="N1215" s="650" t="s">
        <v>993</v>
      </c>
      <c r="O1215" s="450" t="s">
        <v>713</v>
      </c>
      <c r="P1215" s="1102"/>
      <c r="R1215" s="625"/>
    </row>
    <row r="1216" spans="1:18" s="624" customFormat="1" ht="34.5" customHeight="1" x14ac:dyDescent="0.25">
      <c r="A1216" s="668"/>
      <c r="B1216" s="1109" t="s">
        <v>1629</v>
      </c>
      <c r="C1216" s="1056" t="s">
        <v>1881</v>
      </c>
      <c r="D1216" s="1056" t="s">
        <v>9</v>
      </c>
      <c r="E1216" s="558" t="s">
        <v>136</v>
      </c>
      <c r="F1216" s="1108" t="s">
        <v>1036</v>
      </c>
      <c r="G1216" s="558"/>
      <c r="H1216" s="558"/>
      <c r="I1216" s="558"/>
      <c r="J1216" s="558"/>
      <c r="K1216" s="660"/>
      <c r="L1216" s="558">
        <v>1</v>
      </c>
      <c r="M1216" s="558"/>
      <c r="N1216" s="579"/>
      <c r="O1216" s="450"/>
      <c r="P1216" s="1101"/>
      <c r="R1216" s="625"/>
    </row>
    <row r="1217" spans="1:18" s="624" customFormat="1" ht="34.5" customHeight="1" x14ac:dyDescent="0.25">
      <c r="A1217" s="669"/>
      <c r="B1217" s="1077"/>
      <c r="C1217" s="1057"/>
      <c r="D1217" s="1057"/>
      <c r="E1217" s="558" t="s">
        <v>1099</v>
      </c>
      <c r="F1217" s="1108"/>
      <c r="G1217" s="538"/>
      <c r="H1217" s="538"/>
      <c r="I1217" s="558"/>
      <c r="J1217" s="558"/>
      <c r="K1217" s="660"/>
      <c r="L1217" s="450">
        <v>55.1</v>
      </c>
      <c r="M1217" s="538"/>
      <c r="N1217" s="650" t="s">
        <v>993</v>
      </c>
      <c r="O1217" s="450" t="s">
        <v>713</v>
      </c>
      <c r="P1217" s="1102"/>
      <c r="R1217" s="625"/>
    </row>
    <row r="1218" spans="1:18" s="624" customFormat="1" ht="70.5" customHeight="1" x14ac:dyDescent="0.25">
      <c r="A1218" s="594"/>
      <c r="B1218" s="1033" t="s">
        <v>1495</v>
      </c>
      <c r="C1218" s="631" t="s">
        <v>1882</v>
      </c>
      <c r="D1218" s="631" t="s">
        <v>9</v>
      </c>
      <c r="E1218" s="631" t="s">
        <v>56</v>
      </c>
      <c r="F1218" s="631" t="s">
        <v>1036</v>
      </c>
      <c r="G1218" s="630"/>
      <c r="H1218" s="630"/>
      <c r="I1218" s="630">
        <v>1</v>
      </c>
      <c r="J1218" s="630"/>
      <c r="K1218" s="630">
        <v>1</v>
      </c>
      <c r="L1218" s="630"/>
      <c r="M1218" s="630"/>
      <c r="N1218" s="657"/>
      <c r="O1218" s="630"/>
      <c r="P1218" s="595"/>
      <c r="Q1218" s="624" t="s">
        <v>718</v>
      </c>
      <c r="R1218" s="625"/>
    </row>
    <row r="1219" spans="1:18" s="624" customFormat="1" ht="18.95" customHeight="1" x14ac:dyDescent="0.25">
      <c r="A1219" s="668"/>
      <c r="B1219" s="1109" t="s">
        <v>1630</v>
      </c>
      <c r="C1219" s="1056" t="s">
        <v>1881</v>
      </c>
      <c r="D1219" s="1056" t="s">
        <v>9</v>
      </c>
      <c r="E1219" s="558" t="s">
        <v>136</v>
      </c>
      <c r="F1219" s="1108" t="s">
        <v>1037</v>
      </c>
      <c r="G1219" s="558"/>
      <c r="H1219" s="558"/>
      <c r="I1219" s="558"/>
      <c r="J1219" s="558"/>
      <c r="K1219" s="558">
        <v>1</v>
      </c>
      <c r="L1219" s="558"/>
      <c r="M1219" s="558"/>
      <c r="N1219" s="579"/>
      <c r="O1219" s="661"/>
      <c r="P1219" s="1101"/>
      <c r="R1219" s="625"/>
    </row>
    <row r="1220" spans="1:18" s="624" customFormat="1" ht="34.5" customHeight="1" x14ac:dyDescent="0.25">
      <c r="A1220" s="669"/>
      <c r="B1220" s="1077"/>
      <c r="C1220" s="1057"/>
      <c r="D1220" s="1057"/>
      <c r="E1220" s="558" t="s">
        <v>1099</v>
      </c>
      <c r="F1220" s="1108"/>
      <c r="G1220" s="538"/>
      <c r="H1220" s="538">
        <v>1.9</v>
      </c>
      <c r="I1220" s="450">
        <v>16.399999999999999</v>
      </c>
      <c r="J1220" s="558"/>
      <c r="K1220" s="558">
        <v>122</v>
      </c>
      <c r="L1220" s="558"/>
      <c r="M1220" s="538"/>
      <c r="N1220" s="650" t="s">
        <v>50</v>
      </c>
      <c r="O1220" s="450" t="s">
        <v>714</v>
      </c>
      <c r="P1220" s="1102"/>
      <c r="R1220" s="625"/>
    </row>
    <row r="1221" spans="1:18" s="624" customFormat="1" ht="18.95" customHeight="1" x14ac:dyDescent="0.25">
      <c r="A1221" s="1198"/>
      <c r="B1221" s="1109" t="s">
        <v>1631</v>
      </c>
      <c r="C1221" s="1056" t="s">
        <v>1881</v>
      </c>
      <c r="D1221" s="1056" t="s">
        <v>9</v>
      </c>
      <c r="E1221" s="558" t="s">
        <v>136</v>
      </c>
      <c r="F1221" s="1056" t="s">
        <v>1035</v>
      </c>
      <c r="G1221" s="558"/>
      <c r="H1221" s="558"/>
      <c r="I1221" s="558">
        <v>1</v>
      </c>
      <c r="J1221" s="558"/>
      <c r="K1221" s="558"/>
      <c r="L1221" s="558"/>
      <c r="M1221" s="558"/>
      <c r="N1221" s="579"/>
      <c r="O1221" s="450"/>
      <c r="P1221" s="1101"/>
      <c r="R1221" s="625"/>
    </row>
    <row r="1222" spans="1:18" s="624" customFormat="1" ht="18.95" customHeight="1" x14ac:dyDescent="0.25">
      <c r="A1222" s="1199"/>
      <c r="B1222" s="1206"/>
      <c r="C1222" s="1107"/>
      <c r="D1222" s="1107"/>
      <c r="E1222" s="671" t="s">
        <v>1099</v>
      </c>
      <c r="F1222" s="1107"/>
      <c r="G1222" s="538"/>
      <c r="H1222" s="538">
        <v>1000</v>
      </c>
      <c r="I1222" s="558"/>
      <c r="J1222" s="558"/>
      <c r="K1222" s="558"/>
      <c r="L1222" s="558"/>
      <c r="M1222" s="538"/>
      <c r="N1222" s="650" t="s">
        <v>51</v>
      </c>
      <c r="O1222" s="450" t="s">
        <v>723</v>
      </c>
      <c r="P1222" s="1102"/>
      <c r="R1222" s="625"/>
    </row>
    <row r="1223" spans="1:18" s="624" customFormat="1" ht="18.95" customHeight="1" x14ac:dyDescent="0.25">
      <c r="A1223" s="1200"/>
      <c r="B1223" s="1138"/>
      <c r="C1223" s="1057"/>
      <c r="D1223" s="1057"/>
      <c r="E1223" s="671" t="s">
        <v>1099</v>
      </c>
      <c r="F1223" s="1057"/>
      <c r="G1223" s="538">
        <v>56.4</v>
      </c>
      <c r="H1223" s="538">
        <v>400</v>
      </c>
      <c r="J1223" s="558"/>
      <c r="K1223" s="558"/>
      <c r="L1223" s="450">
        <v>465.4</v>
      </c>
      <c r="M1223" s="538"/>
      <c r="N1223" s="650" t="s">
        <v>50</v>
      </c>
      <c r="O1223" s="450" t="s">
        <v>714</v>
      </c>
      <c r="P1223" s="649"/>
      <c r="R1223" s="625"/>
    </row>
    <row r="1224" spans="1:18" s="624" customFormat="1" ht="70.5" customHeight="1" x14ac:dyDescent="0.25">
      <c r="A1224" s="594"/>
      <c r="B1224" s="673" t="s">
        <v>1496</v>
      </c>
      <c r="C1224" s="631" t="s">
        <v>1882</v>
      </c>
      <c r="D1224" s="631" t="s">
        <v>9</v>
      </c>
      <c r="E1224" s="631" t="s">
        <v>56</v>
      </c>
      <c r="F1224" s="631" t="s">
        <v>719</v>
      </c>
      <c r="G1224" s="630"/>
      <c r="H1224" s="630"/>
      <c r="I1224" s="630"/>
      <c r="J1224" s="630"/>
      <c r="K1224" s="630"/>
      <c r="L1224" s="630">
        <v>1</v>
      </c>
      <c r="M1224" s="630"/>
      <c r="N1224" s="657"/>
      <c r="O1224" s="672"/>
      <c r="P1224" s="595"/>
      <c r="R1224" s="625"/>
    </row>
    <row r="1225" spans="1:18" s="624" customFormat="1" ht="18.95" customHeight="1" x14ac:dyDescent="0.25">
      <c r="A1225" s="668"/>
      <c r="B1225" s="1129" t="s">
        <v>1497</v>
      </c>
      <c r="C1225" s="1056" t="s">
        <v>1881</v>
      </c>
      <c r="D1225" s="1056" t="s">
        <v>9</v>
      </c>
      <c r="E1225" s="558" t="s">
        <v>56</v>
      </c>
      <c r="F1225" s="1108" t="s">
        <v>719</v>
      </c>
      <c r="G1225" s="558"/>
      <c r="H1225" s="558"/>
      <c r="I1225" s="558"/>
      <c r="J1225" s="558"/>
      <c r="K1225" s="558"/>
      <c r="L1225" s="558">
        <v>1</v>
      </c>
      <c r="M1225" s="558"/>
      <c r="N1225" s="579"/>
      <c r="O1225" s="450"/>
      <c r="P1225" s="1101"/>
      <c r="R1225" s="625"/>
    </row>
    <row r="1226" spans="1:18" s="624" customFormat="1" ht="24.75" customHeight="1" x14ac:dyDescent="0.25">
      <c r="A1226" s="669"/>
      <c r="B1226" s="1130"/>
      <c r="C1226" s="1057"/>
      <c r="D1226" s="1057"/>
      <c r="E1226" s="558" t="s">
        <v>1099</v>
      </c>
      <c r="F1226" s="1108"/>
      <c r="G1226" s="538"/>
      <c r="H1226" s="538"/>
      <c r="I1226" s="558"/>
      <c r="J1226" s="558"/>
      <c r="K1226" s="558"/>
      <c r="L1226" s="558">
        <v>3.7</v>
      </c>
      <c r="M1226" s="558"/>
      <c r="N1226" s="650" t="s">
        <v>50</v>
      </c>
      <c r="O1226" s="450" t="s">
        <v>724</v>
      </c>
      <c r="P1226" s="1102"/>
      <c r="R1226" s="625"/>
    </row>
    <row r="1227" spans="1:18" s="624" customFormat="1" x14ac:dyDescent="0.25">
      <c r="A1227" s="1030"/>
      <c r="B1227" s="1030" t="s">
        <v>1635</v>
      </c>
      <c r="C1227" s="1031"/>
      <c r="D1227" s="1031"/>
      <c r="E1227" s="1031"/>
      <c r="F1227" s="1031"/>
      <c r="G1227" s="1031"/>
      <c r="H1227" s="1031"/>
      <c r="I1227" s="1031"/>
      <c r="J1227" s="1031"/>
      <c r="K1227" s="1031"/>
      <c r="L1227" s="1031"/>
      <c r="M1227" s="1031"/>
      <c r="N1227" s="1031"/>
      <c r="O1227" s="1031"/>
      <c r="P1227" s="1032"/>
      <c r="R1227" s="625"/>
    </row>
    <row r="1228" spans="1:18" s="624" customFormat="1" ht="70.5" customHeight="1" x14ac:dyDescent="0.25">
      <c r="A1228" s="594"/>
      <c r="B1228" s="673" t="s">
        <v>1498</v>
      </c>
      <c r="C1228" s="631" t="s">
        <v>1882</v>
      </c>
      <c r="D1228" s="631" t="s">
        <v>9</v>
      </c>
      <c r="E1228" s="631" t="s">
        <v>720</v>
      </c>
      <c r="F1228" s="631" t="s">
        <v>68</v>
      </c>
      <c r="G1228" s="776">
        <v>2189</v>
      </c>
      <c r="H1228" s="776">
        <v>2000</v>
      </c>
      <c r="I1228" s="776">
        <v>1000</v>
      </c>
      <c r="J1228" s="776">
        <v>1100</v>
      </c>
      <c r="K1228" s="776">
        <v>1100</v>
      </c>
      <c r="L1228" s="776">
        <v>1100</v>
      </c>
      <c r="M1228" s="776">
        <v>1100</v>
      </c>
      <c r="N1228" s="657"/>
      <c r="O1228" s="630"/>
      <c r="P1228" s="595"/>
      <c r="Q1228" s="624" t="s">
        <v>718</v>
      </c>
      <c r="R1228" s="625"/>
    </row>
    <row r="1229" spans="1:18" s="624" customFormat="1" ht="19.5" customHeight="1" x14ac:dyDescent="0.25">
      <c r="A1229" s="668"/>
      <c r="B1229" s="1129" t="s">
        <v>1632</v>
      </c>
      <c r="C1229" s="1056" t="s">
        <v>1881</v>
      </c>
      <c r="D1229" s="1056" t="s">
        <v>9</v>
      </c>
      <c r="E1229" s="558" t="s">
        <v>136</v>
      </c>
      <c r="F1229" s="1108"/>
      <c r="G1229" s="558"/>
      <c r="H1229" s="558"/>
      <c r="I1229" s="558"/>
      <c r="J1229" s="558"/>
      <c r="K1229" s="558"/>
      <c r="L1229" s="558">
        <v>245</v>
      </c>
      <c r="M1229" s="558">
        <v>246</v>
      </c>
      <c r="N1229" s="579"/>
      <c r="O1229" s="661"/>
      <c r="P1229" s="1101"/>
      <c r="R1229" s="625"/>
    </row>
    <row r="1230" spans="1:18" s="624" customFormat="1" ht="32.25" customHeight="1" x14ac:dyDescent="0.25">
      <c r="A1230" s="669"/>
      <c r="B1230" s="1130"/>
      <c r="C1230" s="1057"/>
      <c r="D1230" s="1057"/>
      <c r="E1230" s="558" t="s">
        <v>1099</v>
      </c>
      <c r="F1230" s="1108"/>
      <c r="G1230" s="538"/>
      <c r="H1230" s="538"/>
      <c r="I1230" s="450"/>
      <c r="J1230" s="558"/>
      <c r="K1230" s="558"/>
      <c r="L1230" s="558">
        <v>86.1</v>
      </c>
      <c r="M1230" s="538">
        <v>88.7</v>
      </c>
      <c r="N1230" s="650" t="s">
        <v>50</v>
      </c>
      <c r="O1230" s="450" t="s">
        <v>915</v>
      </c>
      <c r="P1230" s="1102"/>
      <c r="R1230" s="625"/>
    </row>
    <row r="1231" spans="1:18" s="624" customFormat="1" ht="70.5" customHeight="1" x14ac:dyDescent="0.25">
      <c r="A1231" s="594"/>
      <c r="B1231" s="673" t="s">
        <v>791</v>
      </c>
      <c r="C1231" s="631" t="s">
        <v>1882</v>
      </c>
      <c r="D1231" s="631" t="s">
        <v>9</v>
      </c>
      <c r="E1231" s="631" t="s">
        <v>136</v>
      </c>
      <c r="F1231" s="631" t="s">
        <v>137</v>
      </c>
      <c r="G1231" s="630"/>
      <c r="H1231" s="630">
        <v>1</v>
      </c>
      <c r="I1231" s="630">
        <v>1</v>
      </c>
      <c r="J1231" s="630">
        <v>1</v>
      </c>
      <c r="K1231" s="630">
        <v>1</v>
      </c>
      <c r="L1231" s="630"/>
      <c r="M1231" s="630"/>
      <c r="N1231" s="657"/>
      <c r="O1231" s="630"/>
      <c r="P1231" s="595"/>
      <c r="R1231" s="625"/>
    </row>
    <row r="1232" spans="1:18" s="624" customFormat="1" ht="32.25" customHeight="1" x14ac:dyDescent="0.25">
      <c r="A1232" s="668"/>
      <c r="B1232" s="1109" t="s">
        <v>1633</v>
      </c>
      <c r="C1232" s="1056" t="s">
        <v>1881</v>
      </c>
      <c r="D1232" s="1056" t="s">
        <v>9</v>
      </c>
      <c r="E1232" s="558" t="s">
        <v>721</v>
      </c>
      <c r="F1232" s="1108" t="s">
        <v>137</v>
      </c>
      <c r="G1232" s="558"/>
      <c r="H1232" s="558"/>
      <c r="I1232" s="558"/>
      <c r="J1232" s="558"/>
      <c r="K1232" s="558"/>
      <c r="L1232" s="558"/>
      <c r="M1232" s="558"/>
      <c r="N1232" s="579"/>
      <c r="O1232" s="450"/>
      <c r="P1232" s="1101"/>
      <c r="R1232" s="625"/>
    </row>
    <row r="1233" spans="1:18" s="624" customFormat="1" ht="32.25" customHeight="1" x14ac:dyDescent="0.25">
      <c r="A1233" s="669"/>
      <c r="B1233" s="1077"/>
      <c r="C1233" s="1057"/>
      <c r="D1233" s="1057"/>
      <c r="E1233" s="558" t="s">
        <v>1099</v>
      </c>
      <c r="F1233" s="1108"/>
      <c r="G1233" s="538"/>
      <c r="H1233" s="538">
        <v>82.6</v>
      </c>
      <c r="I1233" s="261">
        <v>85</v>
      </c>
      <c r="J1233" s="520">
        <v>95</v>
      </c>
      <c r="K1233" s="520">
        <v>110</v>
      </c>
      <c r="L1233" s="558"/>
      <c r="M1233" s="538"/>
      <c r="N1233" s="650" t="s">
        <v>50</v>
      </c>
      <c r="O1233" s="450" t="s">
        <v>725</v>
      </c>
      <c r="P1233" s="1102"/>
      <c r="R1233" s="625"/>
    </row>
    <row r="1234" spans="1:18" s="624" customFormat="1" ht="32.25" customHeight="1" x14ac:dyDescent="0.25">
      <c r="A1234" s="668"/>
      <c r="B1234" s="1109" t="s">
        <v>1634</v>
      </c>
      <c r="C1234" s="1056" t="s">
        <v>1881</v>
      </c>
      <c r="D1234" s="1056" t="s">
        <v>9</v>
      </c>
      <c r="E1234" s="558" t="s">
        <v>721</v>
      </c>
      <c r="F1234" s="1108" t="s">
        <v>137</v>
      </c>
      <c r="G1234" s="558"/>
      <c r="H1234" s="558"/>
      <c r="I1234" s="558"/>
      <c r="J1234" s="558"/>
      <c r="K1234" s="558"/>
      <c r="L1234" s="558"/>
      <c r="M1234" s="558"/>
      <c r="N1234" s="579"/>
      <c r="O1234" s="450"/>
      <c r="P1234" s="1101"/>
      <c r="R1234" s="625"/>
    </row>
    <row r="1235" spans="1:18" s="624" customFormat="1" ht="32.25" customHeight="1" x14ac:dyDescent="0.25">
      <c r="A1235" s="669"/>
      <c r="B1235" s="1077"/>
      <c r="C1235" s="1057"/>
      <c r="D1235" s="1057"/>
      <c r="E1235" s="558" t="s">
        <v>1099</v>
      </c>
      <c r="F1235" s="1108"/>
      <c r="G1235" s="538"/>
      <c r="H1235" s="538"/>
      <c r="I1235" s="261">
        <v>26</v>
      </c>
      <c r="J1235" s="520">
        <v>26</v>
      </c>
      <c r="K1235" s="520">
        <v>100</v>
      </c>
      <c r="L1235" s="558"/>
      <c r="M1235" s="538"/>
      <c r="N1235" s="650" t="s">
        <v>50</v>
      </c>
      <c r="O1235" s="450" t="s">
        <v>725</v>
      </c>
      <c r="P1235" s="1102"/>
      <c r="R1235" s="625"/>
    </row>
    <row r="1236" spans="1:18" s="624" customFormat="1" ht="32.25" customHeight="1" x14ac:dyDescent="0.25">
      <c r="A1236" s="668"/>
      <c r="B1236" s="1109" t="s">
        <v>1499</v>
      </c>
      <c r="C1236" s="1056" t="s">
        <v>1881</v>
      </c>
      <c r="D1236" s="1056" t="s">
        <v>9</v>
      </c>
      <c r="E1236" s="558" t="s">
        <v>721</v>
      </c>
      <c r="F1236" s="1108" t="s">
        <v>137</v>
      </c>
      <c r="G1236" s="558"/>
      <c r="H1236" s="558"/>
      <c r="I1236" s="520"/>
      <c r="J1236" s="520"/>
      <c r="K1236" s="520"/>
      <c r="L1236" s="558"/>
      <c r="M1236" s="558"/>
      <c r="N1236" s="579"/>
      <c r="O1236" s="450"/>
      <c r="P1236" s="1101"/>
      <c r="R1236" s="625"/>
    </row>
    <row r="1237" spans="1:18" s="624" customFormat="1" ht="32.25" customHeight="1" x14ac:dyDescent="0.25">
      <c r="A1237" s="669"/>
      <c r="B1237" s="1077"/>
      <c r="C1237" s="1057"/>
      <c r="D1237" s="1057"/>
      <c r="E1237" s="558" t="s">
        <v>1099</v>
      </c>
      <c r="F1237" s="1108"/>
      <c r="G1237" s="538"/>
      <c r="H1237" s="538"/>
      <c r="I1237" s="450">
        <v>29.3</v>
      </c>
      <c r="J1237" s="558">
        <v>33.700000000000003</v>
      </c>
      <c r="K1237" s="558">
        <v>89.1</v>
      </c>
      <c r="L1237" s="558"/>
      <c r="M1237" s="538"/>
      <c r="N1237" s="650" t="s">
        <v>50</v>
      </c>
      <c r="O1237" s="450" t="s">
        <v>725</v>
      </c>
      <c r="P1237" s="1102"/>
      <c r="R1237" s="625"/>
    </row>
    <row r="1238" spans="1:18" s="624" customFormat="1" ht="70.5" customHeight="1" x14ac:dyDescent="0.25">
      <c r="A1238" s="594"/>
      <c r="B1238" s="673" t="s">
        <v>1500</v>
      </c>
      <c r="C1238" s="631" t="s">
        <v>1882</v>
      </c>
      <c r="D1238" s="631" t="s">
        <v>9</v>
      </c>
      <c r="E1238" s="631" t="s">
        <v>136</v>
      </c>
      <c r="F1238" s="631" t="s">
        <v>137</v>
      </c>
      <c r="G1238" s="630">
        <v>2</v>
      </c>
      <c r="H1238" s="630">
        <v>1</v>
      </c>
      <c r="I1238" s="630">
        <v>1</v>
      </c>
      <c r="J1238" s="630">
        <v>1</v>
      </c>
      <c r="K1238" s="630">
        <v>1</v>
      </c>
      <c r="L1238" s="630"/>
      <c r="M1238" s="630"/>
      <c r="N1238" s="657"/>
      <c r="O1238" s="672"/>
      <c r="P1238" s="595"/>
      <c r="R1238" s="625"/>
    </row>
    <row r="1239" spans="1:18" s="624" customFormat="1" ht="29.25" customHeight="1" x14ac:dyDescent="0.25">
      <c r="A1239" s="668"/>
      <c r="B1239" s="1129" t="s">
        <v>1501</v>
      </c>
      <c r="C1239" s="1056" t="s">
        <v>1881</v>
      </c>
      <c r="D1239" s="1056" t="s">
        <v>9</v>
      </c>
      <c r="E1239" s="558" t="s">
        <v>721</v>
      </c>
      <c r="F1239" s="1108" t="s">
        <v>137</v>
      </c>
      <c r="G1239" s="558">
        <v>2</v>
      </c>
      <c r="H1239" s="558">
        <v>1</v>
      </c>
      <c r="I1239" s="558"/>
      <c r="J1239" s="558"/>
      <c r="K1239" s="558"/>
      <c r="L1239" s="558">
        <v>1</v>
      </c>
      <c r="M1239" s="558">
        <v>1</v>
      </c>
      <c r="N1239" s="579"/>
      <c r="O1239" s="450"/>
      <c r="P1239" s="1101"/>
      <c r="R1239" s="625"/>
    </row>
    <row r="1240" spans="1:18" s="624" customFormat="1" ht="29.25" customHeight="1" x14ac:dyDescent="0.25">
      <c r="A1240" s="669"/>
      <c r="B1240" s="1130"/>
      <c r="C1240" s="1057"/>
      <c r="D1240" s="1057"/>
      <c r="E1240" s="558" t="s">
        <v>1099</v>
      </c>
      <c r="F1240" s="1108"/>
      <c r="G1240" s="538">
        <v>49.9</v>
      </c>
      <c r="H1240" s="538">
        <v>7.4</v>
      </c>
      <c r="I1240" s="558"/>
      <c r="J1240" s="558"/>
      <c r="K1240" s="558"/>
      <c r="L1240" s="558">
        <v>30</v>
      </c>
      <c r="M1240" s="558">
        <v>30</v>
      </c>
      <c r="N1240" s="650" t="s">
        <v>993</v>
      </c>
      <c r="O1240" s="450" t="s">
        <v>724</v>
      </c>
      <c r="P1240" s="1102"/>
      <c r="R1240" s="625"/>
    </row>
    <row r="1241" spans="1:18" s="624" customFormat="1" ht="70.5" customHeight="1" x14ac:dyDescent="0.25">
      <c r="A1241" s="594"/>
      <c r="B1241" s="673" t="s">
        <v>1502</v>
      </c>
      <c r="C1241" s="631" t="s">
        <v>1882</v>
      </c>
      <c r="D1241" s="631" t="s">
        <v>9</v>
      </c>
      <c r="E1241" s="631" t="s">
        <v>136</v>
      </c>
      <c r="F1241" s="631" t="s">
        <v>1036</v>
      </c>
      <c r="G1241" s="630"/>
      <c r="H1241" s="630"/>
      <c r="I1241" s="630">
        <v>1</v>
      </c>
      <c r="J1241" s="630">
        <v>2</v>
      </c>
      <c r="K1241" s="630"/>
      <c r="L1241" s="630"/>
      <c r="M1241" s="630"/>
      <c r="N1241" s="657"/>
      <c r="O1241" s="672"/>
      <c r="P1241" s="595"/>
      <c r="R1241" s="625"/>
    </row>
    <row r="1242" spans="1:18" s="624" customFormat="1" ht="38.25" customHeight="1" x14ac:dyDescent="0.25">
      <c r="A1242" s="668"/>
      <c r="B1242" s="1109" t="s">
        <v>1503</v>
      </c>
      <c r="C1242" s="1056" t="s">
        <v>1881</v>
      </c>
      <c r="D1242" s="1056" t="s">
        <v>9</v>
      </c>
      <c r="E1242" s="558" t="s">
        <v>721</v>
      </c>
      <c r="F1242" s="1056" t="s">
        <v>1036</v>
      </c>
      <c r="G1242" s="558"/>
      <c r="H1242" s="558"/>
      <c r="I1242" s="558"/>
      <c r="J1242" s="558">
        <v>1</v>
      </c>
      <c r="K1242" s="558"/>
      <c r="L1242" s="558"/>
      <c r="M1242" s="558"/>
      <c r="N1242" s="579"/>
      <c r="O1242" s="450"/>
      <c r="P1242" s="1101"/>
      <c r="R1242" s="625"/>
    </row>
    <row r="1243" spans="1:18" s="624" customFormat="1" ht="38.25" customHeight="1" x14ac:dyDescent="0.25">
      <c r="A1243" s="669"/>
      <c r="B1243" s="1077"/>
      <c r="C1243" s="1057"/>
      <c r="D1243" s="1057"/>
      <c r="E1243" s="558" t="s">
        <v>1099</v>
      </c>
      <c r="F1243" s="1057"/>
      <c r="G1243" s="538"/>
      <c r="H1243" s="538"/>
      <c r="I1243" s="558">
        <v>163.5</v>
      </c>
      <c r="J1243" s="558">
        <v>42.2</v>
      </c>
      <c r="K1243" s="558"/>
      <c r="L1243" s="558"/>
      <c r="M1243" s="558"/>
      <c r="N1243" s="650" t="s">
        <v>993</v>
      </c>
      <c r="O1243" s="450" t="s">
        <v>726</v>
      </c>
      <c r="P1243" s="1102"/>
      <c r="R1243" s="625"/>
    </row>
    <row r="1244" spans="1:18" s="624" customFormat="1" ht="38.25" customHeight="1" x14ac:dyDescent="0.25">
      <c r="A1244" s="668"/>
      <c r="B1244" s="1109" t="s">
        <v>1504</v>
      </c>
      <c r="C1244" s="1056" t="s">
        <v>1881</v>
      </c>
      <c r="D1244" s="1056" t="s">
        <v>9</v>
      </c>
      <c r="E1244" s="558" t="s">
        <v>721</v>
      </c>
      <c r="F1244" s="1108" t="s">
        <v>1036</v>
      </c>
      <c r="G1244" s="558"/>
      <c r="H1244" s="558"/>
      <c r="I1244" s="558"/>
      <c r="J1244" s="558">
        <v>1</v>
      </c>
      <c r="K1244" s="558"/>
      <c r="L1244" s="558"/>
      <c r="M1244" s="558"/>
      <c r="N1244" s="579"/>
      <c r="O1244" s="450"/>
      <c r="P1244" s="1101"/>
      <c r="R1244" s="625"/>
    </row>
    <row r="1245" spans="1:18" s="624" customFormat="1" ht="38.25" customHeight="1" x14ac:dyDescent="0.25">
      <c r="A1245" s="669"/>
      <c r="B1245" s="1077"/>
      <c r="C1245" s="1057"/>
      <c r="D1245" s="1057"/>
      <c r="E1245" s="558" t="s">
        <v>1099</v>
      </c>
      <c r="F1245" s="1108"/>
      <c r="G1245" s="538"/>
      <c r="H1245" s="538"/>
      <c r="I1245" s="558">
        <v>39.299999999999997</v>
      </c>
      <c r="J1245" s="558">
        <v>32.6</v>
      </c>
      <c r="K1245" s="558"/>
      <c r="L1245" s="558"/>
      <c r="M1245" s="558"/>
      <c r="N1245" s="650" t="s">
        <v>993</v>
      </c>
      <c r="O1245" s="450" t="s">
        <v>726</v>
      </c>
      <c r="P1245" s="1102"/>
      <c r="R1245" s="625"/>
    </row>
    <row r="1246" spans="1:18" s="624" customFormat="1" ht="38.25" customHeight="1" x14ac:dyDescent="0.25">
      <c r="A1246" s="668"/>
      <c r="B1246" s="1109" t="s">
        <v>1505</v>
      </c>
      <c r="C1246" s="1056" t="s">
        <v>1881</v>
      </c>
      <c r="D1246" s="1056" t="s">
        <v>9</v>
      </c>
      <c r="E1246" s="558" t="s">
        <v>56</v>
      </c>
      <c r="F1246" s="1108" t="s">
        <v>1036</v>
      </c>
      <c r="G1246" s="558"/>
      <c r="H1246" s="558"/>
      <c r="I1246" s="558"/>
      <c r="J1246" s="558"/>
      <c r="K1246" s="558"/>
      <c r="L1246" s="558">
        <v>1</v>
      </c>
      <c r="M1246" s="558"/>
      <c r="N1246" s="579"/>
      <c r="O1246" s="450"/>
      <c r="P1246" s="1101"/>
      <c r="R1246" s="625"/>
    </row>
    <row r="1247" spans="1:18" s="624" customFormat="1" ht="38.25" customHeight="1" x14ac:dyDescent="0.25">
      <c r="A1247" s="669"/>
      <c r="B1247" s="1077"/>
      <c r="C1247" s="1057"/>
      <c r="D1247" s="1057"/>
      <c r="E1247" s="558" t="s">
        <v>1099</v>
      </c>
      <c r="F1247" s="1108"/>
      <c r="G1247" s="538"/>
      <c r="H1247" s="538"/>
      <c r="I1247" s="558"/>
      <c r="J1247" s="558"/>
      <c r="K1247" s="558"/>
      <c r="L1247" s="24">
        <v>1744.8</v>
      </c>
      <c r="M1247" s="558">
        <v>415.7</v>
      </c>
      <c r="N1247" s="650" t="s">
        <v>993</v>
      </c>
      <c r="O1247" s="450" t="s">
        <v>726</v>
      </c>
      <c r="P1247" s="1102"/>
      <c r="R1247" s="625"/>
    </row>
    <row r="1248" spans="1:18" s="624" customFormat="1" ht="70.5" customHeight="1" x14ac:dyDescent="0.25">
      <c r="A1248" s="594"/>
      <c r="B1248" s="673" t="s">
        <v>1506</v>
      </c>
      <c r="C1248" s="631" t="s">
        <v>1882</v>
      </c>
      <c r="D1248" s="631" t="s">
        <v>9</v>
      </c>
      <c r="E1248" s="631" t="s">
        <v>56</v>
      </c>
      <c r="F1248" s="631" t="s">
        <v>719</v>
      </c>
      <c r="G1248" s="630"/>
      <c r="H1248" s="630">
        <v>53</v>
      </c>
      <c r="I1248" s="630">
        <v>34</v>
      </c>
      <c r="J1248" s="630"/>
      <c r="K1248" s="630"/>
      <c r="L1248" s="630"/>
      <c r="M1248" s="630"/>
      <c r="N1248" s="657"/>
      <c r="O1248" s="672"/>
      <c r="P1248" s="595"/>
      <c r="R1248" s="625"/>
    </row>
    <row r="1249" spans="1:18" s="624" customFormat="1" ht="32.25" customHeight="1" x14ac:dyDescent="0.25">
      <c r="A1249" s="668"/>
      <c r="B1249" s="1109" t="s">
        <v>1507</v>
      </c>
      <c r="C1249" s="1056" t="s">
        <v>1881</v>
      </c>
      <c r="D1249" s="1056" t="s">
        <v>9</v>
      </c>
      <c r="E1249" s="558" t="s">
        <v>56</v>
      </c>
      <c r="F1249" s="1108" t="s">
        <v>719</v>
      </c>
      <c r="G1249" s="558"/>
      <c r="H1249" s="558">
        <v>53</v>
      </c>
      <c r="I1249" s="558">
        <v>34</v>
      </c>
      <c r="J1249" s="558"/>
      <c r="K1249" s="558"/>
      <c r="L1249" s="558"/>
      <c r="M1249" s="558"/>
      <c r="N1249" s="579"/>
      <c r="O1249" s="450"/>
      <c r="P1249" s="1101"/>
      <c r="R1249" s="625"/>
    </row>
    <row r="1250" spans="1:18" s="624" customFormat="1" ht="32.25" customHeight="1" x14ac:dyDescent="0.25">
      <c r="A1250" s="669"/>
      <c r="B1250" s="1077"/>
      <c r="C1250" s="1057"/>
      <c r="D1250" s="1057"/>
      <c r="E1250" s="558" t="s">
        <v>1099</v>
      </c>
      <c r="F1250" s="1108"/>
      <c r="G1250" s="538"/>
      <c r="H1250" s="538">
        <v>0.2</v>
      </c>
      <c r="I1250" s="520">
        <v>652.1</v>
      </c>
      <c r="J1250" s="520">
        <v>613.1</v>
      </c>
      <c r="K1250" s="520">
        <v>597.1</v>
      </c>
      <c r="L1250" s="520">
        <v>581.1</v>
      </c>
      <c r="M1250" s="558">
        <v>565.1</v>
      </c>
      <c r="N1250" s="650" t="s">
        <v>50</v>
      </c>
      <c r="O1250" s="450" t="s">
        <v>915</v>
      </c>
      <c r="P1250" s="1102"/>
      <c r="R1250" s="625"/>
    </row>
    <row r="1251" spans="1:18" ht="75" customHeight="1" x14ac:dyDescent="0.25">
      <c r="A1251" s="1"/>
      <c r="B1251" s="12" t="s">
        <v>1636</v>
      </c>
      <c r="C1251" s="4"/>
      <c r="D1251" s="4"/>
      <c r="E1251" s="4"/>
      <c r="F1251" s="4"/>
      <c r="G1251" s="4"/>
      <c r="H1251" s="19"/>
      <c r="I1251" s="17"/>
      <c r="J1251" s="17"/>
      <c r="K1251" s="17"/>
      <c r="L1251" s="4"/>
      <c r="M1251" s="4"/>
      <c r="N1251" s="464"/>
      <c r="O1251" s="559"/>
      <c r="P1251" s="4"/>
    </row>
    <row r="1252" spans="1:18" ht="83.25" customHeight="1" x14ac:dyDescent="0.25">
      <c r="A1252" s="97"/>
      <c r="B1252" s="111" t="s">
        <v>1508</v>
      </c>
      <c r="C1252" s="98" t="s">
        <v>1882</v>
      </c>
      <c r="D1252" s="98" t="s">
        <v>9</v>
      </c>
      <c r="E1252" s="98" t="s">
        <v>8</v>
      </c>
      <c r="F1252" s="98"/>
      <c r="G1252" s="98">
        <v>77.099999999999994</v>
      </c>
      <c r="H1252" s="98">
        <v>76.599999999999994</v>
      </c>
      <c r="I1252" s="98">
        <v>77.599999999999994</v>
      </c>
      <c r="J1252" s="98">
        <v>78.599999999999994</v>
      </c>
      <c r="K1252" s="98">
        <v>80.599999999999994</v>
      </c>
      <c r="L1252" s="98">
        <v>83.6</v>
      </c>
      <c r="M1252" s="98">
        <v>83.6</v>
      </c>
      <c r="N1252" s="489"/>
      <c r="O1252" s="467"/>
      <c r="P1252" s="467"/>
    </row>
    <row r="1253" spans="1:18" s="627" customFormat="1" ht="48" customHeight="1" x14ac:dyDescent="0.25">
      <c r="A1253" s="674"/>
      <c r="B1253" s="194" t="s">
        <v>1509</v>
      </c>
      <c r="C1253" s="558" t="s">
        <v>1881</v>
      </c>
      <c r="D1253" s="19" t="s">
        <v>9</v>
      </c>
      <c r="E1253" s="19" t="s">
        <v>83</v>
      </c>
      <c r="F1253" s="19" t="s">
        <v>157</v>
      </c>
      <c r="G1253" s="19"/>
      <c r="H1253" s="19"/>
      <c r="I1253" s="19"/>
      <c r="J1253" s="19"/>
      <c r="K1253" s="19"/>
      <c r="L1253" s="19"/>
      <c r="M1253" s="19">
        <v>20</v>
      </c>
      <c r="N1253" s="21"/>
      <c r="O1253" s="19"/>
      <c r="P1253" s="19"/>
    </row>
    <row r="1254" spans="1:18" s="627" customFormat="1" ht="48" customHeight="1" x14ac:dyDescent="0.25">
      <c r="A1254" s="674"/>
      <c r="B1254" s="194" t="s">
        <v>158</v>
      </c>
      <c r="C1254" s="558" t="s">
        <v>1881</v>
      </c>
      <c r="D1254" s="19" t="s">
        <v>9</v>
      </c>
      <c r="E1254" s="19" t="s">
        <v>8</v>
      </c>
      <c r="F1254" s="19" t="s">
        <v>68</v>
      </c>
      <c r="G1254" s="19">
        <v>100</v>
      </c>
      <c r="H1254" s="19">
        <v>70</v>
      </c>
      <c r="I1254" s="19">
        <v>73</v>
      </c>
      <c r="J1254" s="19">
        <v>78</v>
      </c>
      <c r="K1254" s="19">
        <v>82</v>
      </c>
      <c r="L1254" s="19">
        <v>86</v>
      </c>
      <c r="M1254" s="19">
        <v>90</v>
      </c>
      <c r="N1254" s="21"/>
      <c r="O1254" s="19"/>
      <c r="P1254" s="19"/>
    </row>
    <row r="1255" spans="1:18" ht="64.5" customHeight="1" x14ac:dyDescent="0.25">
      <c r="A1255" s="97"/>
      <c r="B1255" s="111" t="s">
        <v>1510</v>
      </c>
      <c r="C1255" s="98" t="s">
        <v>1114</v>
      </c>
      <c r="D1255" s="98" t="s">
        <v>9</v>
      </c>
      <c r="E1255" s="98" t="s">
        <v>8</v>
      </c>
      <c r="F1255" s="98"/>
      <c r="G1255" s="98">
        <v>29.3</v>
      </c>
      <c r="H1255" s="98"/>
      <c r="I1255" s="98">
        <v>26.3</v>
      </c>
      <c r="J1255" s="98">
        <v>26.3</v>
      </c>
      <c r="K1255" s="98">
        <v>26.3</v>
      </c>
      <c r="L1255" s="98">
        <v>26.3</v>
      </c>
      <c r="M1255" s="98">
        <v>26.3</v>
      </c>
      <c r="N1255" s="489"/>
      <c r="O1255" s="467"/>
      <c r="P1255" s="467"/>
    </row>
    <row r="1256" spans="1:18" ht="31.5" x14ac:dyDescent="0.25">
      <c r="A1256" s="21"/>
      <c r="B1256" s="526" t="s">
        <v>1511</v>
      </c>
      <c r="C1256" s="558" t="s">
        <v>1863</v>
      </c>
      <c r="D1256" s="19" t="s">
        <v>9</v>
      </c>
      <c r="E1256" s="558" t="s">
        <v>1099</v>
      </c>
      <c r="F1256" s="558"/>
      <c r="G1256" s="558"/>
      <c r="H1256" s="558"/>
      <c r="I1256" s="558"/>
      <c r="J1256" s="692">
        <f>SUM(J1257:J1260)</f>
        <v>903</v>
      </c>
      <c r="K1256" s="692">
        <f>SUM(K1257:K1260)</f>
        <v>1878.3</v>
      </c>
      <c r="L1256" s="558"/>
      <c r="M1256" s="558"/>
      <c r="N1256" s="579" t="s">
        <v>50</v>
      </c>
      <c r="O1256" s="558" t="s">
        <v>700</v>
      </c>
      <c r="P1256" s="558" t="s">
        <v>785</v>
      </c>
    </row>
    <row r="1257" spans="1:18" s="880" customFormat="1" ht="47.25" x14ac:dyDescent="0.25">
      <c r="A1257" s="822"/>
      <c r="B1257" s="442" t="s">
        <v>1756</v>
      </c>
      <c r="C1257" s="19" t="s">
        <v>1863</v>
      </c>
      <c r="D1257" s="19" t="s">
        <v>9</v>
      </c>
      <c r="E1257" s="19" t="s">
        <v>1099</v>
      </c>
      <c r="F1257" s="19" t="s">
        <v>1036</v>
      </c>
      <c r="G1257" s="19"/>
      <c r="H1257" s="19"/>
      <c r="I1257" s="19"/>
      <c r="J1257" s="22">
        <v>792</v>
      </c>
      <c r="K1257" s="19">
        <v>1848.3</v>
      </c>
      <c r="L1257" s="19"/>
      <c r="M1257" s="633"/>
      <c r="N1257" s="822"/>
      <c r="O1257" s="633"/>
      <c r="P1257" s="633"/>
    </row>
    <row r="1258" spans="1:18" ht="47.25" x14ac:dyDescent="0.25">
      <c r="A1258" s="21"/>
      <c r="B1258" s="169" t="s">
        <v>529</v>
      </c>
      <c r="C1258" s="19" t="s">
        <v>1863</v>
      </c>
      <c r="D1258" s="19" t="s">
        <v>9</v>
      </c>
      <c r="E1258" s="19" t="s">
        <v>1099</v>
      </c>
      <c r="F1258" s="19" t="s">
        <v>1036</v>
      </c>
      <c r="G1258" s="19"/>
      <c r="H1258" s="192"/>
      <c r="I1258" s="22"/>
      <c r="J1258" s="438">
        <v>49</v>
      </c>
      <c r="K1258" s="24">
        <v>10</v>
      </c>
      <c r="L1258" s="22"/>
      <c r="M1258" s="22"/>
      <c r="N1258" s="579"/>
      <c r="O1258" s="558"/>
      <c r="P1258" s="558"/>
    </row>
    <row r="1259" spans="1:18" ht="47.25" x14ac:dyDescent="0.25">
      <c r="A1259" s="541"/>
      <c r="B1259" s="194" t="s">
        <v>1512</v>
      </c>
      <c r="C1259" s="541" t="s">
        <v>1863</v>
      </c>
      <c r="D1259" s="541" t="s">
        <v>9</v>
      </c>
      <c r="E1259" s="541" t="s">
        <v>1099</v>
      </c>
      <c r="F1259" s="19" t="s">
        <v>1036</v>
      </c>
      <c r="G1259" s="541"/>
      <c r="H1259" s="443"/>
      <c r="I1259" s="443"/>
      <c r="J1259" s="444">
        <v>22.1</v>
      </c>
      <c r="K1259" s="39">
        <v>10</v>
      </c>
      <c r="L1259" s="39"/>
      <c r="M1259" s="525"/>
      <c r="N1259" s="21"/>
      <c r="O1259" s="558"/>
      <c r="P1259" s="558"/>
    </row>
    <row r="1260" spans="1:18" ht="47.25" x14ac:dyDescent="0.25">
      <c r="A1260" s="541"/>
      <c r="B1260" s="553" t="s">
        <v>621</v>
      </c>
      <c r="C1260" s="541" t="s">
        <v>1863</v>
      </c>
      <c r="D1260" s="541" t="s">
        <v>9</v>
      </c>
      <c r="E1260" s="541" t="s">
        <v>1099</v>
      </c>
      <c r="F1260" s="19" t="s">
        <v>1036</v>
      </c>
      <c r="G1260" s="541"/>
      <c r="H1260" s="443"/>
      <c r="I1260" s="443"/>
      <c r="J1260" s="444">
        <v>39.9</v>
      </c>
      <c r="K1260" s="39">
        <v>10</v>
      </c>
      <c r="L1260" s="39"/>
      <c r="M1260" s="525"/>
      <c r="N1260" s="21"/>
      <c r="O1260" s="558"/>
      <c r="P1260" s="558"/>
    </row>
    <row r="1261" spans="1:18" ht="78.75" customHeight="1" x14ac:dyDescent="0.25">
      <c r="A1261" s="64">
        <v>24</v>
      </c>
      <c r="B1261" s="85" t="s">
        <v>1809</v>
      </c>
      <c r="C1261" s="65" t="s">
        <v>1043</v>
      </c>
      <c r="D1261" s="65"/>
      <c r="E1261" s="65"/>
      <c r="F1261" s="65"/>
      <c r="G1261" s="65"/>
      <c r="H1261" s="65"/>
      <c r="I1261" s="65"/>
      <c r="J1261" s="65"/>
      <c r="K1261" s="65"/>
      <c r="L1261" s="65"/>
      <c r="M1261" s="65"/>
      <c r="N1261" s="487"/>
      <c r="O1261" s="465"/>
      <c r="P1261" s="465"/>
    </row>
    <row r="1262" spans="1:18" ht="76.5" customHeight="1" x14ac:dyDescent="0.25">
      <c r="A1262" s="1"/>
      <c r="B1262" s="13" t="s">
        <v>1637</v>
      </c>
      <c r="C1262" s="4"/>
      <c r="D1262" s="4"/>
      <c r="E1262" s="4"/>
      <c r="F1262" s="4"/>
      <c r="G1262" s="4"/>
      <c r="H1262" s="19"/>
      <c r="I1262" s="4"/>
      <c r="J1262" s="4"/>
      <c r="K1262" s="4"/>
      <c r="L1262" s="4"/>
      <c r="M1262" s="4"/>
      <c r="N1262" s="464"/>
      <c r="O1262" s="559"/>
      <c r="P1262" s="559"/>
    </row>
    <row r="1263" spans="1:18" ht="31.5" x14ac:dyDescent="0.25">
      <c r="A1263" s="1"/>
      <c r="B1263" s="13" t="s">
        <v>1513</v>
      </c>
      <c r="C1263" s="4"/>
      <c r="D1263" s="4"/>
      <c r="E1263" s="4"/>
      <c r="F1263" s="4"/>
      <c r="G1263" s="4"/>
      <c r="H1263" s="19"/>
      <c r="I1263" s="4"/>
      <c r="J1263" s="4"/>
      <c r="K1263" s="4"/>
      <c r="L1263" s="4"/>
      <c r="M1263" s="4"/>
      <c r="N1263" s="464"/>
      <c r="O1263" s="559"/>
      <c r="P1263" s="559"/>
    </row>
    <row r="1264" spans="1:18" ht="25.5" customHeight="1" x14ac:dyDescent="0.25">
      <c r="A1264" s="1"/>
      <c r="B1264" s="1074" t="s">
        <v>1516</v>
      </c>
      <c r="C1264" s="1051" t="s">
        <v>1863</v>
      </c>
      <c r="D1264" s="1052"/>
      <c r="E1264" s="4" t="s">
        <v>1044</v>
      </c>
      <c r="F1264" s="1052" t="s">
        <v>1036</v>
      </c>
      <c r="G1264" s="4"/>
      <c r="H1264" s="19"/>
      <c r="I1264" s="3">
        <v>0.05</v>
      </c>
      <c r="J1264" s="3"/>
      <c r="K1264" s="3"/>
      <c r="L1264" s="3"/>
      <c r="M1264" s="3"/>
      <c r="N1264" s="177" t="s">
        <v>994</v>
      </c>
      <c r="O1264" s="559"/>
      <c r="P1264" s="559"/>
    </row>
    <row r="1265" spans="1:18" ht="52.5" customHeight="1" x14ac:dyDescent="0.25">
      <c r="A1265" s="1"/>
      <c r="B1265" s="1075"/>
      <c r="C1265" s="1051"/>
      <c r="D1265" s="1053"/>
      <c r="E1265" s="3" t="s">
        <v>1099</v>
      </c>
      <c r="F1265" s="1053"/>
      <c r="G1265" s="4"/>
      <c r="H1265" s="19"/>
      <c r="I1265" s="36">
        <v>16450</v>
      </c>
      <c r="J1265" s="3"/>
      <c r="K1265" s="3"/>
      <c r="L1265" s="3"/>
      <c r="M1265" s="3"/>
      <c r="N1265" s="177"/>
      <c r="O1265" s="559"/>
      <c r="P1265" s="559"/>
    </row>
    <row r="1266" spans="1:18" ht="26.45" customHeight="1" x14ac:dyDescent="0.25">
      <c r="A1266" s="1"/>
      <c r="B1266" s="1074" t="s">
        <v>1515</v>
      </c>
      <c r="C1266" s="1051" t="s">
        <v>1863</v>
      </c>
      <c r="D1266" s="1052"/>
      <c r="E1266" s="4" t="s">
        <v>1044</v>
      </c>
      <c r="F1266" s="1052" t="s">
        <v>1036</v>
      </c>
      <c r="G1266" s="4"/>
      <c r="H1266" s="19"/>
      <c r="I1266" s="3"/>
      <c r="J1266" s="3">
        <v>0.05</v>
      </c>
      <c r="K1266" s="3"/>
      <c r="L1266" s="3"/>
      <c r="M1266" s="3"/>
      <c r="N1266" s="177" t="s">
        <v>994</v>
      </c>
      <c r="O1266" s="559"/>
      <c r="P1266" s="559"/>
    </row>
    <row r="1267" spans="1:18" ht="36" customHeight="1" x14ac:dyDescent="0.25">
      <c r="A1267" s="1"/>
      <c r="B1267" s="1075"/>
      <c r="C1267" s="1051"/>
      <c r="D1267" s="1053"/>
      <c r="E1267" s="3" t="s">
        <v>1099</v>
      </c>
      <c r="F1267" s="1053"/>
      <c r="G1267" s="4"/>
      <c r="H1267" s="19"/>
      <c r="I1267" s="3"/>
      <c r="J1267" s="36">
        <v>16450</v>
      </c>
      <c r="K1267" s="3"/>
      <c r="L1267" s="3"/>
      <c r="M1267" s="3"/>
      <c r="N1267" s="177"/>
      <c r="O1267" s="559"/>
      <c r="P1267" s="559"/>
    </row>
    <row r="1268" spans="1:18" ht="51" customHeight="1" x14ac:dyDescent="0.25">
      <c r="A1268" s="1"/>
      <c r="B1268" s="1074" t="s">
        <v>1514</v>
      </c>
      <c r="C1268" s="1051" t="s">
        <v>1863</v>
      </c>
      <c r="D1268" s="1052"/>
      <c r="E1268" s="4" t="s">
        <v>1044</v>
      </c>
      <c r="F1268" s="1052" t="s">
        <v>1036</v>
      </c>
      <c r="G1268" s="4"/>
      <c r="H1268" s="19"/>
      <c r="I1268" s="3"/>
      <c r="J1268" s="3">
        <v>0.05</v>
      </c>
      <c r="K1268" s="3"/>
      <c r="L1268" s="3"/>
      <c r="M1268" s="3"/>
      <c r="N1268" s="177" t="s">
        <v>994</v>
      </c>
      <c r="O1268" s="559"/>
      <c r="P1268" s="559"/>
    </row>
    <row r="1269" spans="1:18" ht="27" customHeight="1" x14ac:dyDescent="0.25">
      <c r="A1269" s="1"/>
      <c r="B1269" s="1075"/>
      <c r="C1269" s="1051"/>
      <c r="D1269" s="1053"/>
      <c r="E1269" s="3" t="s">
        <v>1099</v>
      </c>
      <c r="F1269" s="1053"/>
      <c r="G1269" s="4"/>
      <c r="H1269" s="19"/>
      <c r="I1269" s="3"/>
      <c r="J1269" s="36">
        <v>16450</v>
      </c>
      <c r="K1269" s="3"/>
      <c r="L1269" s="3"/>
      <c r="M1269" s="3"/>
      <c r="N1269" s="177"/>
      <c r="O1269" s="559"/>
      <c r="P1269" s="559"/>
    </row>
    <row r="1270" spans="1:18" ht="29.25" customHeight="1" x14ac:dyDescent="0.25">
      <c r="A1270" s="1"/>
      <c r="B1270" s="1074" t="s">
        <v>1517</v>
      </c>
      <c r="C1270" s="1051" t="s">
        <v>1863</v>
      </c>
      <c r="D1270" s="1052"/>
      <c r="E1270" s="4" t="s">
        <v>1044</v>
      </c>
      <c r="F1270" s="1052" t="s">
        <v>1036</v>
      </c>
      <c r="G1270" s="4"/>
      <c r="H1270" s="19"/>
      <c r="I1270" s="3"/>
      <c r="J1270" s="3"/>
      <c r="K1270" s="3">
        <v>0.1</v>
      </c>
      <c r="L1270" s="3"/>
      <c r="M1270" s="3"/>
      <c r="N1270" s="177" t="s">
        <v>994</v>
      </c>
      <c r="O1270" s="559"/>
      <c r="P1270" s="559"/>
    </row>
    <row r="1271" spans="1:18" ht="38.25" customHeight="1" x14ac:dyDescent="0.25">
      <c r="A1271" s="1"/>
      <c r="B1271" s="1075"/>
      <c r="C1271" s="1051"/>
      <c r="D1271" s="1053"/>
      <c r="E1271" s="3" t="s">
        <v>1099</v>
      </c>
      <c r="F1271" s="1053"/>
      <c r="G1271" s="4"/>
      <c r="H1271" s="19"/>
      <c r="I1271" s="3"/>
      <c r="J1271" s="3"/>
      <c r="K1271" s="36">
        <v>30000</v>
      </c>
      <c r="L1271" s="3"/>
      <c r="M1271" s="3"/>
      <c r="N1271" s="498"/>
      <c r="O1271" s="559"/>
      <c r="P1271" s="559"/>
    </row>
    <row r="1272" spans="1:18" ht="68.25" customHeight="1" x14ac:dyDescent="0.25">
      <c r="A1272" s="178">
        <v>25</v>
      </c>
      <c r="B1272" s="191" t="s">
        <v>1810</v>
      </c>
      <c r="C1272" s="179" t="s">
        <v>160</v>
      </c>
      <c r="D1272" s="179" t="s">
        <v>162</v>
      </c>
      <c r="E1272" s="180" t="s">
        <v>8</v>
      </c>
      <c r="F1272" s="179"/>
      <c r="G1272" s="179"/>
      <c r="H1272" s="179">
        <v>90</v>
      </c>
      <c r="I1272" s="180">
        <v>89</v>
      </c>
      <c r="J1272" s="180">
        <v>88</v>
      </c>
      <c r="K1272" s="180">
        <v>87</v>
      </c>
      <c r="L1272" s="180">
        <v>86</v>
      </c>
      <c r="M1272" s="180"/>
      <c r="N1272" s="509"/>
      <c r="O1272" s="482"/>
      <c r="P1272" s="482"/>
    </row>
    <row r="1273" spans="1:18" ht="63" x14ac:dyDescent="0.25">
      <c r="A1273" s="184"/>
      <c r="B1273" s="185" t="s">
        <v>1518</v>
      </c>
      <c r="C1273" s="157" t="s">
        <v>1115</v>
      </c>
      <c r="D1273" s="157" t="s">
        <v>9</v>
      </c>
      <c r="E1273" s="186" t="s">
        <v>8</v>
      </c>
      <c r="F1273" s="157"/>
      <c r="G1273" s="157"/>
      <c r="H1273" s="157">
        <v>27</v>
      </c>
      <c r="I1273" s="186">
        <v>28</v>
      </c>
      <c r="J1273" s="186">
        <v>29</v>
      </c>
      <c r="K1273" s="186">
        <v>30</v>
      </c>
      <c r="L1273" s="186">
        <v>31</v>
      </c>
      <c r="M1273" s="186">
        <v>31</v>
      </c>
      <c r="N1273" s="510"/>
      <c r="O1273" s="469"/>
      <c r="P1273" s="469"/>
    </row>
    <row r="1274" spans="1:18" s="587" customFormat="1" ht="145.5" customHeight="1" x14ac:dyDescent="0.25">
      <c r="A1274" s="629"/>
      <c r="B1274" s="195" t="s">
        <v>1519</v>
      </c>
      <c r="C1274" s="538" t="s">
        <v>1881</v>
      </c>
      <c r="D1274" s="193" t="s">
        <v>9</v>
      </c>
      <c r="E1274" s="3" t="s">
        <v>163</v>
      </c>
      <c r="F1274" s="538" t="s">
        <v>1036</v>
      </c>
      <c r="G1274" s="558">
        <v>57.4</v>
      </c>
      <c r="H1274" s="558">
        <v>74.400000000000006</v>
      </c>
      <c r="I1274" s="175">
        <v>76.2</v>
      </c>
      <c r="J1274" s="175">
        <v>78.900000000000006</v>
      </c>
      <c r="K1274" s="175">
        <v>81.599999999999994</v>
      </c>
      <c r="L1274" s="175">
        <v>84.3</v>
      </c>
      <c r="M1274" s="805">
        <v>84.3</v>
      </c>
      <c r="N1274" s="806"/>
      <c r="O1274" s="3"/>
      <c r="P1274" s="558" t="s">
        <v>164</v>
      </c>
      <c r="R1274" s="588"/>
    </row>
    <row r="1275" spans="1:18" ht="31.5" customHeight="1" x14ac:dyDescent="0.25">
      <c r="A1275" s="1"/>
      <c r="B1275" s="1127" t="s">
        <v>140</v>
      </c>
      <c r="C1275" s="1127"/>
      <c r="D1275" s="1127"/>
      <c r="E1275" s="1127"/>
      <c r="F1275" s="1127"/>
      <c r="G1275" s="1127"/>
      <c r="H1275" s="1127"/>
      <c r="I1275" s="1127"/>
      <c r="J1275" s="1127"/>
      <c r="K1275" s="1127"/>
      <c r="L1275" s="1127"/>
      <c r="M1275" s="1127"/>
      <c r="N1275" s="1127"/>
      <c r="O1275" s="1127"/>
      <c r="P1275" s="1127"/>
    </row>
    <row r="1276" spans="1:18" ht="31.5" customHeight="1" x14ac:dyDescent="0.25">
      <c r="A1276" s="1"/>
      <c r="B1276" s="12" t="s">
        <v>1638</v>
      </c>
      <c r="C1276" s="1"/>
      <c r="D1276" s="1"/>
      <c r="E1276" s="1"/>
      <c r="F1276" s="1"/>
      <c r="G1276" s="1"/>
      <c r="H1276" s="21"/>
      <c r="I1276" s="1"/>
      <c r="J1276" s="1"/>
      <c r="K1276" s="1"/>
      <c r="L1276" s="1"/>
      <c r="M1276" s="1"/>
      <c r="N1276" s="1"/>
      <c r="O1276" s="1"/>
      <c r="P1276" s="1"/>
    </row>
    <row r="1277" spans="1:18" ht="78.75" x14ac:dyDescent="0.25">
      <c r="A1277" s="118"/>
      <c r="B1277" s="461" t="s">
        <v>1520</v>
      </c>
      <c r="C1277" s="578" t="s">
        <v>1046</v>
      </c>
      <c r="D1277" s="152" t="s">
        <v>9</v>
      </c>
      <c r="E1277" s="578" t="s">
        <v>8</v>
      </c>
      <c r="F1277" s="578"/>
      <c r="G1277" s="578"/>
      <c r="H1277" s="162"/>
      <c r="I1277" s="1128" t="s">
        <v>41</v>
      </c>
      <c r="J1277" s="1128"/>
      <c r="K1277" s="1128"/>
      <c r="L1277" s="1128"/>
      <c r="M1277" s="1128"/>
      <c r="N1277" s="502"/>
      <c r="O1277" s="478"/>
      <c r="P1277" s="478"/>
    </row>
    <row r="1278" spans="1:18" x14ac:dyDescent="0.25">
      <c r="A1278" s="1"/>
      <c r="B1278" s="13"/>
      <c r="C1278" s="4"/>
      <c r="D1278" s="4"/>
      <c r="E1278" s="3"/>
      <c r="F1278" s="4"/>
      <c r="G1278" s="4"/>
      <c r="H1278" s="19"/>
      <c r="I1278" s="3"/>
      <c r="J1278" s="3"/>
      <c r="K1278" s="3"/>
      <c r="L1278" s="3"/>
      <c r="M1278" s="3"/>
      <c r="N1278" s="498"/>
      <c r="O1278" s="559"/>
      <c r="P1278" s="559"/>
    </row>
    <row r="1279" spans="1:18" ht="43.5" customHeight="1" x14ac:dyDescent="0.25">
      <c r="A1279" s="1"/>
      <c r="B1279" s="1127" t="s">
        <v>90</v>
      </c>
      <c r="C1279" s="1127"/>
      <c r="D1279" s="1127"/>
      <c r="E1279" s="1127"/>
      <c r="F1279" s="1127"/>
      <c r="G1279" s="1127"/>
      <c r="H1279" s="1127"/>
      <c r="I1279" s="1127"/>
      <c r="J1279" s="1127"/>
      <c r="K1279" s="1127"/>
      <c r="L1279" s="1127"/>
      <c r="M1279" s="1127"/>
      <c r="N1279" s="1127"/>
      <c r="O1279" s="1127"/>
      <c r="P1279" s="1127"/>
    </row>
    <row r="1280" spans="1:18" ht="31.5" x14ac:dyDescent="0.25">
      <c r="A1280" s="1"/>
      <c r="B1280" s="12" t="s">
        <v>1640</v>
      </c>
      <c r="C1280" s="1"/>
      <c r="D1280" s="1"/>
      <c r="E1280" s="1"/>
      <c r="F1280" s="1"/>
      <c r="G1280" s="1"/>
      <c r="H1280" s="21"/>
      <c r="I1280" s="1"/>
      <c r="J1280" s="1"/>
      <c r="K1280" s="1"/>
      <c r="L1280" s="1"/>
      <c r="M1280" s="1"/>
      <c r="N1280" s="464"/>
      <c r="O1280" s="559"/>
      <c r="P1280" s="559"/>
    </row>
    <row r="1281" spans="1:16" ht="78.75" x14ac:dyDescent="0.25">
      <c r="A1281" s="97"/>
      <c r="B1281" s="106" t="s">
        <v>1524</v>
      </c>
      <c r="C1281" s="98" t="s">
        <v>1909</v>
      </c>
      <c r="D1281" s="98" t="s">
        <v>33</v>
      </c>
      <c r="E1281" s="98" t="s">
        <v>8</v>
      </c>
      <c r="F1281" s="98"/>
      <c r="G1281" s="635">
        <v>54</v>
      </c>
      <c r="H1281" s="635">
        <v>6.5</v>
      </c>
      <c r="I1281" s="635">
        <v>15</v>
      </c>
      <c r="J1281" s="635">
        <v>15</v>
      </c>
      <c r="K1281" s="635">
        <v>15</v>
      </c>
      <c r="L1281" s="635">
        <v>15</v>
      </c>
      <c r="M1281" s="635">
        <v>15</v>
      </c>
      <c r="N1281" s="489"/>
      <c r="O1281" s="467"/>
      <c r="P1281" s="467"/>
    </row>
    <row r="1282" spans="1:16" ht="31.5" x14ac:dyDescent="0.25">
      <c r="A1282" s="1"/>
      <c r="B1282" s="12" t="s">
        <v>1525</v>
      </c>
      <c r="C1282" s="4"/>
      <c r="D1282" s="4"/>
      <c r="E1282" s="4"/>
      <c r="F1282" s="4"/>
      <c r="G1282" s="4"/>
      <c r="H1282" s="19"/>
      <c r="I1282" s="1"/>
      <c r="J1282" s="1"/>
      <c r="K1282" s="1"/>
      <c r="L1282" s="1"/>
      <c r="M1282" s="1"/>
      <c r="N1282" s="464"/>
      <c r="O1282" s="559"/>
      <c r="P1282" s="559"/>
    </row>
    <row r="1283" spans="1:16" ht="94.5" x14ac:dyDescent="0.25">
      <c r="A1283" s="1"/>
      <c r="B1283" s="13" t="s">
        <v>1521</v>
      </c>
      <c r="C1283" s="4" t="s">
        <v>1883</v>
      </c>
      <c r="D1283" s="4" t="s">
        <v>33</v>
      </c>
      <c r="E1283" s="4" t="s">
        <v>83</v>
      </c>
      <c r="F1283" s="4" t="s">
        <v>116</v>
      </c>
      <c r="G1283" s="4" t="s">
        <v>117</v>
      </c>
      <c r="H1283" s="19">
        <v>1</v>
      </c>
      <c r="I1283" s="4">
        <v>1</v>
      </c>
      <c r="J1283" s="4">
        <v>1</v>
      </c>
      <c r="K1283" s="4">
        <v>1</v>
      </c>
      <c r="L1283" s="4">
        <v>1</v>
      </c>
      <c r="M1283" s="4">
        <v>1</v>
      </c>
      <c r="N1283" s="464"/>
      <c r="O1283" s="559"/>
      <c r="P1283" s="559"/>
    </row>
    <row r="1284" spans="1:16" ht="63" x14ac:dyDescent="0.25">
      <c r="A1284" s="1"/>
      <c r="B1284" s="13" t="s">
        <v>184</v>
      </c>
      <c r="C1284" s="4" t="s">
        <v>1883</v>
      </c>
      <c r="D1284" s="4" t="s">
        <v>33</v>
      </c>
      <c r="E1284" s="4" t="s">
        <v>83</v>
      </c>
      <c r="F1284" s="4" t="s">
        <v>118</v>
      </c>
      <c r="G1284" s="4" t="s">
        <v>117</v>
      </c>
      <c r="H1284" s="19">
        <v>1</v>
      </c>
      <c r="I1284" s="4">
        <v>1</v>
      </c>
      <c r="J1284" s="4">
        <v>1</v>
      </c>
      <c r="K1284" s="4">
        <v>1</v>
      </c>
      <c r="L1284" s="4">
        <v>1</v>
      </c>
      <c r="M1284" s="4">
        <v>1</v>
      </c>
      <c r="N1284" s="464"/>
      <c r="O1284" s="559"/>
      <c r="P1284" s="559"/>
    </row>
    <row r="1285" spans="1:16" ht="33" customHeight="1" x14ac:dyDescent="0.25">
      <c r="A1285" s="19"/>
      <c r="B1285" s="20" t="s">
        <v>1639</v>
      </c>
      <c r="C1285" s="19"/>
      <c r="D1285" s="19"/>
      <c r="E1285" s="19"/>
      <c r="F1285" s="19"/>
      <c r="G1285" s="19"/>
      <c r="H1285" s="19"/>
      <c r="I1285" s="19"/>
      <c r="J1285" s="19"/>
      <c r="K1285" s="19"/>
      <c r="L1285" s="19"/>
      <c r="M1285" s="19"/>
      <c r="N1285" s="492"/>
      <c r="O1285" s="557"/>
      <c r="P1285" s="557"/>
    </row>
    <row r="1286" spans="1:16" ht="94.5" customHeight="1" x14ac:dyDescent="0.25">
      <c r="A1286" s="118"/>
      <c r="B1286" s="461" t="s">
        <v>1522</v>
      </c>
      <c r="C1286" s="578" t="s">
        <v>1045</v>
      </c>
      <c r="D1286" s="578" t="s">
        <v>9</v>
      </c>
      <c r="E1286" s="578" t="s">
        <v>8</v>
      </c>
      <c r="F1286" s="578"/>
      <c r="G1286" s="126">
        <v>92</v>
      </c>
      <c r="H1286" s="786">
        <v>98</v>
      </c>
      <c r="I1286" s="126">
        <v>68</v>
      </c>
      <c r="J1286" s="578">
        <v>70.7</v>
      </c>
      <c r="K1286" s="126">
        <v>72</v>
      </c>
      <c r="L1286" s="578">
        <v>73.3</v>
      </c>
      <c r="M1286" s="578">
        <v>74.7</v>
      </c>
      <c r="N1286" s="511"/>
      <c r="O1286" s="478"/>
      <c r="P1286" s="483"/>
    </row>
    <row r="1287" spans="1:16" ht="78.75" x14ac:dyDescent="0.25">
      <c r="A1287" s="21"/>
      <c r="B1287" s="169" t="s">
        <v>1523</v>
      </c>
      <c r="C1287" s="558" t="s">
        <v>161</v>
      </c>
      <c r="D1287" s="558" t="s">
        <v>9</v>
      </c>
      <c r="E1287" s="558" t="s">
        <v>47</v>
      </c>
      <c r="F1287" s="558"/>
      <c r="G1287" s="558"/>
      <c r="H1287" s="558"/>
      <c r="I1287" s="558">
        <v>1</v>
      </c>
      <c r="J1287" s="558">
        <v>2</v>
      </c>
      <c r="K1287" s="558">
        <v>1</v>
      </c>
      <c r="L1287" s="558">
        <v>1</v>
      </c>
      <c r="M1287" s="558">
        <v>1</v>
      </c>
      <c r="N1287" s="698"/>
      <c r="O1287" s="557"/>
      <c r="P1287" s="557"/>
    </row>
    <row r="1288" spans="1:16" s="239" customFormat="1" ht="17.25" customHeight="1" x14ac:dyDescent="0.25">
      <c r="A1288" s="699"/>
      <c r="B1288" s="700" t="s">
        <v>223</v>
      </c>
      <c r="C1288" s="701"/>
      <c r="D1288" s="699"/>
      <c r="E1288" s="8"/>
      <c r="F1288" s="702"/>
      <c r="G1288" s="703"/>
      <c r="H1288" s="703"/>
      <c r="I1288" s="3">
        <v>1</v>
      </c>
      <c r="J1288" s="3"/>
      <c r="K1288" s="3"/>
      <c r="L1288" s="3"/>
      <c r="M1288" s="3"/>
      <c r="N1288" s="703"/>
      <c r="O1288" s="703"/>
      <c r="P1288" s="703"/>
    </row>
    <row r="1289" spans="1:16" s="239" customFormat="1" ht="16.5" customHeight="1" x14ac:dyDescent="0.25">
      <c r="A1289" s="699"/>
      <c r="B1289" s="700" t="s">
        <v>224</v>
      </c>
      <c r="C1289" s="701"/>
      <c r="D1289" s="699"/>
      <c r="E1289" s="8"/>
      <c r="F1289" s="702"/>
      <c r="G1289" s="703"/>
      <c r="H1289" s="703"/>
      <c r="I1289" s="3"/>
      <c r="J1289" s="3">
        <v>1</v>
      </c>
      <c r="K1289" s="3"/>
      <c r="L1289" s="3"/>
      <c r="M1289" s="3"/>
      <c r="N1289" s="703"/>
      <c r="O1289" s="703"/>
      <c r="P1289" s="703"/>
    </row>
    <row r="1290" spans="1:16" s="239" customFormat="1" ht="16.5" customHeight="1" x14ac:dyDescent="0.25">
      <c r="A1290" s="699"/>
      <c r="B1290" s="700" t="s">
        <v>226</v>
      </c>
      <c r="C1290" s="701"/>
      <c r="D1290" s="699"/>
      <c r="E1290" s="8"/>
      <c r="F1290" s="702"/>
      <c r="G1290" s="703"/>
      <c r="H1290" s="703"/>
      <c r="I1290" s="3"/>
      <c r="J1290" s="3">
        <v>1</v>
      </c>
      <c r="K1290" s="3"/>
      <c r="L1290" s="3"/>
      <c r="M1290" s="3"/>
      <c r="N1290" s="703"/>
      <c r="O1290" s="703"/>
      <c r="P1290" s="703"/>
    </row>
    <row r="1291" spans="1:16" s="239" customFormat="1" ht="16.5" customHeight="1" x14ac:dyDescent="0.25">
      <c r="A1291" s="699"/>
      <c r="B1291" s="700" t="s">
        <v>213</v>
      </c>
      <c r="C1291" s="701"/>
      <c r="D1291" s="699"/>
      <c r="E1291" s="8"/>
      <c r="F1291" s="702"/>
      <c r="G1291" s="703"/>
      <c r="H1291" s="703"/>
      <c r="I1291" s="3"/>
      <c r="J1291" s="3"/>
      <c r="K1291" s="3">
        <v>1</v>
      </c>
      <c r="L1291" s="3"/>
      <c r="M1291" s="3"/>
      <c r="N1291" s="703"/>
      <c r="O1291" s="703"/>
      <c r="P1291" s="703"/>
    </row>
    <row r="1292" spans="1:16" s="239" customFormat="1" ht="16.5" customHeight="1" x14ac:dyDescent="0.25">
      <c r="A1292" s="699"/>
      <c r="B1292" s="700" t="s">
        <v>794</v>
      </c>
      <c r="C1292" s="701"/>
      <c r="D1292" s="699"/>
      <c r="E1292" s="8"/>
      <c r="F1292" s="702"/>
      <c r="G1292" s="703"/>
      <c r="H1292" s="703"/>
      <c r="I1292" s="3"/>
      <c r="J1292" s="3"/>
      <c r="K1292" s="3"/>
      <c r="L1292" s="3">
        <v>1</v>
      </c>
      <c r="M1292" s="3"/>
      <c r="N1292" s="703"/>
      <c r="O1292" s="703"/>
      <c r="P1292" s="703"/>
    </row>
    <row r="1293" spans="1:16" s="239" customFormat="1" ht="16.5" customHeight="1" x14ac:dyDescent="0.25">
      <c r="A1293" s="699"/>
      <c r="B1293" s="700" t="s">
        <v>1757</v>
      </c>
      <c r="C1293" s="701"/>
      <c r="D1293" s="699"/>
      <c r="E1293" s="8"/>
      <c r="F1293" s="702"/>
      <c r="G1293" s="703"/>
      <c r="H1293" s="703"/>
      <c r="I1293" s="3"/>
      <c r="J1293" s="3"/>
      <c r="K1293" s="3"/>
      <c r="L1293" s="3"/>
      <c r="M1293" s="3">
        <v>1</v>
      </c>
      <c r="N1293" s="703"/>
      <c r="O1293" s="703"/>
      <c r="P1293" s="703"/>
    </row>
    <row r="1294" spans="1:16" ht="33.75" customHeight="1" x14ac:dyDescent="0.25">
      <c r="A1294" s="21"/>
      <c r="B1294" s="1076" t="s">
        <v>1526</v>
      </c>
      <c r="C1294" s="1056" t="s">
        <v>161</v>
      </c>
      <c r="D1294" s="1056" t="s">
        <v>9</v>
      </c>
      <c r="E1294" s="19" t="s">
        <v>620</v>
      </c>
      <c r="F1294" s="558"/>
      <c r="G1294" s="558"/>
      <c r="H1294" s="558"/>
      <c r="I1294" s="23"/>
      <c r="J1294" s="23">
        <v>2</v>
      </c>
      <c r="K1294" s="23">
        <v>1</v>
      </c>
      <c r="L1294" s="23">
        <v>3</v>
      </c>
      <c r="M1294" s="23">
        <v>1</v>
      </c>
      <c r="N1294" s="698"/>
      <c r="O1294" s="557"/>
      <c r="P1294" s="557"/>
    </row>
    <row r="1295" spans="1:16" ht="24.75" customHeight="1" x14ac:dyDescent="0.25">
      <c r="A1295" s="552"/>
      <c r="B1295" s="1077"/>
      <c r="C1295" s="1057"/>
      <c r="D1295" s="1057"/>
      <c r="E1295" s="19" t="s">
        <v>1099</v>
      </c>
      <c r="F1295" s="558"/>
      <c r="G1295" s="558"/>
      <c r="H1295" s="558"/>
      <c r="I1295" s="23"/>
      <c r="J1295" s="23">
        <v>205.8</v>
      </c>
      <c r="K1295" s="219">
        <v>108</v>
      </c>
      <c r="L1295" s="219">
        <v>315</v>
      </c>
      <c r="M1295" s="219">
        <v>130</v>
      </c>
      <c r="N1295" s="698" t="s">
        <v>993</v>
      </c>
      <c r="O1295" s="19" t="s">
        <v>793</v>
      </c>
      <c r="P1295" s="557"/>
    </row>
    <row r="1296" spans="1:16" s="239" customFormat="1" ht="17.25" customHeight="1" x14ac:dyDescent="0.25">
      <c r="A1296" s="699"/>
      <c r="B1296" s="13" t="s">
        <v>223</v>
      </c>
      <c r="C1296" s="701"/>
      <c r="D1296" s="699"/>
      <c r="E1296" s="704"/>
      <c r="F1296" s="703"/>
      <c r="G1296" s="703"/>
      <c r="H1296" s="703"/>
      <c r="I1296" s="250"/>
      <c r="J1296" s="47"/>
      <c r="K1296" s="57"/>
      <c r="L1296" s="250">
        <v>1</v>
      </c>
      <c r="M1296" s="57"/>
      <c r="N1296" s="703"/>
      <c r="O1296" s="206"/>
      <c r="P1296" s="703"/>
    </row>
    <row r="1297" spans="1:16" s="239" customFormat="1" ht="17.25" customHeight="1" x14ac:dyDescent="0.25">
      <c r="A1297" s="699"/>
      <c r="B1297" s="13" t="s">
        <v>795</v>
      </c>
      <c r="C1297" s="701"/>
      <c r="D1297" s="699"/>
      <c r="E1297" s="704"/>
      <c r="F1297" s="703"/>
      <c r="G1297" s="703"/>
      <c r="H1297" s="703"/>
      <c r="I1297" s="57"/>
      <c r="J1297" s="47">
        <v>1</v>
      </c>
      <c r="K1297" s="57"/>
      <c r="L1297" s="57"/>
      <c r="M1297" s="57"/>
      <c r="N1297" s="703"/>
      <c r="O1297" s="206"/>
      <c r="P1297" s="703"/>
    </row>
    <row r="1298" spans="1:16" s="239" customFormat="1" ht="17.25" customHeight="1" x14ac:dyDescent="0.25">
      <c r="A1298" s="699"/>
      <c r="B1298" s="13" t="s">
        <v>796</v>
      </c>
      <c r="C1298" s="701"/>
      <c r="D1298" s="699"/>
      <c r="E1298" s="704"/>
      <c r="F1298" s="703"/>
      <c r="G1298" s="703"/>
      <c r="H1298" s="703"/>
      <c r="I1298" s="57"/>
      <c r="J1298" s="47">
        <v>1</v>
      </c>
      <c r="K1298" s="57"/>
      <c r="L1298" s="57"/>
      <c r="M1298" s="57"/>
      <c r="N1298" s="703"/>
      <c r="O1298" s="206"/>
      <c r="P1298" s="703"/>
    </row>
    <row r="1299" spans="1:16" s="239" customFormat="1" ht="17.25" customHeight="1" x14ac:dyDescent="0.25">
      <c r="A1299" s="699"/>
      <c r="B1299" s="13" t="s">
        <v>213</v>
      </c>
      <c r="C1299" s="701"/>
      <c r="D1299" s="699"/>
      <c r="E1299" s="704"/>
      <c r="F1299" s="703"/>
      <c r="G1299" s="703"/>
      <c r="H1299" s="703"/>
      <c r="I1299" s="57"/>
      <c r="J1299" s="47"/>
      <c r="K1299" s="250">
        <v>1</v>
      </c>
      <c r="L1299" s="57"/>
      <c r="M1299" s="57"/>
      <c r="N1299" s="703"/>
      <c r="O1299" s="206"/>
      <c r="P1299" s="703"/>
    </row>
    <row r="1300" spans="1:16" s="239" customFormat="1" ht="17.25" customHeight="1" x14ac:dyDescent="0.25">
      <c r="A1300" s="699"/>
      <c r="B1300" s="700" t="s">
        <v>794</v>
      </c>
      <c r="C1300" s="701"/>
      <c r="D1300" s="699"/>
      <c r="E1300" s="704"/>
      <c r="F1300" s="703"/>
      <c r="G1300" s="703"/>
      <c r="H1300" s="703"/>
      <c r="I1300" s="57"/>
      <c r="J1300" s="47"/>
      <c r="K1300" s="57"/>
      <c r="L1300" s="250">
        <v>2</v>
      </c>
      <c r="M1300" s="57"/>
      <c r="N1300" s="703"/>
      <c r="O1300" s="206"/>
      <c r="P1300" s="703"/>
    </row>
    <row r="1301" spans="1:16" s="239" customFormat="1" ht="17.25" customHeight="1" x14ac:dyDescent="0.25">
      <c r="A1301" s="699"/>
      <c r="B1301" s="700" t="s">
        <v>1757</v>
      </c>
      <c r="C1301" s="701"/>
      <c r="D1301" s="699"/>
      <c r="E1301" s="704"/>
      <c r="F1301" s="703"/>
      <c r="G1301" s="703"/>
      <c r="H1301" s="703"/>
      <c r="I1301" s="57"/>
      <c r="J1301" s="47"/>
      <c r="K1301" s="57"/>
      <c r="L1301" s="57"/>
      <c r="M1301" s="250">
        <v>1</v>
      </c>
      <c r="N1301" s="703"/>
      <c r="O1301" s="206"/>
      <c r="P1301" s="703"/>
    </row>
    <row r="1302" spans="1:16" ht="51" customHeight="1" x14ac:dyDescent="0.25">
      <c r="A1302" s="21"/>
      <c r="B1302" s="1076" t="s">
        <v>1527</v>
      </c>
      <c r="C1302" s="1056" t="s">
        <v>161</v>
      </c>
      <c r="D1302" s="1056" t="s">
        <v>9</v>
      </c>
      <c r="E1302" s="19" t="s">
        <v>113</v>
      </c>
      <c r="F1302" s="558"/>
      <c r="G1302" s="558"/>
      <c r="H1302" s="558"/>
      <c r="I1302" s="23"/>
      <c r="J1302" s="23">
        <f>J1304+J1305+J1306+J1307+J1308+J1309</f>
        <v>354</v>
      </c>
      <c r="K1302" s="23">
        <f t="shared" ref="K1302:M1302" si="31">K1304+K1305+K1306+K1307+K1308+K1309</f>
        <v>69</v>
      </c>
      <c r="L1302" s="23">
        <f t="shared" si="31"/>
        <v>173</v>
      </c>
      <c r="M1302" s="23">
        <f t="shared" si="31"/>
        <v>104</v>
      </c>
      <c r="N1302" s="698"/>
      <c r="O1302" s="19"/>
      <c r="P1302" s="557"/>
    </row>
    <row r="1303" spans="1:16" ht="39.75" customHeight="1" x14ac:dyDescent="0.25">
      <c r="A1303" s="552"/>
      <c r="B1303" s="1077"/>
      <c r="C1303" s="1057"/>
      <c r="D1303" s="1057"/>
      <c r="E1303" s="19" t="s">
        <v>1099</v>
      </c>
      <c r="F1303" s="558"/>
      <c r="G1303" s="558"/>
      <c r="H1303" s="558"/>
      <c r="I1303" s="23"/>
      <c r="J1303" s="23">
        <v>68.5</v>
      </c>
      <c r="K1303" s="219">
        <v>6.2</v>
      </c>
      <c r="L1303" s="219">
        <v>15.2</v>
      </c>
      <c r="M1303" s="219">
        <v>10.199999999999999</v>
      </c>
      <c r="N1303" s="698" t="s">
        <v>998</v>
      </c>
      <c r="O1303" s="19" t="s">
        <v>793</v>
      </c>
      <c r="P1303" s="557"/>
    </row>
    <row r="1304" spans="1:16" s="239" customFormat="1" ht="15.75" customHeight="1" x14ac:dyDescent="0.25">
      <c r="A1304" s="699"/>
      <c r="B1304" s="546" t="s">
        <v>223</v>
      </c>
      <c r="C1304" s="701"/>
      <c r="D1304" s="699"/>
      <c r="E1304" s="704"/>
      <c r="F1304" s="697"/>
      <c r="G1304" s="697"/>
      <c r="H1304" s="697"/>
      <c r="I1304" s="23"/>
      <c r="J1304" s="23"/>
      <c r="K1304" s="23"/>
      <c r="L1304" s="23">
        <v>69</v>
      </c>
      <c r="M1304" s="23"/>
      <c r="N1304" s="697"/>
      <c r="O1304" s="218"/>
      <c r="P1304" s="697"/>
    </row>
    <row r="1305" spans="1:16" s="239" customFormat="1" ht="15.75" customHeight="1" x14ac:dyDescent="0.25">
      <c r="A1305" s="699"/>
      <c r="B1305" s="546" t="s">
        <v>795</v>
      </c>
      <c r="C1305" s="701"/>
      <c r="D1305" s="699"/>
      <c r="E1305" s="704"/>
      <c r="F1305" s="697"/>
      <c r="G1305" s="697"/>
      <c r="H1305" s="697"/>
      <c r="I1305" s="23"/>
      <c r="J1305" s="23">
        <v>177</v>
      </c>
      <c r="K1305" s="23"/>
      <c r="L1305" s="23"/>
      <c r="M1305" s="23"/>
      <c r="N1305" s="697"/>
      <c r="O1305" s="218"/>
      <c r="P1305" s="697"/>
    </row>
    <row r="1306" spans="1:16" s="239" customFormat="1" ht="15.75" customHeight="1" x14ac:dyDescent="0.25">
      <c r="A1306" s="699"/>
      <c r="B1306" s="546" t="s">
        <v>796</v>
      </c>
      <c r="C1306" s="701"/>
      <c r="D1306" s="699"/>
      <c r="E1306" s="704"/>
      <c r="F1306" s="697"/>
      <c r="G1306" s="697"/>
      <c r="H1306" s="697"/>
      <c r="I1306" s="23"/>
      <c r="J1306" s="23">
        <v>177</v>
      </c>
      <c r="K1306" s="23"/>
      <c r="L1306" s="23"/>
      <c r="M1306" s="23"/>
      <c r="N1306" s="697"/>
      <c r="O1306" s="697"/>
      <c r="P1306" s="697"/>
    </row>
    <row r="1307" spans="1:16" s="239" customFormat="1" ht="15.75" customHeight="1" x14ac:dyDescent="0.25">
      <c r="A1307" s="699"/>
      <c r="B1307" s="546" t="s">
        <v>213</v>
      </c>
      <c r="C1307" s="701"/>
      <c r="D1307" s="699"/>
      <c r="E1307" s="704"/>
      <c r="F1307" s="697"/>
      <c r="G1307" s="697"/>
      <c r="H1307" s="697"/>
      <c r="I1307" s="23"/>
      <c r="J1307" s="23"/>
      <c r="K1307" s="23">
        <v>69</v>
      </c>
      <c r="L1307" s="23"/>
      <c r="M1307" s="23"/>
      <c r="N1307" s="697"/>
      <c r="O1307" s="697"/>
      <c r="P1307" s="697"/>
    </row>
    <row r="1308" spans="1:16" s="239" customFormat="1" ht="15.75" customHeight="1" x14ac:dyDescent="0.25">
      <c r="A1308" s="699"/>
      <c r="B1308" s="700" t="s">
        <v>794</v>
      </c>
      <c r="C1308" s="701"/>
      <c r="D1308" s="699"/>
      <c r="E1308" s="704"/>
      <c r="F1308" s="697"/>
      <c r="G1308" s="697"/>
      <c r="H1308" s="697"/>
      <c r="I1308" s="23"/>
      <c r="J1308" s="23"/>
      <c r="K1308" s="23"/>
      <c r="L1308" s="23">
        <v>104</v>
      </c>
      <c r="M1308" s="23"/>
      <c r="N1308" s="697"/>
      <c r="O1308" s="697"/>
      <c r="P1308" s="697"/>
    </row>
    <row r="1309" spans="1:16" s="239" customFormat="1" ht="15.75" customHeight="1" x14ac:dyDescent="0.25">
      <c r="A1309" s="699"/>
      <c r="B1309" s="700" t="s">
        <v>1757</v>
      </c>
      <c r="C1309" s="701"/>
      <c r="D1309" s="699"/>
      <c r="E1309" s="704"/>
      <c r="F1309" s="697"/>
      <c r="G1309" s="697"/>
      <c r="H1309" s="697"/>
      <c r="I1309" s="23"/>
      <c r="J1309" s="23"/>
      <c r="K1309" s="23"/>
      <c r="L1309" s="23"/>
      <c r="M1309" s="23">
        <v>104</v>
      </c>
      <c r="N1309" s="697"/>
      <c r="O1309" s="697"/>
      <c r="P1309" s="697"/>
    </row>
    <row r="1310" spans="1:16" ht="87.75" customHeight="1" x14ac:dyDescent="0.25">
      <c r="A1310" s="118"/>
      <c r="B1310" s="136" t="s">
        <v>1528</v>
      </c>
      <c r="C1310" s="578" t="s">
        <v>1046</v>
      </c>
      <c r="D1310" s="120" t="s">
        <v>9</v>
      </c>
      <c r="E1310" s="120" t="s">
        <v>8</v>
      </c>
      <c r="F1310" s="120"/>
      <c r="G1310" s="598">
        <v>65.7</v>
      </c>
      <c r="H1310" s="598">
        <v>68.099999999999994</v>
      </c>
      <c r="I1310" s="152"/>
      <c r="J1310" s="152">
        <v>74.099999999999994</v>
      </c>
      <c r="K1310" s="152">
        <v>77.400000000000006</v>
      </c>
      <c r="L1310" s="152">
        <v>82.3</v>
      </c>
      <c r="M1310" s="152">
        <v>86.6</v>
      </c>
      <c r="N1310" s="511"/>
      <c r="O1310" s="478"/>
      <c r="P1310" s="478"/>
    </row>
    <row r="1311" spans="1:16" x14ac:dyDescent="0.25">
      <c r="A1311" s="1054"/>
      <c r="B1311" s="1201" t="s">
        <v>1529</v>
      </c>
      <c r="C1311" s="1056" t="s">
        <v>161</v>
      </c>
      <c r="D1311" s="1069" t="s">
        <v>9</v>
      </c>
      <c r="E1311" s="23" t="s">
        <v>114</v>
      </c>
      <c r="F1311" s="1060" t="s">
        <v>898</v>
      </c>
      <c r="G1311" s="19"/>
      <c r="H1311" s="19"/>
      <c r="I1311" s="705"/>
      <c r="J1311" s="705">
        <v>10</v>
      </c>
      <c r="K1311" s="705">
        <v>10</v>
      </c>
      <c r="L1311" s="705">
        <v>15</v>
      </c>
      <c r="M1311" s="705">
        <v>15</v>
      </c>
      <c r="N1311" s="698"/>
      <c r="O1311" s="557"/>
      <c r="P1311" s="557"/>
    </row>
    <row r="1312" spans="1:16" ht="81.95" customHeight="1" x14ac:dyDescent="0.25">
      <c r="A1312" s="1055"/>
      <c r="B1312" s="1201"/>
      <c r="C1312" s="1057"/>
      <c r="D1312" s="1069"/>
      <c r="E1312" s="19" t="s">
        <v>1099</v>
      </c>
      <c r="F1312" s="1061"/>
      <c r="G1312" s="19"/>
      <c r="H1312" s="19"/>
      <c r="I1312" s="706"/>
      <c r="J1312" s="787">
        <v>905</v>
      </c>
      <c r="K1312" s="787">
        <v>1100</v>
      </c>
      <c r="L1312" s="787">
        <v>1415</v>
      </c>
      <c r="M1312" s="787">
        <v>1705</v>
      </c>
      <c r="N1312" s="698" t="s">
        <v>993</v>
      </c>
      <c r="O1312" s="706" t="s">
        <v>793</v>
      </c>
      <c r="P1312" s="557"/>
    </row>
    <row r="1313" spans="1:16" ht="34.5" customHeight="1" x14ac:dyDescent="0.25">
      <c r="A1313" s="1054"/>
      <c r="B1313" s="1201" t="s">
        <v>1530</v>
      </c>
      <c r="C1313" s="1056" t="s">
        <v>161</v>
      </c>
      <c r="D1313" s="1069" t="s">
        <v>9</v>
      </c>
      <c r="E1313" s="23" t="s">
        <v>114</v>
      </c>
      <c r="F1313" s="1060" t="s">
        <v>898</v>
      </c>
      <c r="G1313" s="19"/>
      <c r="H1313" s="19"/>
      <c r="I1313" s="705"/>
      <c r="J1313" s="705">
        <v>236</v>
      </c>
      <c r="K1313" s="705">
        <v>236</v>
      </c>
      <c r="L1313" s="705">
        <v>356</v>
      </c>
      <c r="M1313" s="705">
        <v>313</v>
      </c>
      <c r="N1313" s="698"/>
      <c r="O1313" s="557"/>
      <c r="P1313" s="557"/>
    </row>
    <row r="1314" spans="1:16" ht="61.5" customHeight="1" x14ac:dyDescent="0.25">
      <c r="A1314" s="1055"/>
      <c r="B1314" s="1201"/>
      <c r="C1314" s="1057"/>
      <c r="D1314" s="1069"/>
      <c r="E1314" s="19" t="s">
        <v>1099</v>
      </c>
      <c r="F1314" s="1061"/>
      <c r="G1314" s="19"/>
      <c r="H1314" s="19"/>
      <c r="I1314" s="706"/>
      <c r="J1314" s="705">
        <v>499.5</v>
      </c>
      <c r="K1314" s="705">
        <v>534.4</v>
      </c>
      <c r="L1314" s="705">
        <v>904.3</v>
      </c>
      <c r="M1314" s="705">
        <v>920.2</v>
      </c>
      <c r="N1314" s="698" t="s">
        <v>993</v>
      </c>
      <c r="O1314" s="706" t="s">
        <v>797</v>
      </c>
      <c r="P1314" s="557"/>
    </row>
    <row r="1315" spans="1:16" s="239" customFormat="1" ht="32.1" customHeight="1" x14ac:dyDescent="0.25">
      <c r="A1315" s="1222"/>
      <c r="B1315" s="1063" t="s">
        <v>1531</v>
      </c>
      <c r="C1315" s="1056" t="s">
        <v>161</v>
      </c>
      <c r="D1315" s="1069" t="s">
        <v>9</v>
      </c>
      <c r="E1315" s="23" t="s">
        <v>47</v>
      </c>
      <c r="F1315" s="788"/>
      <c r="G1315" s="697"/>
      <c r="H1315" s="789"/>
      <c r="I1315" s="790">
        <v>1</v>
      </c>
      <c r="J1315" s="705"/>
      <c r="K1315" s="705"/>
      <c r="L1315" s="705"/>
      <c r="M1315" s="705"/>
      <c r="N1315" s="23"/>
      <c r="O1315" s="703"/>
      <c r="P1315" s="703"/>
    </row>
    <row r="1316" spans="1:16" s="239" customFormat="1" ht="50.45" customHeight="1" x14ac:dyDescent="0.25">
      <c r="A1316" s="1223"/>
      <c r="B1316" s="1064"/>
      <c r="C1316" s="1057"/>
      <c r="D1316" s="1069"/>
      <c r="E1316" s="19" t="s">
        <v>1099</v>
      </c>
      <c r="F1316" s="788"/>
      <c r="G1316" s="697"/>
      <c r="H1316" s="789"/>
      <c r="I1316" s="706">
        <v>439</v>
      </c>
      <c r="J1316" s="705"/>
      <c r="K1316" s="705"/>
      <c r="L1316" s="705"/>
      <c r="M1316" s="705"/>
      <c r="N1316" s="217" t="s">
        <v>993</v>
      </c>
      <c r="O1316" s="47" t="s">
        <v>793</v>
      </c>
      <c r="P1316" s="703"/>
    </row>
    <row r="1317" spans="1:16" ht="78.75" x14ac:dyDescent="0.25">
      <c r="A1317" s="118"/>
      <c r="B1317" s="461" t="s">
        <v>1532</v>
      </c>
      <c r="C1317" s="578" t="s">
        <v>1046</v>
      </c>
      <c r="D1317" s="152" t="s">
        <v>9</v>
      </c>
      <c r="E1317" s="578" t="s">
        <v>8</v>
      </c>
      <c r="F1317" s="578"/>
      <c r="G1317" s="151">
        <v>9.3000000000000007</v>
      </c>
      <c r="H1317" s="151">
        <v>25.6</v>
      </c>
      <c r="I1317" s="578">
        <v>16.3</v>
      </c>
      <c r="J1317" s="578">
        <v>18.600000000000001</v>
      </c>
      <c r="K1317" s="578">
        <v>20.9</v>
      </c>
      <c r="L1317" s="578">
        <v>23.3</v>
      </c>
      <c r="M1317" s="578">
        <v>25.6</v>
      </c>
      <c r="N1317" s="511"/>
      <c r="O1317" s="478"/>
      <c r="P1317" s="478"/>
    </row>
    <row r="1318" spans="1:16" ht="78.75" x14ac:dyDescent="0.25">
      <c r="A1318" s="21"/>
      <c r="B1318" s="169" t="s">
        <v>1533</v>
      </c>
      <c r="C1318" s="558" t="s">
        <v>161</v>
      </c>
      <c r="D1318" s="705" t="s">
        <v>9</v>
      </c>
      <c r="E1318" s="558" t="s">
        <v>47</v>
      </c>
      <c r="F1318" s="558"/>
      <c r="G1318" s="558"/>
      <c r="H1318" s="558"/>
      <c r="I1318" s="558">
        <v>1</v>
      </c>
      <c r="J1318" s="558">
        <v>1</v>
      </c>
      <c r="K1318" s="558">
        <v>1</v>
      </c>
      <c r="L1318" s="558">
        <v>1</v>
      </c>
      <c r="M1318" s="558">
        <v>1</v>
      </c>
      <c r="N1318" s="698"/>
      <c r="O1318" s="557"/>
      <c r="P1318" s="557"/>
    </row>
    <row r="1319" spans="1:16" ht="78.75" x14ac:dyDescent="0.25">
      <c r="A1319" s="21"/>
      <c r="B1319" s="194" t="s">
        <v>1759</v>
      </c>
      <c r="C1319" s="558" t="s">
        <v>161</v>
      </c>
      <c r="D1319" s="705" t="s">
        <v>9</v>
      </c>
      <c r="E1319" s="558" t="s">
        <v>47</v>
      </c>
      <c r="F1319" s="558"/>
      <c r="G1319" s="558"/>
      <c r="H1319" s="558"/>
      <c r="I1319" s="558">
        <v>1</v>
      </c>
      <c r="J1319" s="558"/>
      <c r="K1319" s="558"/>
      <c r="L1319" s="558"/>
      <c r="M1319" s="558"/>
      <c r="N1319" s="698"/>
      <c r="O1319" s="557"/>
      <c r="P1319" s="557"/>
    </row>
    <row r="1320" spans="1:16" ht="78.75" x14ac:dyDescent="0.25">
      <c r="A1320" s="21"/>
      <c r="B1320" s="194" t="s">
        <v>1758</v>
      </c>
      <c r="C1320" s="558" t="s">
        <v>161</v>
      </c>
      <c r="D1320" s="705" t="s">
        <v>9</v>
      </c>
      <c r="E1320" s="558" t="s">
        <v>47</v>
      </c>
      <c r="F1320" s="558"/>
      <c r="G1320" s="558"/>
      <c r="H1320" s="558"/>
      <c r="I1320" s="558"/>
      <c r="J1320" s="558"/>
      <c r="K1320" s="558">
        <v>1</v>
      </c>
      <c r="L1320" s="558"/>
      <c r="M1320" s="558"/>
      <c r="N1320" s="698"/>
      <c r="O1320" s="557"/>
      <c r="P1320" s="557"/>
    </row>
    <row r="1321" spans="1:16" ht="78.75" x14ac:dyDescent="0.25">
      <c r="A1321" s="21"/>
      <c r="B1321" s="194" t="s">
        <v>1534</v>
      </c>
      <c r="C1321" s="558" t="s">
        <v>161</v>
      </c>
      <c r="D1321" s="705" t="s">
        <v>9</v>
      </c>
      <c r="E1321" s="558" t="s">
        <v>47</v>
      </c>
      <c r="F1321" s="558"/>
      <c r="G1321" s="558"/>
      <c r="H1321" s="558"/>
      <c r="I1321" s="558"/>
      <c r="J1321" s="558"/>
      <c r="K1321" s="558"/>
      <c r="L1321" s="558"/>
      <c r="M1321" s="558">
        <v>1</v>
      </c>
      <c r="N1321" s="492"/>
      <c r="O1321" s="557"/>
      <c r="P1321" s="557"/>
    </row>
    <row r="1322" spans="1:16" ht="78.75" x14ac:dyDescent="0.25">
      <c r="A1322" s="21"/>
      <c r="B1322" s="194" t="s">
        <v>1760</v>
      </c>
      <c r="C1322" s="558" t="s">
        <v>161</v>
      </c>
      <c r="D1322" s="705" t="s">
        <v>9</v>
      </c>
      <c r="E1322" s="558" t="s">
        <v>47</v>
      </c>
      <c r="F1322" s="558"/>
      <c r="G1322" s="558"/>
      <c r="H1322" s="558"/>
      <c r="I1322" s="558"/>
      <c r="J1322" s="558"/>
      <c r="K1322" s="558"/>
      <c r="L1322" s="558">
        <v>1</v>
      </c>
      <c r="M1322" s="558"/>
      <c r="N1322" s="492"/>
      <c r="O1322" s="557"/>
      <c r="P1322" s="557"/>
    </row>
    <row r="1323" spans="1:16" ht="78.75" x14ac:dyDescent="0.25">
      <c r="A1323" s="21"/>
      <c r="B1323" s="194" t="s">
        <v>798</v>
      </c>
      <c r="C1323" s="558" t="s">
        <v>161</v>
      </c>
      <c r="D1323" s="705" t="s">
        <v>9</v>
      </c>
      <c r="E1323" s="558" t="s">
        <v>47</v>
      </c>
      <c r="F1323" s="558"/>
      <c r="G1323" s="558"/>
      <c r="H1323" s="558"/>
      <c r="I1323" s="558"/>
      <c r="J1323" s="558">
        <v>1</v>
      </c>
      <c r="K1323" s="558"/>
      <c r="L1323" s="558"/>
      <c r="M1323" s="558"/>
      <c r="N1323" s="492"/>
      <c r="O1323" s="557"/>
      <c r="P1323" s="557"/>
    </row>
    <row r="1324" spans="1:16" s="239" customFormat="1" ht="78.75" x14ac:dyDescent="0.25">
      <c r="A1324" s="708"/>
      <c r="B1324" s="194" t="s">
        <v>1535</v>
      </c>
      <c r="C1324" s="558" t="s">
        <v>161</v>
      </c>
      <c r="D1324" s="705" t="s">
        <v>9</v>
      </c>
      <c r="E1324" s="19" t="s">
        <v>1099</v>
      </c>
      <c r="F1324" s="697"/>
      <c r="G1324" s="697"/>
      <c r="H1324" s="697"/>
      <c r="I1324" s="219">
        <v>120</v>
      </c>
      <c r="J1324" s="23">
        <v>21.5</v>
      </c>
      <c r="K1324" s="23">
        <v>22.8</v>
      </c>
      <c r="L1324" s="219">
        <v>22.8</v>
      </c>
      <c r="M1324" s="219">
        <v>22.8</v>
      </c>
      <c r="N1324" s="217" t="s">
        <v>993</v>
      </c>
      <c r="O1324" s="23" t="s">
        <v>792</v>
      </c>
      <c r="P1324" s="697"/>
    </row>
    <row r="1325" spans="1:16" s="239" customFormat="1" ht="78.75" x14ac:dyDescent="0.25">
      <c r="A1325" s="708"/>
      <c r="B1325" s="194" t="s">
        <v>1536</v>
      </c>
      <c r="C1325" s="558" t="s">
        <v>161</v>
      </c>
      <c r="D1325" s="705" t="s">
        <v>9</v>
      </c>
      <c r="E1325" s="19" t="s">
        <v>1099</v>
      </c>
      <c r="F1325" s="697"/>
      <c r="G1325" s="697"/>
      <c r="H1325" s="697"/>
      <c r="I1325" s="709">
        <v>208.5</v>
      </c>
      <c r="J1325" s="523">
        <v>43.6</v>
      </c>
      <c r="K1325" s="523">
        <v>46.3</v>
      </c>
      <c r="L1325" s="709">
        <v>46.3</v>
      </c>
      <c r="M1325" s="709">
        <v>46.3</v>
      </c>
      <c r="N1325" s="217" t="s">
        <v>993</v>
      </c>
      <c r="O1325" s="23" t="s">
        <v>792</v>
      </c>
      <c r="P1325" s="697"/>
    </row>
    <row r="1326" spans="1:16" ht="78.75" x14ac:dyDescent="0.25">
      <c r="A1326" s="118"/>
      <c r="B1326" s="461" t="s">
        <v>1537</v>
      </c>
      <c r="C1326" s="578" t="s">
        <v>1045</v>
      </c>
      <c r="D1326" s="152" t="s">
        <v>9</v>
      </c>
      <c r="E1326" s="578" t="s">
        <v>8</v>
      </c>
      <c r="F1326" s="578"/>
      <c r="G1326" s="153">
        <v>50</v>
      </c>
      <c r="H1326" s="707">
        <v>57.2</v>
      </c>
      <c r="I1326" s="126"/>
      <c r="J1326" s="126">
        <v>51.6</v>
      </c>
      <c r="K1326" s="126">
        <v>53.2</v>
      </c>
      <c r="L1326" s="126">
        <v>58.5</v>
      </c>
      <c r="M1326" s="126">
        <v>63.8</v>
      </c>
      <c r="N1326" s="502"/>
      <c r="O1326" s="478"/>
      <c r="P1326" s="478"/>
    </row>
    <row r="1327" spans="1:16" ht="47.25" customHeight="1" x14ac:dyDescent="0.25">
      <c r="A1327" s="1054"/>
      <c r="B1327" s="1076" t="s">
        <v>1538</v>
      </c>
      <c r="C1327" s="1056" t="s">
        <v>161</v>
      </c>
      <c r="D1327" s="1139" t="s">
        <v>9</v>
      </c>
      <c r="E1327" s="23" t="s">
        <v>47</v>
      </c>
      <c r="F1327" s="558"/>
      <c r="G1327" s="558"/>
      <c r="H1327" s="558"/>
      <c r="I1327" s="519"/>
      <c r="J1327" s="519">
        <v>15</v>
      </c>
      <c r="K1327" s="519">
        <v>15</v>
      </c>
      <c r="L1327" s="519">
        <v>50</v>
      </c>
      <c r="M1327" s="519">
        <v>50</v>
      </c>
      <c r="N1327" s="492"/>
      <c r="O1327" s="557"/>
      <c r="P1327" s="557"/>
    </row>
    <row r="1328" spans="1:16" ht="30" customHeight="1" x14ac:dyDescent="0.25">
      <c r="A1328" s="1055"/>
      <c r="B1328" s="1077"/>
      <c r="C1328" s="1057"/>
      <c r="D1328" s="1140"/>
      <c r="E1328" s="23" t="s">
        <v>1099</v>
      </c>
      <c r="F1328" s="558"/>
      <c r="G1328" s="558"/>
      <c r="H1328" s="558"/>
      <c r="I1328" s="520"/>
      <c r="J1328" s="520">
        <v>100.5</v>
      </c>
      <c r="K1328" s="520">
        <v>100.5</v>
      </c>
      <c r="L1328" s="520">
        <v>383</v>
      </c>
      <c r="M1328" s="520">
        <v>383</v>
      </c>
      <c r="N1328" s="698" t="s">
        <v>993</v>
      </c>
      <c r="O1328" s="520" t="s">
        <v>793</v>
      </c>
      <c r="P1328" s="557"/>
    </row>
    <row r="1329" spans="1:16" x14ac:dyDescent="0.25">
      <c r="A1329" s="1"/>
      <c r="B1329" s="20" t="s">
        <v>1641</v>
      </c>
      <c r="C1329" s="21"/>
      <c r="D1329" s="21"/>
      <c r="E1329" s="21"/>
      <c r="F1329" s="21"/>
      <c r="G1329" s="21"/>
      <c r="H1329" s="21"/>
      <c r="I1329" s="21"/>
      <c r="J1329" s="21"/>
      <c r="K1329" s="21"/>
      <c r="L1329" s="21"/>
      <c r="M1329" s="21"/>
      <c r="N1329" s="492"/>
      <c r="O1329" s="557"/>
      <c r="P1329" s="559"/>
    </row>
    <row r="1330" spans="1:16" ht="63.75" customHeight="1" x14ac:dyDescent="0.25">
      <c r="A1330" s="97"/>
      <c r="B1330" s="106" t="s">
        <v>1539</v>
      </c>
      <c r="C1330" s="98" t="s">
        <v>1862</v>
      </c>
      <c r="D1330" s="98" t="s">
        <v>9</v>
      </c>
      <c r="E1330" s="98" t="s">
        <v>8</v>
      </c>
      <c r="F1330" s="98"/>
      <c r="G1330" s="98">
        <v>89.1</v>
      </c>
      <c r="H1330" s="103">
        <v>91</v>
      </c>
      <c r="I1330" s="103">
        <v>90</v>
      </c>
      <c r="J1330" s="103">
        <v>92</v>
      </c>
      <c r="K1330" s="103">
        <v>94</v>
      </c>
      <c r="L1330" s="103">
        <v>95</v>
      </c>
      <c r="M1330" s="103">
        <v>95</v>
      </c>
      <c r="N1330" s="489"/>
      <c r="O1330" s="467"/>
      <c r="P1330" s="467"/>
    </row>
    <row r="1331" spans="1:16" ht="15.75" customHeight="1" x14ac:dyDescent="0.25">
      <c r="A1331" s="1084"/>
      <c r="B1331" s="1126" t="s">
        <v>1540</v>
      </c>
      <c r="C1331" s="1060" t="s">
        <v>1864</v>
      </c>
      <c r="D1331" s="1069" t="s">
        <v>9</v>
      </c>
      <c r="E1331" s="19" t="s">
        <v>57</v>
      </c>
      <c r="F1331" s="1069" t="s">
        <v>1036</v>
      </c>
      <c r="G1331" s="19">
        <v>152.4</v>
      </c>
      <c r="H1331" s="19">
        <v>95.3</v>
      </c>
      <c r="I1331" s="19"/>
      <c r="J1331" s="19"/>
      <c r="K1331" s="19"/>
      <c r="L1331" s="19"/>
      <c r="M1331" s="19"/>
      <c r="N1331" s="43"/>
      <c r="O1331" s="540"/>
      <c r="P1331" s="1113"/>
    </row>
    <row r="1332" spans="1:16" ht="52.5" customHeight="1" x14ac:dyDescent="0.25">
      <c r="A1332" s="1084"/>
      <c r="B1332" s="1126"/>
      <c r="C1332" s="1071"/>
      <c r="D1332" s="1069"/>
      <c r="E1332" s="19" t="s">
        <v>1099</v>
      </c>
      <c r="F1332" s="1069"/>
      <c r="G1332" s="22">
        <v>7791.4</v>
      </c>
      <c r="H1332" s="22">
        <v>5981.5</v>
      </c>
      <c r="I1332" s="22">
        <v>6761.8</v>
      </c>
      <c r="J1332" s="22">
        <v>352.5</v>
      </c>
      <c r="K1332" s="22">
        <v>13232.7</v>
      </c>
      <c r="L1332" s="19"/>
      <c r="M1332" s="19"/>
      <c r="N1332" s="43" t="s">
        <v>993</v>
      </c>
      <c r="O1332" s="540" t="s">
        <v>999</v>
      </c>
      <c r="P1332" s="1113"/>
    </row>
    <row r="1333" spans="1:16" x14ac:dyDescent="0.25">
      <c r="A1333" s="1084"/>
      <c r="B1333" s="1126" t="s">
        <v>1541</v>
      </c>
      <c r="C1333" s="1071"/>
      <c r="D1333" s="1069" t="s">
        <v>9</v>
      </c>
      <c r="E1333" s="19" t="s">
        <v>57</v>
      </c>
      <c r="F1333" s="1069" t="s">
        <v>1036</v>
      </c>
      <c r="G1333" s="19">
        <v>549</v>
      </c>
      <c r="H1333" s="19">
        <v>443.8</v>
      </c>
      <c r="I1333" s="19"/>
      <c r="J1333" s="21"/>
      <c r="K1333" s="21"/>
      <c r="L1333" s="21"/>
      <c r="M1333" s="21"/>
      <c r="N1333" s="879"/>
      <c r="O1333" s="679"/>
      <c r="P1333" s="1131"/>
    </row>
    <row r="1334" spans="1:16" ht="32.25" customHeight="1" x14ac:dyDescent="0.25">
      <c r="A1334" s="1084"/>
      <c r="B1334" s="1126"/>
      <c r="C1334" s="1061"/>
      <c r="D1334" s="1069"/>
      <c r="E1334" s="19" t="s">
        <v>1099</v>
      </c>
      <c r="F1334" s="1069"/>
      <c r="G1334" s="22">
        <v>19019.900000000001</v>
      </c>
      <c r="H1334" s="22">
        <v>14457.4</v>
      </c>
      <c r="I1334" s="22">
        <v>3094.2</v>
      </c>
      <c r="J1334" s="22">
        <v>4563.8</v>
      </c>
      <c r="K1334" s="22">
        <v>27710</v>
      </c>
      <c r="L1334" s="22"/>
      <c r="M1334" s="19"/>
      <c r="N1334" s="43" t="s">
        <v>993</v>
      </c>
      <c r="O1334" s="540" t="s">
        <v>1000</v>
      </c>
      <c r="P1334" s="1131"/>
    </row>
    <row r="1335" spans="1:16" ht="69.75" customHeight="1" x14ac:dyDescent="0.25">
      <c r="A1335" s="19"/>
      <c r="B1335" s="194" t="s">
        <v>1542</v>
      </c>
      <c r="C1335" s="541" t="s">
        <v>1864</v>
      </c>
      <c r="D1335" s="19" t="s">
        <v>9</v>
      </c>
      <c r="E1335" s="19" t="s">
        <v>1099</v>
      </c>
      <c r="F1335" s="19"/>
      <c r="G1335" s="22"/>
      <c r="H1335" s="22">
        <v>1007.2</v>
      </c>
      <c r="I1335" s="22">
        <v>200</v>
      </c>
      <c r="J1335" s="22">
        <v>1388.8</v>
      </c>
      <c r="K1335" s="22">
        <v>1388.8</v>
      </c>
      <c r="L1335" s="22"/>
      <c r="M1335" s="19"/>
      <c r="N1335" s="21" t="s">
        <v>993</v>
      </c>
      <c r="O1335" s="19" t="s">
        <v>803</v>
      </c>
      <c r="P1335" s="557"/>
    </row>
    <row r="1336" spans="1:16" ht="76.5" customHeight="1" x14ac:dyDescent="0.25">
      <c r="A1336" s="19"/>
      <c r="B1336" s="194" t="s">
        <v>1543</v>
      </c>
      <c r="C1336" s="541" t="s">
        <v>1864</v>
      </c>
      <c r="D1336" s="19" t="s">
        <v>9</v>
      </c>
      <c r="E1336" s="19" t="s">
        <v>1099</v>
      </c>
      <c r="F1336" s="19"/>
      <c r="G1336" s="22"/>
      <c r="H1336" s="22">
        <v>1.1000000000000001</v>
      </c>
      <c r="I1336" s="22"/>
      <c r="J1336" s="22">
        <v>2026.9</v>
      </c>
      <c r="K1336" s="22"/>
      <c r="L1336" s="22"/>
      <c r="M1336" s="19"/>
      <c r="N1336" s="21" t="s">
        <v>993</v>
      </c>
      <c r="O1336" s="19" t="s">
        <v>803</v>
      </c>
      <c r="P1336" s="557"/>
    </row>
    <row r="1337" spans="1:16" ht="60" customHeight="1" x14ac:dyDescent="0.25">
      <c r="A1337" s="19"/>
      <c r="B1337" s="194" t="s">
        <v>1762</v>
      </c>
      <c r="C1337" s="541" t="s">
        <v>1864</v>
      </c>
      <c r="D1337" s="19" t="s">
        <v>9</v>
      </c>
      <c r="E1337" s="19" t="s">
        <v>1099</v>
      </c>
      <c r="F1337" s="19"/>
      <c r="G1337" s="22"/>
      <c r="H1337" s="22">
        <v>3.3</v>
      </c>
      <c r="I1337" s="22"/>
      <c r="J1337" s="22"/>
      <c r="K1337" s="22">
        <v>9100.6</v>
      </c>
      <c r="L1337" s="22"/>
      <c r="M1337" s="19"/>
      <c r="N1337" s="21" t="s">
        <v>993</v>
      </c>
      <c r="O1337" s="19" t="s">
        <v>803</v>
      </c>
      <c r="P1337" s="557"/>
    </row>
    <row r="1338" spans="1:16" ht="47.25" x14ac:dyDescent="0.25">
      <c r="A1338" s="19"/>
      <c r="B1338" s="194" t="s">
        <v>1761</v>
      </c>
      <c r="C1338" s="541" t="s">
        <v>1864</v>
      </c>
      <c r="D1338" s="19" t="s">
        <v>9</v>
      </c>
      <c r="E1338" s="19" t="s">
        <v>1099</v>
      </c>
      <c r="F1338" s="19"/>
      <c r="G1338" s="22"/>
      <c r="H1338" s="22"/>
      <c r="I1338" s="22"/>
      <c r="J1338" s="22">
        <v>894.3</v>
      </c>
      <c r="K1338" s="22">
        <v>894.3</v>
      </c>
      <c r="L1338" s="22"/>
      <c r="M1338" s="19"/>
      <c r="N1338" s="21" t="s">
        <v>993</v>
      </c>
      <c r="O1338" s="19" t="s">
        <v>803</v>
      </c>
      <c r="P1338" s="557"/>
    </row>
    <row r="1339" spans="1:16" ht="111.75" customHeight="1" x14ac:dyDescent="0.25">
      <c r="A1339" s="19"/>
      <c r="B1339" s="194" t="s">
        <v>1763</v>
      </c>
      <c r="C1339" s="541" t="s">
        <v>1864</v>
      </c>
      <c r="D1339" s="19" t="s">
        <v>9</v>
      </c>
      <c r="E1339" s="19" t="s">
        <v>1099</v>
      </c>
      <c r="F1339" s="19"/>
      <c r="G1339" s="22"/>
      <c r="H1339" s="22">
        <v>631.4</v>
      </c>
      <c r="I1339" s="22">
        <v>631.4</v>
      </c>
      <c r="J1339" s="22"/>
      <c r="K1339" s="22"/>
      <c r="L1339" s="22"/>
      <c r="M1339" s="19"/>
      <c r="N1339" s="21" t="s">
        <v>993</v>
      </c>
      <c r="O1339" s="19" t="s">
        <v>800</v>
      </c>
      <c r="P1339" s="557"/>
    </row>
    <row r="1340" spans="1:16" ht="63" x14ac:dyDescent="0.25">
      <c r="A1340" s="97"/>
      <c r="B1340" s="106" t="s">
        <v>1544</v>
      </c>
      <c r="C1340" s="98" t="s">
        <v>1862</v>
      </c>
      <c r="D1340" s="98" t="s">
        <v>9</v>
      </c>
      <c r="E1340" s="98" t="s">
        <v>60</v>
      </c>
      <c r="F1340" s="98" t="s">
        <v>1036</v>
      </c>
      <c r="G1340" s="98"/>
      <c r="H1340" s="98"/>
      <c r="I1340" s="98">
        <v>1</v>
      </c>
      <c r="J1340" s="98"/>
      <c r="K1340" s="98"/>
      <c r="L1340" s="98"/>
      <c r="M1340" s="98"/>
      <c r="N1340" s="489"/>
      <c r="O1340" s="467"/>
      <c r="P1340" s="98" t="s">
        <v>119</v>
      </c>
    </row>
    <row r="1341" spans="1:16" ht="15.75" customHeight="1" x14ac:dyDescent="0.25">
      <c r="A1341" s="1069"/>
      <c r="B1341" s="1126" t="s">
        <v>1686</v>
      </c>
      <c r="C1341" s="1056" t="s">
        <v>1864</v>
      </c>
      <c r="D1341" s="1069" t="s">
        <v>9</v>
      </c>
      <c r="E1341" s="19" t="s">
        <v>60</v>
      </c>
      <c r="F1341" s="1069" t="s">
        <v>1036</v>
      </c>
      <c r="G1341" s="19"/>
      <c r="H1341" s="19"/>
      <c r="I1341" s="19">
        <v>1</v>
      </c>
      <c r="J1341" s="19"/>
      <c r="K1341" s="19"/>
      <c r="L1341" s="19"/>
      <c r="M1341" s="19"/>
      <c r="N1341" s="492"/>
      <c r="O1341" s="557"/>
      <c r="P1341" s="557"/>
    </row>
    <row r="1342" spans="1:16" x14ac:dyDescent="0.25">
      <c r="A1342" s="1069"/>
      <c r="B1342" s="1126"/>
      <c r="C1342" s="1107"/>
      <c r="D1342" s="1069"/>
      <c r="E1342" s="19" t="s">
        <v>1099</v>
      </c>
      <c r="F1342" s="1069"/>
      <c r="G1342" s="558"/>
      <c r="H1342" s="23"/>
      <c r="I1342" s="1214" t="s">
        <v>1006</v>
      </c>
      <c r="J1342" s="1215"/>
      <c r="K1342" s="1215"/>
      <c r="L1342" s="1215"/>
      <c r="M1342" s="1216"/>
      <c r="N1342" s="579" t="s">
        <v>992</v>
      </c>
      <c r="O1342" s="558" t="s">
        <v>802</v>
      </c>
      <c r="P1342" s="557"/>
    </row>
    <row r="1343" spans="1:16" ht="37.5" customHeight="1" x14ac:dyDescent="0.25">
      <c r="A1343" s="1069"/>
      <c r="B1343" s="1126"/>
      <c r="C1343" s="1057"/>
      <c r="D1343" s="1069"/>
      <c r="E1343" s="19" t="s">
        <v>1099</v>
      </c>
      <c r="F1343" s="1069"/>
      <c r="G1343" s="520">
        <v>12</v>
      </c>
      <c r="H1343" s="23">
        <v>68.900000000000006</v>
      </c>
      <c r="I1343" s="1217"/>
      <c r="J1343" s="1218"/>
      <c r="K1343" s="1218"/>
      <c r="L1343" s="1218"/>
      <c r="M1343" s="1219"/>
      <c r="N1343" s="579" t="s">
        <v>993</v>
      </c>
      <c r="O1343" s="558" t="s">
        <v>803</v>
      </c>
      <c r="P1343" s="476"/>
    </row>
    <row r="1344" spans="1:16" x14ac:dyDescent="0.25">
      <c r="A1344" s="1069"/>
      <c r="B1344" s="1126" t="s">
        <v>1764</v>
      </c>
      <c r="C1344" s="1056" t="s">
        <v>1864</v>
      </c>
      <c r="D1344" s="1069" t="s">
        <v>9</v>
      </c>
      <c r="E1344" s="19" t="s">
        <v>60</v>
      </c>
      <c r="F1344" s="1069" t="s">
        <v>1036</v>
      </c>
      <c r="G1344" s="19"/>
      <c r="H1344" s="19"/>
      <c r="I1344" s="19">
        <v>1</v>
      </c>
      <c r="J1344" s="19"/>
      <c r="K1344" s="19"/>
      <c r="L1344" s="19"/>
      <c r="M1344" s="19"/>
      <c r="N1344" s="492"/>
      <c r="O1344" s="557"/>
      <c r="P1344" s="557"/>
    </row>
    <row r="1345" spans="1:16" ht="58.5" customHeight="1" x14ac:dyDescent="0.25">
      <c r="A1345" s="1069"/>
      <c r="B1345" s="1126"/>
      <c r="C1345" s="1057"/>
      <c r="D1345" s="1069"/>
      <c r="E1345" s="19" t="s">
        <v>1099</v>
      </c>
      <c r="F1345" s="1069"/>
      <c r="G1345" s="558"/>
      <c r="H1345" s="23"/>
      <c r="I1345" s="22">
        <v>5000</v>
      </c>
      <c r="J1345" s="520"/>
      <c r="K1345" s="520"/>
      <c r="L1345" s="520"/>
      <c r="M1345" s="520"/>
      <c r="N1345" s="579" t="s">
        <v>994</v>
      </c>
      <c r="O1345" s="558" t="s">
        <v>802</v>
      </c>
      <c r="P1345" s="557"/>
    </row>
    <row r="1346" spans="1:16" ht="57" customHeight="1" x14ac:dyDescent="0.25">
      <c r="A1346" s="4"/>
      <c r="B1346" s="13" t="s">
        <v>1642</v>
      </c>
      <c r="C1346" s="550"/>
      <c r="D1346" s="4"/>
      <c r="E1346" s="4"/>
      <c r="F1346" s="4"/>
      <c r="G1346" s="6"/>
      <c r="H1346" s="6"/>
      <c r="I1346" s="4"/>
      <c r="J1346" s="4"/>
      <c r="K1346" s="4"/>
      <c r="L1346" s="4"/>
      <c r="M1346" s="581"/>
      <c r="N1346" s="1"/>
      <c r="O1346" s="4"/>
      <c r="P1346" s="559"/>
    </row>
    <row r="1347" spans="1:16" ht="63.75" customHeight="1" x14ac:dyDescent="0.25">
      <c r="A1347" s="157"/>
      <c r="B1347" s="185" t="s">
        <v>1545</v>
      </c>
      <c r="C1347" s="157" t="s">
        <v>1002</v>
      </c>
      <c r="D1347" s="157" t="s">
        <v>9</v>
      </c>
      <c r="E1347" s="157" t="s">
        <v>1001</v>
      </c>
      <c r="F1347" s="157"/>
      <c r="G1347" s="288">
        <f>SUM(G1348:G1353)</f>
        <v>319.13839999999999</v>
      </c>
      <c r="H1347" s="288">
        <f>SUM(H1348:H1353)</f>
        <v>104.97020000000001</v>
      </c>
      <c r="I1347" s="288">
        <f>SUM(I1348:I1353)</f>
        <v>13.784000000000001</v>
      </c>
      <c r="J1347" s="288">
        <f>SUM(J1351:J1353)</f>
        <v>318.834</v>
      </c>
      <c r="K1347" s="157"/>
      <c r="L1347" s="157"/>
      <c r="M1347" s="810"/>
      <c r="N1347" s="184"/>
      <c r="O1347" s="157"/>
      <c r="P1347" s="469"/>
    </row>
    <row r="1348" spans="1:16" ht="82.5" customHeight="1" x14ac:dyDescent="0.25">
      <c r="A1348" s="4"/>
      <c r="B1348" s="13" t="s">
        <v>1546</v>
      </c>
      <c r="C1348" s="4" t="s">
        <v>1864</v>
      </c>
      <c r="D1348" s="4" t="s">
        <v>9</v>
      </c>
      <c r="E1348" s="4" t="s">
        <v>1001</v>
      </c>
      <c r="F1348" s="4"/>
      <c r="G1348" s="6">
        <v>194.24639999999999</v>
      </c>
      <c r="H1348" s="244"/>
      <c r="I1348" s="1"/>
      <c r="J1348" s="1"/>
      <c r="K1348" s="4"/>
      <c r="L1348" s="4"/>
      <c r="M1348" s="581"/>
      <c r="N1348" s="1" t="s">
        <v>993</v>
      </c>
      <c r="O1348" s="4" t="s">
        <v>1121</v>
      </c>
      <c r="P1348" s="559"/>
    </row>
    <row r="1349" spans="1:16" ht="63.75" customHeight="1" x14ac:dyDescent="0.25">
      <c r="A1349" s="4"/>
      <c r="B1349" s="13" t="s">
        <v>1547</v>
      </c>
      <c r="C1349" s="4" t="s">
        <v>1864</v>
      </c>
      <c r="D1349" s="4" t="s">
        <v>9</v>
      </c>
      <c r="E1349" s="4" t="s">
        <v>1001</v>
      </c>
      <c r="F1349" s="4"/>
      <c r="G1349" s="6">
        <v>124.892</v>
      </c>
      <c r="H1349" s="244"/>
      <c r="I1349" s="1"/>
      <c r="J1349" s="1"/>
      <c r="K1349" s="4"/>
      <c r="L1349" s="4"/>
      <c r="M1349" s="581"/>
      <c r="N1349" s="1" t="s">
        <v>993</v>
      </c>
      <c r="O1349" s="4" t="s">
        <v>1122</v>
      </c>
      <c r="P1349" s="559"/>
    </row>
    <row r="1350" spans="1:16" ht="63" x14ac:dyDescent="0.25">
      <c r="A1350" s="4"/>
      <c r="B1350" s="13" t="s">
        <v>1548</v>
      </c>
      <c r="C1350" s="4" t="s">
        <v>1864</v>
      </c>
      <c r="D1350" s="4" t="s">
        <v>9</v>
      </c>
      <c r="E1350" s="4" t="s">
        <v>1001</v>
      </c>
      <c r="F1350" s="4"/>
      <c r="G1350" s="6"/>
      <c r="H1350" s="6">
        <v>104.97020000000001</v>
      </c>
      <c r="I1350" s="1"/>
      <c r="J1350" s="1"/>
      <c r="K1350" s="4"/>
      <c r="L1350" s="4"/>
      <c r="M1350" s="581"/>
      <c r="N1350" s="1" t="s">
        <v>993</v>
      </c>
      <c r="O1350" s="4" t="s">
        <v>1123</v>
      </c>
      <c r="P1350" s="559"/>
    </row>
    <row r="1351" spans="1:16" ht="98.25" customHeight="1" x14ac:dyDescent="0.25">
      <c r="A1351" s="4"/>
      <c r="B1351" s="13" t="s">
        <v>1549</v>
      </c>
      <c r="C1351" s="4" t="s">
        <v>1864</v>
      </c>
      <c r="D1351" s="4" t="s">
        <v>9</v>
      </c>
      <c r="E1351" s="4" t="s">
        <v>1001</v>
      </c>
      <c r="F1351" s="4"/>
      <c r="G1351" s="6"/>
      <c r="H1351" s="6"/>
      <c r="I1351" s="4">
        <v>13.784000000000001</v>
      </c>
      <c r="J1351" s="4"/>
      <c r="K1351" s="4"/>
      <c r="L1351" s="4"/>
      <c r="M1351" s="581"/>
      <c r="N1351" s="1" t="s">
        <v>993</v>
      </c>
      <c r="O1351" s="4" t="s">
        <v>1124</v>
      </c>
      <c r="P1351" s="559"/>
    </row>
    <row r="1352" spans="1:16" ht="78.75" x14ac:dyDescent="0.25">
      <c r="A1352" s="4"/>
      <c r="B1352" s="13" t="s">
        <v>1550</v>
      </c>
      <c r="C1352" s="4" t="s">
        <v>1864</v>
      </c>
      <c r="D1352" s="4" t="s">
        <v>9</v>
      </c>
      <c r="E1352" s="4" t="s">
        <v>1001</v>
      </c>
      <c r="F1352" s="4"/>
      <c r="G1352" s="6"/>
      <c r="H1352" s="6"/>
      <c r="I1352" s="4"/>
      <c r="J1352" s="4">
        <v>249.39400000000001</v>
      </c>
      <c r="K1352" s="4"/>
      <c r="L1352" s="4"/>
      <c r="M1352" s="581"/>
      <c r="N1352" s="1" t="s">
        <v>993</v>
      </c>
      <c r="O1352" s="4" t="s">
        <v>1125</v>
      </c>
      <c r="P1352" s="559"/>
    </row>
    <row r="1353" spans="1:16" ht="129.75" customHeight="1" x14ac:dyDescent="0.25">
      <c r="A1353" s="4"/>
      <c r="B1353" s="13" t="s">
        <v>1551</v>
      </c>
      <c r="C1353" s="4" t="s">
        <v>1864</v>
      </c>
      <c r="D1353" s="4" t="s">
        <v>9</v>
      </c>
      <c r="E1353" s="4" t="s">
        <v>1001</v>
      </c>
      <c r="F1353" s="4"/>
      <c r="G1353" s="6"/>
      <c r="H1353" s="6"/>
      <c r="I1353" s="4"/>
      <c r="J1353" s="4">
        <v>69.44</v>
      </c>
      <c r="K1353" s="4"/>
      <c r="L1353" s="4"/>
      <c r="M1353" s="581"/>
      <c r="N1353" s="1" t="s">
        <v>993</v>
      </c>
      <c r="O1353" s="4" t="s">
        <v>1126</v>
      </c>
      <c r="P1353" s="559"/>
    </row>
    <row r="1354" spans="1:16" ht="129.75" customHeight="1" x14ac:dyDescent="0.25">
      <c r="A1354" s="19"/>
      <c r="B1354" s="194" t="s">
        <v>1644</v>
      </c>
      <c r="C1354" s="19" t="s">
        <v>1864</v>
      </c>
      <c r="D1354" s="19" t="s">
        <v>9</v>
      </c>
      <c r="E1354" s="19" t="s">
        <v>1001</v>
      </c>
      <c r="F1354" s="19"/>
      <c r="G1354" s="22"/>
      <c r="H1354" s="22"/>
      <c r="I1354" s="19">
        <v>849.4</v>
      </c>
      <c r="J1354" s="19"/>
      <c r="K1354" s="19"/>
      <c r="L1354" s="19"/>
      <c r="M1354" s="525"/>
      <c r="N1354" s="21" t="s">
        <v>993</v>
      </c>
      <c r="O1354" s="19" t="s">
        <v>1662</v>
      </c>
      <c r="P1354" s="1060" t="s">
        <v>1663</v>
      </c>
    </row>
    <row r="1355" spans="1:16" ht="129.75" customHeight="1" x14ac:dyDescent="0.25">
      <c r="A1355" s="19"/>
      <c r="B1355" s="194" t="s">
        <v>1645</v>
      </c>
      <c r="C1355" s="19" t="s">
        <v>1864</v>
      </c>
      <c r="D1355" s="19" t="s">
        <v>9</v>
      </c>
      <c r="E1355" s="19" t="s">
        <v>1001</v>
      </c>
      <c r="F1355" s="19"/>
      <c r="G1355" s="22"/>
      <c r="H1355" s="22"/>
      <c r="I1355" s="22">
        <v>1216.7</v>
      </c>
      <c r="J1355" s="19"/>
      <c r="K1355" s="19"/>
      <c r="L1355" s="19"/>
      <c r="M1355" s="525"/>
      <c r="N1355" s="21" t="s">
        <v>993</v>
      </c>
      <c r="O1355" s="19" t="s">
        <v>1662</v>
      </c>
      <c r="P1355" s="1061"/>
    </row>
    <row r="1356" spans="1:16" ht="33.75" customHeight="1" x14ac:dyDescent="0.25">
      <c r="A1356" s="1"/>
      <c r="B1356" s="174" t="s">
        <v>1643</v>
      </c>
      <c r="C1356" s="559"/>
      <c r="D1356" s="559"/>
      <c r="E1356" s="3"/>
      <c r="F1356" s="3"/>
      <c r="G1356" s="3"/>
      <c r="H1356" s="558"/>
      <c r="I1356" s="3"/>
      <c r="J1356" s="3"/>
      <c r="K1356" s="3"/>
      <c r="L1356" s="3"/>
      <c r="M1356" s="3"/>
      <c r="N1356" s="177"/>
      <c r="O1356" s="3"/>
      <c r="P1356" s="559"/>
    </row>
    <row r="1357" spans="1:16" ht="63" customHeight="1" x14ac:dyDescent="0.25">
      <c r="A1357" s="97"/>
      <c r="B1357" s="106" t="s">
        <v>1552</v>
      </c>
      <c r="C1357" s="112" t="s">
        <v>1884</v>
      </c>
      <c r="D1357" s="112" t="s">
        <v>6</v>
      </c>
      <c r="E1357" s="112" t="s">
        <v>143</v>
      </c>
      <c r="F1357" s="112"/>
      <c r="G1357" s="112">
        <v>18.399999999999999</v>
      </c>
      <c r="H1357" s="112">
        <v>18.100000000000001</v>
      </c>
      <c r="I1357" s="112">
        <v>18.5</v>
      </c>
      <c r="J1357" s="112">
        <v>18.7</v>
      </c>
      <c r="K1357" s="112">
        <v>18.899999999999999</v>
      </c>
      <c r="L1357" s="112">
        <v>19</v>
      </c>
      <c r="M1357" s="112">
        <v>19.2</v>
      </c>
      <c r="N1357" s="512"/>
      <c r="O1357" s="112"/>
      <c r="P1357" s="467"/>
    </row>
    <row r="1358" spans="1:16" ht="35.25" customHeight="1" x14ac:dyDescent="0.25">
      <c r="A1358" s="1054"/>
      <c r="B1358" s="1109" t="s">
        <v>1553</v>
      </c>
      <c r="C1358" s="1108" t="s">
        <v>1861</v>
      </c>
      <c r="D1358" s="1069" t="s">
        <v>9</v>
      </c>
      <c r="E1358" s="1056" t="s">
        <v>1099</v>
      </c>
      <c r="F1358" s="558" t="s">
        <v>142</v>
      </c>
      <c r="G1358" s="24">
        <v>7068.8280000000004</v>
      </c>
      <c r="H1358" s="24">
        <v>7263.7709999999997</v>
      </c>
      <c r="I1358" s="438">
        <v>8121.8649999999998</v>
      </c>
      <c r="J1358" s="438">
        <v>8335.9490000000005</v>
      </c>
      <c r="K1358" s="438">
        <v>8503.8050000000003</v>
      </c>
      <c r="L1358" s="438">
        <v>8503.8050000000003</v>
      </c>
      <c r="M1358" s="438">
        <v>8503.8050000000003</v>
      </c>
      <c r="N1358" s="579" t="s">
        <v>993</v>
      </c>
      <c r="O1358" s="558" t="s">
        <v>864</v>
      </c>
      <c r="P1358" s="557"/>
    </row>
    <row r="1359" spans="1:16" ht="37.5" customHeight="1" x14ac:dyDescent="0.25">
      <c r="A1359" s="1055"/>
      <c r="B1359" s="1138"/>
      <c r="C1359" s="1108"/>
      <c r="D1359" s="1069"/>
      <c r="E1359" s="1057"/>
      <c r="F1359" s="538"/>
      <c r="G1359" s="717">
        <v>7.5750000000000002</v>
      </c>
      <c r="H1359" s="717">
        <v>10.88</v>
      </c>
      <c r="I1359" s="718"/>
      <c r="J1359" s="718"/>
      <c r="K1359" s="718"/>
      <c r="L1359" s="718"/>
      <c r="M1359" s="718"/>
      <c r="N1359" s="579" t="s">
        <v>992</v>
      </c>
      <c r="O1359" s="558" t="s">
        <v>865</v>
      </c>
      <c r="P1359" s="557"/>
    </row>
    <row r="1360" spans="1:16" ht="75" customHeight="1" x14ac:dyDescent="0.25">
      <c r="A1360" s="1054"/>
      <c r="B1360" s="1109" t="s">
        <v>1750</v>
      </c>
      <c r="C1360" s="1108" t="s">
        <v>1861</v>
      </c>
      <c r="D1360" s="1069" t="s">
        <v>9</v>
      </c>
      <c r="E1360" s="1056" t="s">
        <v>1099</v>
      </c>
      <c r="F1360" s="1056" t="s">
        <v>59</v>
      </c>
      <c r="G1360" s="558"/>
      <c r="H1360" s="558"/>
      <c r="I1360" s="558">
        <v>409.3</v>
      </c>
      <c r="J1360" s="558"/>
      <c r="K1360" s="558"/>
      <c r="L1360" s="558"/>
      <c r="M1360" s="558"/>
      <c r="N1360" s="579" t="s">
        <v>293</v>
      </c>
      <c r="O1360" s="558"/>
      <c r="P1360" s="557"/>
    </row>
    <row r="1361" spans="1:16" ht="24.75" customHeight="1" x14ac:dyDescent="0.25">
      <c r="A1361" s="1055"/>
      <c r="B1361" s="1138"/>
      <c r="C1361" s="1108"/>
      <c r="D1361" s="1069"/>
      <c r="E1361" s="1057"/>
      <c r="F1361" s="1057"/>
      <c r="G1361" s="1135" t="s">
        <v>1112</v>
      </c>
      <c r="H1361" s="1136"/>
      <c r="I1361" s="1136"/>
      <c r="J1361" s="1136"/>
      <c r="K1361" s="1136"/>
      <c r="L1361" s="1136"/>
      <c r="M1361" s="1137"/>
      <c r="N1361" s="579" t="s">
        <v>993</v>
      </c>
      <c r="O1361" s="558"/>
      <c r="P1361" s="557"/>
    </row>
    <row r="1362" spans="1:16" ht="68.25" customHeight="1" x14ac:dyDescent="0.25">
      <c r="A1362" s="1054"/>
      <c r="B1362" s="1109" t="s">
        <v>1751</v>
      </c>
      <c r="C1362" s="1107" t="s">
        <v>1861</v>
      </c>
      <c r="D1362" s="1060" t="s">
        <v>9</v>
      </c>
      <c r="E1362" s="1056" t="s">
        <v>1099</v>
      </c>
      <c r="F1362" s="1056" t="s">
        <v>59</v>
      </c>
      <c r="G1362" s="558"/>
      <c r="H1362" s="558"/>
      <c r="I1362" s="558">
        <v>345.1</v>
      </c>
      <c r="J1362" s="558"/>
      <c r="K1362" s="558"/>
      <c r="L1362" s="558"/>
      <c r="M1362" s="558"/>
      <c r="N1362" s="579" t="s">
        <v>293</v>
      </c>
      <c r="O1362" s="558"/>
      <c r="P1362" s="557"/>
    </row>
    <row r="1363" spans="1:16" ht="25.5" customHeight="1" x14ac:dyDescent="0.25">
      <c r="A1363" s="1055"/>
      <c r="B1363" s="1138"/>
      <c r="C1363" s="1057"/>
      <c r="D1363" s="1061"/>
      <c r="E1363" s="1057"/>
      <c r="F1363" s="1057"/>
      <c r="G1363" s="1135" t="s">
        <v>1112</v>
      </c>
      <c r="H1363" s="1136"/>
      <c r="I1363" s="1136"/>
      <c r="J1363" s="1136"/>
      <c r="K1363" s="1136"/>
      <c r="L1363" s="1136"/>
      <c r="M1363" s="1137"/>
      <c r="N1363" s="579" t="s">
        <v>993</v>
      </c>
      <c r="O1363" s="558"/>
      <c r="P1363" s="557"/>
    </row>
    <row r="1364" spans="1:16" ht="22.5" customHeight="1" x14ac:dyDescent="0.25">
      <c r="A1364" s="1054"/>
      <c r="B1364" s="1109" t="s">
        <v>1752</v>
      </c>
      <c r="C1364" s="1056" t="s">
        <v>1861</v>
      </c>
      <c r="D1364" s="1060" t="s">
        <v>9</v>
      </c>
      <c r="E1364" s="1056" t="s">
        <v>1099</v>
      </c>
      <c r="F1364" s="1056" t="s">
        <v>59</v>
      </c>
      <c r="G1364" s="1135" t="s">
        <v>1112</v>
      </c>
      <c r="H1364" s="1136"/>
      <c r="I1364" s="1136"/>
      <c r="J1364" s="1136"/>
      <c r="K1364" s="1136"/>
      <c r="L1364" s="1136"/>
      <c r="M1364" s="1137"/>
      <c r="N1364" s="579" t="s">
        <v>993</v>
      </c>
      <c r="O1364" s="558"/>
      <c r="P1364" s="557"/>
    </row>
    <row r="1365" spans="1:16" ht="37.5" customHeight="1" x14ac:dyDescent="0.25">
      <c r="A1365" s="1070"/>
      <c r="B1365" s="1206"/>
      <c r="C1365" s="1107"/>
      <c r="D1365" s="1071"/>
      <c r="E1365" s="1107"/>
      <c r="F1365" s="1107"/>
      <c r="G1365" s="558"/>
      <c r="H1365" s="558"/>
      <c r="I1365" s="558">
        <v>405</v>
      </c>
      <c r="J1365" s="558"/>
      <c r="K1365" s="558"/>
      <c r="L1365" s="558"/>
      <c r="M1365" s="558"/>
      <c r="N1365" s="579" t="s">
        <v>994</v>
      </c>
      <c r="O1365" s="558"/>
      <c r="P1365" s="557"/>
    </row>
    <row r="1366" spans="1:16" ht="31.5" customHeight="1" x14ac:dyDescent="0.25">
      <c r="A1366" s="1055"/>
      <c r="B1366" s="1138"/>
      <c r="C1366" s="1057"/>
      <c r="D1366" s="1061"/>
      <c r="E1366" s="1057"/>
      <c r="F1366" s="1057"/>
      <c r="G1366" s="1135" t="s">
        <v>1112</v>
      </c>
      <c r="H1366" s="1136"/>
      <c r="I1366" s="1136"/>
      <c r="J1366" s="1136"/>
      <c r="K1366" s="1136"/>
      <c r="L1366" s="1136"/>
      <c r="M1366" s="1137"/>
      <c r="N1366" s="579" t="s">
        <v>993</v>
      </c>
      <c r="O1366" s="558"/>
      <c r="P1366" s="557"/>
    </row>
    <row r="1367" spans="1:16" ht="79.5" customHeight="1" x14ac:dyDescent="0.25">
      <c r="A1367" s="534"/>
      <c r="B1367" s="680" t="s">
        <v>1753</v>
      </c>
      <c r="C1367" s="541" t="s">
        <v>1861</v>
      </c>
      <c r="D1367" s="541" t="s">
        <v>9</v>
      </c>
      <c r="E1367" s="539" t="s">
        <v>1099</v>
      </c>
      <c r="F1367" s="539" t="s">
        <v>59</v>
      </c>
      <c r="G1367" s="558"/>
      <c r="H1367" s="717"/>
      <c r="I1367" s="558">
        <v>605.79999999999995</v>
      </c>
      <c r="J1367" s="558"/>
      <c r="K1367" s="558"/>
      <c r="L1367" s="558"/>
      <c r="M1367" s="558"/>
      <c r="N1367" s="579" t="s">
        <v>994</v>
      </c>
      <c r="O1367" s="558"/>
      <c r="P1367" s="557"/>
    </row>
    <row r="1368" spans="1:16" ht="45.75" customHeight="1" x14ac:dyDescent="0.25">
      <c r="A1368" s="1"/>
      <c r="B1368" s="12" t="s">
        <v>1647</v>
      </c>
      <c r="C1368" s="4"/>
      <c r="D1368" s="4"/>
      <c r="E1368" s="4"/>
      <c r="F1368" s="4"/>
      <c r="G1368" s="4"/>
      <c r="H1368" s="19"/>
      <c r="I1368" s="4"/>
      <c r="J1368" s="4"/>
      <c r="K1368" s="4"/>
      <c r="L1368" s="4"/>
      <c r="M1368" s="4"/>
      <c r="N1368" s="464"/>
      <c r="O1368" s="559"/>
      <c r="P1368" s="559"/>
    </row>
    <row r="1369" spans="1:16" ht="63" x14ac:dyDescent="0.25">
      <c r="A1369" s="97"/>
      <c r="B1369" s="106" t="s">
        <v>1554</v>
      </c>
      <c r="C1369" s="98" t="s">
        <v>1886</v>
      </c>
      <c r="D1369" s="181" t="s">
        <v>9</v>
      </c>
      <c r="E1369" s="181" t="s">
        <v>56</v>
      </c>
      <c r="F1369" s="467"/>
      <c r="G1369" s="467"/>
      <c r="H1369" s="98">
        <v>15</v>
      </c>
      <c r="I1369" s="98">
        <v>25</v>
      </c>
      <c r="J1369" s="98">
        <v>25</v>
      </c>
      <c r="K1369" s="98">
        <v>25</v>
      </c>
      <c r="L1369" s="98">
        <v>25</v>
      </c>
      <c r="M1369" s="98">
        <v>25</v>
      </c>
      <c r="N1369" s="489"/>
      <c r="O1369" s="467"/>
      <c r="P1369" s="467"/>
    </row>
    <row r="1370" spans="1:16" ht="110.25" x14ac:dyDescent="0.25">
      <c r="A1370" s="21"/>
      <c r="B1370" s="20" t="s">
        <v>1555</v>
      </c>
      <c r="C1370" s="540" t="s">
        <v>1885</v>
      </c>
      <c r="D1370" s="720" t="s">
        <v>9</v>
      </c>
      <c r="E1370" s="558" t="s">
        <v>1099</v>
      </c>
      <c r="F1370" s="19" t="s">
        <v>168</v>
      </c>
      <c r="G1370" s="19"/>
      <c r="H1370" s="227">
        <v>10</v>
      </c>
      <c r="I1370" s="227">
        <v>100</v>
      </c>
      <c r="J1370" s="19"/>
      <c r="K1370" s="19"/>
      <c r="L1370" s="19">
        <v>133.1</v>
      </c>
      <c r="M1370" s="19">
        <v>146.4</v>
      </c>
      <c r="N1370" s="21" t="s">
        <v>993</v>
      </c>
      <c r="O1370" s="237" t="s">
        <v>668</v>
      </c>
      <c r="P1370" s="19" t="s">
        <v>169</v>
      </c>
    </row>
    <row r="1371" spans="1:16" ht="65.25" customHeight="1" x14ac:dyDescent="0.25">
      <c r="A1371" s="97"/>
      <c r="B1371" s="106" t="s">
        <v>1556</v>
      </c>
      <c r="C1371" s="98" t="s">
        <v>1886</v>
      </c>
      <c r="D1371" s="181" t="s">
        <v>9</v>
      </c>
      <c r="E1371" s="181" t="s">
        <v>56</v>
      </c>
      <c r="F1371" s="467"/>
      <c r="G1371" s="467"/>
      <c r="H1371" s="467"/>
      <c r="I1371" s="467"/>
      <c r="J1371" s="467"/>
      <c r="K1371" s="98"/>
      <c r="L1371" s="98">
        <v>30</v>
      </c>
      <c r="M1371" s="98">
        <v>40</v>
      </c>
      <c r="N1371" s="97"/>
      <c r="O1371" s="98"/>
      <c r="P1371" s="98"/>
    </row>
    <row r="1372" spans="1:16" ht="91.5" customHeight="1" x14ac:dyDescent="0.25">
      <c r="A1372" s="21"/>
      <c r="B1372" s="20" t="s">
        <v>1557</v>
      </c>
      <c r="C1372" s="540" t="s">
        <v>1885</v>
      </c>
      <c r="D1372" s="540" t="s">
        <v>9</v>
      </c>
      <c r="E1372" s="558" t="s">
        <v>1099</v>
      </c>
      <c r="F1372" s="19" t="s">
        <v>168</v>
      </c>
      <c r="G1372" s="19"/>
      <c r="H1372" s="19" t="s">
        <v>12</v>
      </c>
      <c r="I1372" s="19"/>
      <c r="J1372" s="19"/>
      <c r="K1372" s="19"/>
      <c r="L1372" s="19">
        <v>123.5</v>
      </c>
      <c r="M1372" s="19">
        <v>135.9</v>
      </c>
      <c r="N1372" s="21" t="s">
        <v>993</v>
      </c>
      <c r="O1372" s="237" t="s">
        <v>668</v>
      </c>
      <c r="P1372" s="19" t="s">
        <v>170</v>
      </c>
    </row>
    <row r="1373" spans="1:16" ht="46.5" customHeight="1" x14ac:dyDescent="0.25">
      <c r="A1373" s="1"/>
      <c r="B1373" s="174" t="s">
        <v>1646</v>
      </c>
      <c r="C1373" s="559"/>
      <c r="D1373" s="559"/>
      <c r="E1373" s="559"/>
      <c r="F1373" s="559"/>
      <c r="G1373" s="559"/>
      <c r="H1373" s="559"/>
      <c r="I1373" s="559"/>
      <c r="J1373" s="559"/>
      <c r="K1373" s="559"/>
      <c r="L1373" s="559"/>
      <c r="M1373" s="559"/>
      <c r="N1373" s="464"/>
      <c r="O1373" s="559"/>
      <c r="P1373" s="559"/>
    </row>
    <row r="1374" spans="1:16" s="628" customFormat="1" ht="63" customHeight="1" x14ac:dyDescent="0.25">
      <c r="A1374" s="603"/>
      <c r="B1374" s="601" t="s">
        <v>695</v>
      </c>
      <c r="C1374" s="602"/>
      <c r="D1374" s="602"/>
      <c r="E1374" s="602"/>
      <c r="F1374" s="602"/>
      <c r="G1374" s="599"/>
      <c r="H1374" s="599"/>
      <c r="I1374" s="599"/>
      <c r="J1374" s="599"/>
      <c r="K1374" s="599"/>
      <c r="L1374" s="599"/>
      <c r="M1374" s="599"/>
      <c r="N1374" s="688"/>
      <c r="O1374" s="600"/>
      <c r="P1374" s="600"/>
    </row>
    <row r="1375" spans="1:16" s="628" customFormat="1" ht="63" customHeight="1" x14ac:dyDescent="0.25">
      <c r="A1375" s="804"/>
      <c r="B1375" s="798" t="s">
        <v>1558</v>
      </c>
      <c r="C1375" s="799" t="s">
        <v>1901</v>
      </c>
      <c r="D1375" s="189" t="s">
        <v>9</v>
      </c>
      <c r="E1375" s="189" t="s">
        <v>108</v>
      </c>
      <c r="F1375" s="799" t="s">
        <v>288</v>
      </c>
      <c r="G1375" s="800">
        <v>4319</v>
      </c>
      <c r="H1375" s="800">
        <v>3789</v>
      </c>
      <c r="I1375" s="800">
        <v>3854</v>
      </c>
      <c r="J1375" s="800">
        <v>3854</v>
      </c>
      <c r="K1375" s="800">
        <v>3854</v>
      </c>
      <c r="L1375" s="800">
        <v>3854</v>
      </c>
      <c r="M1375" s="800">
        <v>3854</v>
      </c>
      <c r="N1375" s="801"/>
      <c r="O1375" s="803"/>
      <c r="P1375" s="803"/>
    </row>
    <row r="1376" spans="1:16" s="628" customFormat="1" ht="99.75" customHeight="1" x14ac:dyDescent="0.25">
      <c r="A1376" s="1207"/>
      <c r="B1376" s="1063" t="s">
        <v>1559</v>
      </c>
      <c r="C1376" s="1060" t="s">
        <v>1859</v>
      </c>
      <c r="D1376" s="1060" t="s">
        <v>9</v>
      </c>
      <c r="E1376" s="1060" t="s">
        <v>1099</v>
      </c>
      <c r="F1376" s="742"/>
      <c r="G1376" s="22">
        <v>7744.2435399999995</v>
      </c>
      <c r="H1376" s="22">
        <v>8705.8050000000003</v>
      </c>
      <c r="I1376" s="22">
        <v>10309.951000000001</v>
      </c>
      <c r="J1376" s="22">
        <v>10370.030000000001</v>
      </c>
      <c r="K1376" s="22">
        <v>10628.157000000001</v>
      </c>
      <c r="L1376" s="22">
        <v>10628.156999999999</v>
      </c>
      <c r="M1376" s="22">
        <v>10628.156999999999</v>
      </c>
      <c r="N1376" s="21" t="s">
        <v>993</v>
      </c>
      <c r="O1376" s="22" t="s">
        <v>889</v>
      </c>
      <c r="P1376" s="743"/>
    </row>
    <row r="1377" spans="1:16" s="628" customFormat="1" ht="66.75" customHeight="1" x14ac:dyDescent="0.25">
      <c r="A1377" s="1208"/>
      <c r="B1377" s="1064"/>
      <c r="C1377" s="1061"/>
      <c r="D1377" s="1061"/>
      <c r="E1377" s="1061"/>
      <c r="F1377" s="742"/>
      <c r="G1377" s="745">
        <f>27.7817+85.3093+25.689+9.244</f>
        <v>148.024</v>
      </c>
      <c r="H1377" s="745">
        <f>27.773+85.9174+24.127+10.3736</f>
        <v>148.191</v>
      </c>
      <c r="I1377" s="745"/>
      <c r="J1377" s="745"/>
      <c r="K1377" s="745"/>
      <c r="L1377" s="745"/>
      <c r="M1377" s="745"/>
      <c r="N1377" s="21" t="s">
        <v>992</v>
      </c>
      <c r="O1377" s="22" t="s">
        <v>890</v>
      </c>
      <c r="P1377" s="743"/>
    </row>
    <row r="1378" spans="1:16" s="628" customFormat="1" ht="50.45" customHeight="1" x14ac:dyDescent="0.25">
      <c r="A1378" s="740"/>
      <c r="B1378" s="741" t="s">
        <v>1560</v>
      </c>
      <c r="C1378" s="742" t="s">
        <v>1859</v>
      </c>
      <c r="D1378" s="19" t="s">
        <v>9</v>
      </c>
      <c r="E1378" s="19" t="s">
        <v>1099</v>
      </c>
      <c r="F1378" s="742" t="s">
        <v>59</v>
      </c>
      <c r="G1378" s="22">
        <v>260.22377999999998</v>
      </c>
      <c r="H1378" s="22">
        <v>270.6148</v>
      </c>
      <c r="I1378" s="22">
        <v>365.71000000000004</v>
      </c>
      <c r="J1378" s="22">
        <v>418.94299999999998</v>
      </c>
      <c r="K1378" s="22">
        <v>363.02100000000002</v>
      </c>
      <c r="L1378" s="22">
        <v>363.02100000000002</v>
      </c>
      <c r="M1378" s="22">
        <v>363.02100000000002</v>
      </c>
      <c r="N1378" s="21" t="s">
        <v>993</v>
      </c>
      <c r="O1378" s="22" t="s">
        <v>891</v>
      </c>
      <c r="P1378" s="743"/>
    </row>
    <row r="1379" spans="1:16" s="628" customFormat="1" ht="33.6" customHeight="1" x14ac:dyDescent="0.25">
      <c r="A1379" s="603"/>
      <c r="B1379" s="601" t="s">
        <v>696</v>
      </c>
      <c r="C1379" s="602"/>
      <c r="D1379" s="602"/>
      <c r="E1379" s="602"/>
      <c r="F1379" s="602"/>
      <c r="G1379" s="599"/>
      <c r="H1379" s="599"/>
      <c r="I1379" s="599"/>
      <c r="J1379" s="599"/>
      <c r="K1379" s="599"/>
      <c r="L1379" s="599"/>
      <c r="M1379" s="599"/>
      <c r="N1379" s="688"/>
      <c r="O1379" s="600"/>
      <c r="P1379" s="600"/>
    </row>
    <row r="1380" spans="1:16" s="628" customFormat="1" ht="96" customHeight="1" x14ac:dyDescent="0.25">
      <c r="A1380" s="797"/>
      <c r="B1380" s="818" t="s">
        <v>1561</v>
      </c>
      <c r="C1380" s="189" t="s">
        <v>1901</v>
      </c>
      <c r="D1380" s="189" t="s">
        <v>9</v>
      </c>
      <c r="E1380" s="189" t="s">
        <v>8</v>
      </c>
      <c r="F1380" s="189" t="s">
        <v>289</v>
      </c>
      <c r="G1380" s="734">
        <v>97.7</v>
      </c>
      <c r="H1380" s="734">
        <v>90</v>
      </c>
      <c r="I1380" s="734">
        <v>90.5</v>
      </c>
      <c r="J1380" s="734">
        <v>91</v>
      </c>
      <c r="K1380" s="734">
        <v>91.5</v>
      </c>
      <c r="L1380" s="734">
        <v>91.5</v>
      </c>
      <c r="M1380" s="734">
        <v>92</v>
      </c>
      <c r="N1380" s="801"/>
      <c r="O1380" s="802"/>
      <c r="P1380" s="803"/>
    </row>
    <row r="1381" spans="1:16" s="628" customFormat="1" ht="103.9" customHeight="1" x14ac:dyDescent="0.25">
      <c r="A1381" s="797"/>
      <c r="B1381" s="818" t="s">
        <v>697</v>
      </c>
      <c r="C1381" s="189" t="s">
        <v>1901</v>
      </c>
      <c r="D1381" s="189" t="s">
        <v>9</v>
      </c>
      <c r="E1381" s="189" t="s">
        <v>290</v>
      </c>
      <c r="F1381" s="189" t="s">
        <v>288</v>
      </c>
      <c r="G1381" s="734">
        <v>48.1</v>
      </c>
      <c r="H1381" s="734">
        <v>42.8</v>
      </c>
      <c r="I1381" s="734">
        <v>30</v>
      </c>
      <c r="J1381" s="734">
        <v>30</v>
      </c>
      <c r="K1381" s="734">
        <v>30</v>
      </c>
      <c r="L1381" s="734">
        <v>30</v>
      </c>
      <c r="M1381" s="734">
        <v>30</v>
      </c>
      <c r="N1381" s="801"/>
      <c r="O1381" s="802"/>
      <c r="P1381" s="803"/>
    </row>
    <row r="1382" spans="1:16" s="628" customFormat="1" ht="70.5" customHeight="1" x14ac:dyDescent="0.25">
      <c r="A1382" s="740"/>
      <c r="B1382" s="194" t="s">
        <v>1562</v>
      </c>
      <c r="C1382" s="742" t="s">
        <v>1859</v>
      </c>
      <c r="D1382" s="742" t="s">
        <v>9</v>
      </c>
      <c r="E1382" s="742" t="s">
        <v>1099</v>
      </c>
      <c r="F1382" s="742" t="s">
        <v>59</v>
      </c>
      <c r="G1382" s="22">
        <v>4557.8037300000005</v>
      </c>
      <c r="H1382" s="22">
        <v>4520.2678999999998</v>
      </c>
      <c r="I1382" s="22">
        <v>4664.4160000000002</v>
      </c>
      <c r="J1382" s="22">
        <v>4836.4070000000002</v>
      </c>
      <c r="K1382" s="22">
        <v>5220.7089999999998</v>
      </c>
      <c r="L1382" s="22">
        <v>5220.7089999999998</v>
      </c>
      <c r="M1382" s="22">
        <v>5220.7089999999998</v>
      </c>
      <c r="N1382" s="21" t="s">
        <v>993</v>
      </c>
      <c r="O1382" s="194" t="s">
        <v>916</v>
      </c>
      <c r="P1382" s="743"/>
    </row>
    <row r="1383" spans="1:16" ht="35.25" customHeight="1" x14ac:dyDescent="0.25">
      <c r="A1383" s="1054"/>
      <c r="B1383" s="1063" t="s">
        <v>1754</v>
      </c>
      <c r="C1383" s="1060" t="s">
        <v>699</v>
      </c>
      <c r="D1383" s="1060" t="s">
        <v>9</v>
      </c>
      <c r="E1383" s="1060" t="s">
        <v>1099</v>
      </c>
      <c r="F1383" s="1060" t="s">
        <v>59</v>
      </c>
      <c r="G1383" s="22"/>
      <c r="H1383" s="22"/>
      <c r="I1383" s="22">
        <v>283.60000000000002</v>
      </c>
      <c r="J1383" s="22"/>
      <c r="K1383" s="22"/>
      <c r="L1383" s="22"/>
      <c r="M1383" s="22"/>
      <c r="N1383" s="21" t="s">
        <v>994</v>
      </c>
      <c r="O1383" s="19"/>
      <c r="P1383" s="557"/>
    </row>
    <row r="1384" spans="1:16" ht="26.25" customHeight="1" x14ac:dyDescent="0.25">
      <c r="A1384" s="1055"/>
      <c r="B1384" s="1064"/>
      <c r="C1384" s="1061"/>
      <c r="D1384" s="1061"/>
      <c r="E1384" s="1061"/>
      <c r="F1384" s="1061"/>
      <c r="G1384" s="22"/>
      <c r="H1384" s="22"/>
      <c r="I1384" s="22">
        <v>121.6</v>
      </c>
      <c r="J1384" s="22"/>
      <c r="K1384" s="22">
        <v>200</v>
      </c>
      <c r="L1384" s="22"/>
      <c r="M1384" s="22"/>
      <c r="N1384" s="21" t="s">
        <v>993</v>
      </c>
      <c r="O1384" s="19"/>
      <c r="P1384" s="557"/>
    </row>
    <row r="1385" spans="1:16" s="35" customFormat="1" ht="31.5" x14ac:dyDescent="0.25">
      <c r="A1385" s="744"/>
      <c r="B1385" s="756" t="s">
        <v>1648</v>
      </c>
      <c r="C1385" s="1"/>
      <c r="D1385" s="746"/>
      <c r="E1385" s="747"/>
      <c r="F1385" s="747"/>
      <c r="G1385" s="747"/>
      <c r="H1385" s="748"/>
      <c r="I1385" s="748"/>
      <c r="J1385" s="748"/>
      <c r="K1385" s="748"/>
      <c r="L1385" s="748"/>
      <c r="M1385" s="748"/>
      <c r="N1385" s="749"/>
      <c r="O1385" s="749"/>
      <c r="P1385" s="749"/>
    </row>
    <row r="1386" spans="1:16" s="35" customFormat="1" ht="108" customHeight="1" x14ac:dyDescent="0.25">
      <c r="A1386" s="97"/>
      <c r="B1386" s="753" t="s">
        <v>1649</v>
      </c>
      <c r="C1386" s="98" t="s">
        <v>1910</v>
      </c>
      <c r="D1386" s="98" t="s">
        <v>33</v>
      </c>
      <c r="E1386" s="98" t="s">
        <v>47</v>
      </c>
      <c r="F1386" s="98"/>
      <c r="G1386" s="98"/>
      <c r="H1386" s="98">
        <v>746</v>
      </c>
      <c r="I1386" s="98">
        <v>616</v>
      </c>
      <c r="J1386" s="98">
        <v>616</v>
      </c>
      <c r="K1386" s="98">
        <v>616</v>
      </c>
      <c r="L1386" s="98">
        <v>616</v>
      </c>
      <c r="M1386" s="98">
        <v>616</v>
      </c>
      <c r="N1386" s="754"/>
      <c r="O1386" s="754"/>
      <c r="P1386" s="754"/>
    </row>
    <row r="1387" spans="1:16" s="35" customFormat="1" ht="63.75" customHeight="1" x14ac:dyDescent="0.25">
      <c r="A1387" s="21"/>
      <c r="B1387" s="13" t="s">
        <v>1563</v>
      </c>
      <c r="C1387" s="4" t="s">
        <v>1887</v>
      </c>
      <c r="D1387" s="4" t="s">
        <v>33</v>
      </c>
      <c r="E1387" s="4" t="s">
        <v>1099</v>
      </c>
      <c r="F1387" s="4"/>
      <c r="G1387" s="4"/>
      <c r="H1387" s="6">
        <f>805562.3/1000</f>
        <v>805.56230000000005</v>
      </c>
      <c r="I1387" s="6">
        <v>846.5</v>
      </c>
      <c r="J1387" s="6">
        <v>839.2</v>
      </c>
      <c r="K1387" s="6">
        <v>889.3</v>
      </c>
      <c r="L1387" s="6">
        <v>889.3</v>
      </c>
      <c r="M1387" s="6">
        <v>889.3</v>
      </c>
      <c r="N1387" s="755" t="s">
        <v>993</v>
      </c>
      <c r="O1387" s="25" t="s">
        <v>893</v>
      </c>
      <c r="P1387" s="749"/>
    </row>
    <row r="1388" spans="1:16" s="35" customFormat="1" ht="241.5" customHeight="1" x14ac:dyDescent="0.25">
      <c r="A1388" s="751"/>
      <c r="B1388" s="8" t="s">
        <v>1564</v>
      </c>
      <c r="C1388" s="4" t="s">
        <v>1887</v>
      </c>
      <c r="D1388" s="4" t="s">
        <v>142</v>
      </c>
      <c r="E1388" s="4" t="s">
        <v>1099</v>
      </c>
      <c r="F1388" s="4"/>
      <c r="G1388" s="4"/>
      <c r="H1388" s="6">
        <v>75.599999999999994</v>
      </c>
      <c r="I1388" s="6">
        <v>80.8</v>
      </c>
      <c r="J1388" s="6">
        <v>85.6</v>
      </c>
      <c r="K1388" s="6">
        <v>90.8</v>
      </c>
      <c r="L1388" s="6">
        <v>90.8</v>
      </c>
      <c r="M1388" s="6">
        <v>90.8</v>
      </c>
      <c r="N1388" s="755" t="s">
        <v>993</v>
      </c>
      <c r="O1388" s="25" t="s">
        <v>894</v>
      </c>
      <c r="P1388" s="750"/>
    </row>
    <row r="1389" spans="1:16" s="35" customFormat="1" ht="192.75" customHeight="1" x14ac:dyDescent="0.25">
      <c r="A1389" s="751"/>
      <c r="B1389" s="8" t="s">
        <v>1565</v>
      </c>
      <c r="C1389" s="4" t="s">
        <v>1887</v>
      </c>
      <c r="D1389" s="4" t="s">
        <v>892</v>
      </c>
      <c r="E1389" s="4" t="s">
        <v>1099</v>
      </c>
      <c r="F1389" s="4" t="s">
        <v>1025</v>
      </c>
      <c r="G1389" s="4"/>
      <c r="H1389" s="6">
        <v>36.5</v>
      </c>
      <c r="I1389" s="6">
        <v>40</v>
      </c>
      <c r="J1389" s="6">
        <v>40</v>
      </c>
      <c r="K1389" s="6">
        <v>42</v>
      </c>
      <c r="L1389" s="6">
        <v>42</v>
      </c>
      <c r="M1389" s="6">
        <v>42</v>
      </c>
      <c r="N1389" s="755" t="s">
        <v>50</v>
      </c>
      <c r="O1389" s="25" t="s">
        <v>895</v>
      </c>
      <c r="P1389" s="750"/>
    </row>
    <row r="1390" spans="1:16" s="35" customFormat="1" ht="99" customHeight="1" x14ac:dyDescent="0.25">
      <c r="A1390" s="751"/>
      <c r="B1390" s="8" t="s">
        <v>1566</v>
      </c>
      <c r="C1390" s="4" t="s">
        <v>1887</v>
      </c>
      <c r="D1390" s="4" t="s">
        <v>892</v>
      </c>
      <c r="E1390" s="4" t="s">
        <v>1099</v>
      </c>
      <c r="F1390" s="4" t="s">
        <v>1025</v>
      </c>
      <c r="G1390" s="4"/>
      <c r="H1390" s="6">
        <v>39.6</v>
      </c>
      <c r="I1390" s="6">
        <v>59.8</v>
      </c>
      <c r="J1390" s="6">
        <v>61.8</v>
      </c>
      <c r="K1390" s="6">
        <v>65</v>
      </c>
      <c r="L1390" s="6">
        <v>65</v>
      </c>
      <c r="M1390" s="6">
        <v>65</v>
      </c>
      <c r="N1390" s="755" t="s">
        <v>993</v>
      </c>
      <c r="O1390" s="25" t="s">
        <v>896</v>
      </c>
      <c r="P1390" s="750"/>
    </row>
    <row r="1391" spans="1:16" s="35" customFormat="1" ht="99" customHeight="1" x14ac:dyDescent="0.25">
      <c r="A1391" s="752"/>
      <c r="B1391" s="8" t="s">
        <v>1567</v>
      </c>
      <c r="C1391" s="4" t="s">
        <v>1887</v>
      </c>
      <c r="D1391" s="4" t="s">
        <v>59</v>
      </c>
      <c r="E1391" s="4" t="s">
        <v>1099</v>
      </c>
      <c r="F1391" s="4" t="s">
        <v>1025</v>
      </c>
      <c r="G1391" s="4"/>
      <c r="H1391" s="6">
        <v>750</v>
      </c>
      <c r="I1391" s="6">
        <v>750</v>
      </c>
      <c r="J1391" s="6"/>
      <c r="K1391" s="6"/>
      <c r="L1391" s="6"/>
      <c r="M1391" s="6"/>
      <c r="N1391" s="755" t="s">
        <v>993</v>
      </c>
      <c r="O1391" s="25" t="s">
        <v>897</v>
      </c>
      <c r="P1391" s="750"/>
    </row>
    <row r="1392" spans="1:16" s="589" customFormat="1" ht="78.75" x14ac:dyDescent="0.25">
      <c r="A1392" s="21"/>
      <c r="B1392" s="20" t="s">
        <v>1650</v>
      </c>
      <c r="C1392" s="19"/>
      <c r="D1392" s="19"/>
      <c r="E1392" s="19"/>
      <c r="F1392" s="19"/>
      <c r="G1392" s="19"/>
      <c r="H1392" s="19"/>
      <c r="I1392" s="633"/>
      <c r="J1392" s="22"/>
      <c r="K1392" s="22"/>
      <c r="L1392" s="22"/>
      <c r="M1392" s="34"/>
      <c r="N1392" s="21"/>
      <c r="O1392" s="19"/>
      <c r="P1392" s="19"/>
    </row>
    <row r="1393" spans="1:16" s="589" customFormat="1" ht="47.25" x14ac:dyDescent="0.25">
      <c r="A1393" s="97"/>
      <c r="B1393" s="111" t="s">
        <v>1568</v>
      </c>
      <c r="C1393" s="98" t="s">
        <v>1914</v>
      </c>
      <c r="D1393" s="577"/>
      <c r="E1393" s="98" t="s">
        <v>8</v>
      </c>
      <c r="F1393" s="98" t="s">
        <v>59</v>
      </c>
      <c r="G1393" s="98">
        <v>100</v>
      </c>
      <c r="H1393" s="98">
        <v>100</v>
      </c>
      <c r="I1393" s="98">
        <v>100</v>
      </c>
      <c r="J1393" s="98">
        <v>100</v>
      </c>
      <c r="K1393" s="98">
        <v>100</v>
      </c>
      <c r="L1393" s="98">
        <v>100</v>
      </c>
      <c r="M1393" s="98">
        <v>100</v>
      </c>
      <c r="N1393" s="97"/>
      <c r="O1393" s="98"/>
      <c r="P1393" s="98"/>
    </row>
    <row r="1394" spans="1:16" s="589" customFormat="1" ht="56.25" customHeight="1" x14ac:dyDescent="0.25">
      <c r="A1394" s="1054"/>
      <c r="B1394" s="1063" t="s">
        <v>1569</v>
      </c>
      <c r="C1394" s="1060" t="s">
        <v>1877</v>
      </c>
      <c r="D1394" s="1060" t="s">
        <v>9</v>
      </c>
      <c r="E1394" s="19" t="s">
        <v>154</v>
      </c>
      <c r="F1394" s="19" t="s">
        <v>59</v>
      </c>
      <c r="G1394" s="19"/>
      <c r="H1394" s="227"/>
      <c r="I1394" s="237">
        <v>600</v>
      </c>
      <c r="J1394" s="237">
        <v>600</v>
      </c>
      <c r="K1394" s="237">
        <v>600</v>
      </c>
      <c r="L1394" s="237">
        <v>600</v>
      </c>
      <c r="M1394" s="237">
        <v>600</v>
      </c>
      <c r="N1394" s="21"/>
      <c r="O1394" s="19"/>
      <c r="P1394" s="19"/>
    </row>
    <row r="1395" spans="1:16" s="589" customFormat="1" ht="40.5" customHeight="1" x14ac:dyDescent="0.25">
      <c r="A1395" s="1055"/>
      <c r="B1395" s="1064"/>
      <c r="C1395" s="1061"/>
      <c r="D1395" s="1061"/>
      <c r="E1395" s="19" t="s">
        <v>1099</v>
      </c>
      <c r="F1395" s="540"/>
      <c r="G1395" s="726">
        <v>18.257999999999999</v>
      </c>
      <c r="H1395" s="726">
        <v>24.042999999999999</v>
      </c>
      <c r="I1395" s="726">
        <v>173.9</v>
      </c>
      <c r="J1395" s="726">
        <v>184.334</v>
      </c>
      <c r="K1395" s="726">
        <v>195.39400000000001</v>
      </c>
      <c r="L1395" s="726">
        <v>195.39400000000001</v>
      </c>
      <c r="M1395" s="726">
        <v>195.39400000000001</v>
      </c>
      <c r="N1395" s="21" t="s">
        <v>993</v>
      </c>
      <c r="O1395" s="19" t="s">
        <v>886</v>
      </c>
      <c r="P1395" s="19"/>
    </row>
    <row r="1396" spans="1:16" s="589" customFormat="1" ht="78.75" x14ac:dyDescent="0.25">
      <c r="A1396" s="21"/>
      <c r="B1396" s="20" t="s">
        <v>1651</v>
      </c>
      <c r="C1396" s="19"/>
      <c r="D1396" s="19"/>
      <c r="E1396" s="19"/>
      <c r="F1396" s="19"/>
      <c r="G1396" s="19"/>
      <c r="H1396" s="19"/>
      <c r="I1396" s="633"/>
      <c r="J1396" s="22"/>
      <c r="K1396" s="22"/>
      <c r="L1396" s="22"/>
      <c r="M1396" s="34"/>
      <c r="N1396" s="21"/>
      <c r="O1396" s="19"/>
      <c r="P1396" s="19"/>
    </row>
    <row r="1397" spans="1:16" s="589" customFormat="1" ht="66.75" customHeight="1" x14ac:dyDescent="0.25">
      <c r="A1397" s="97"/>
      <c r="B1397" s="111" t="s">
        <v>1570</v>
      </c>
      <c r="C1397" s="98" t="s">
        <v>1911</v>
      </c>
      <c r="D1397" s="577"/>
      <c r="E1397" s="98" t="s">
        <v>8</v>
      </c>
      <c r="F1397" s="98" t="s">
        <v>59</v>
      </c>
      <c r="G1397" s="98">
        <v>100</v>
      </c>
      <c r="H1397" s="98">
        <v>100</v>
      </c>
      <c r="I1397" s="98">
        <v>100</v>
      </c>
      <c r="J1397" s="98">
        <v>100</v>
      </c>
      <c r="K1397" s="98">
        <v>100</v>
      </c>
      <c r="L1397" s="98">
        <v>100</v>
      </c>
      <c r="M1397" s="98">
        <v>100</v>
      </c>
      <c r="N1397" s="97"/>
      <c r="O1397" s="98"/>
      <c r="P1397" s="98"/>
    </row>
    <row r="1398" spans="1:16" s="589" customFormat="1" ht="56.25" customHeight="1" x14ac:dyDescent="0.25">
      <c r="A1398" s="43"/>
      <c r="B1398" s="1063" t="s">
        <v>1571</v>
      </c>
      <c r="C1398" s="1060" t="s">
        <v>1877</v>
      </c>
      <c r="D1398" s="1060" t="s">
        <v>9</v>
      </c>
      <c r="E1398" s="19" t="s">
        <v>154</v>
      </c>
      <c r="F1398" s="19" t="s">
        <v>59</v>
      </c>
      <c r="G1398" s="19"/>
      <c r="H1398" s="227"/>
      <c r="I1398" s="237">
        <v>7585</v>
      </c>
      <c r="J1398" s="237">
        <v>7585</v>
      </c>
      <c r="K1398" s="237">
        <v>7585</v>
      </c>
      <c r="L1398" s="237">
        <v>7585</v>
      </c>
      <c r="M1398" s="237">
        <v>7585</v>
      </c>
      <c r="N1398" s="21"/>
      <c r="O1398" s="19"/>
      <c r="P1398" s="19"/>
    </row>
    <row r="1399" spans="1:16" s="589" customFormat="1" ht="56.25" customHeight="1" x14ac:dyDescent="0.25">
      <c r="A1399" s="43"/>
      <c r="B1399" s="1064"/>
      <c r="C1399" s="1061"/>
      <c r="D1399" s="1061"/>
      <c r="E1399" s="19" t="s">
        <v>1099</v>
      </c>
      <c r="F1399" s="540"/>
      <c r="G1399" s="726">
        <v>70.596000000000004</v>
      </c>
      <c r="H1399" s="726">
        <v>73.772999999999996</v>
      </c>
      <c r="I1399" s="726">
        <v>81.150000000000006</v>
      </c>
      <c r="J1399" s="726">
        <v>86.019000000000005</v>
      </c>
      <c r="K1399" s="726">
        <v>91.18</v>
      </c>
      <c r="L1399" s="726">
        <v>91.18</v>
      </c>
      <c r="M1399" s="726">
        <v>91.18</v>
      </c>
      <c r="N1399" s="21" t="s">
        <v>993</v>
      </c>
      <c r="O1399" s="19" t="s">
        <v>887</v>
      </c>
      <c r="P1399" s="19"/>
    </row>
    <row r="1400" spans="1:16" s="589" customFormat="1" ht="92.1" customHeight="1" x14ac:dyDescent="0.25">
      <c r="A1400" s="21"/>
      <c r="B1400" s="20" t="s">
        <v>1652</v>
      </c>
      <c r="C1400" s="19"/>
      <c r="D1400" s="19"/>
      <c r="E1400" s="19"/>
      <c r="F1400" s="19"/>
      <c r="G1400" s="19"/>
      <c r="H1400" s="19"/>
      <c r="I1400" s="633"/>
      <c r="J1400" s="22"/>
      <c r="K1400" s="22"/>
      <c r="L1400" s="22"/>
      <c r="M1400" s="34"/>
      <c r="N1400" s="21"/>
      <c r="O1400" s="19"/>
      <c r="P1400" s="19"/>
    </row>
    <row r="1401" spans="1:16" s="589" customFormat="1" ht="82.5" customHeight="1" x14ac:dyDescent="0.25">
      <c r="A1401" s="97"/>
      <c r="B1401" s="111" t="s">
        <v>1572</v>
      </c>
      <c r="C1401" s="98" t="s">
        <v>1911</v>
      </c>
      <c r="D1401" s="577"/>
      <c r="E1401" s="98" t="s">
        <v>8</v>
      </c>
      <c r="F1401" s="98" t="s">
        <v>59</v>
      </c>
      <c r="G1401" s="98">
        <v>100</v>
      </c>
      <c r="H1401" s="98">
        <v>100</v>
      </c>
      <c r="I1401" s="98">
        <v>100</v>
      </c>
      <c r="J1401" s="98">
        <v>100</v>
      </c>
      <c r="K1401" s="98">
        <v>100</v>
      </c>
      <c r="L1401" s="98">
        <v>100</v>
      </c>
      <c r="M1401" s="98">
        <v>100</v>
      </c>
      <c r="N1401" s="97"/>
      <c r="O1401" s="98"/>
      <c r="P1401" s="98"/>
    </row>
    <row r="1402" spans="1:16" s="589" customFormat="1" ht="56.25" customHeight="1" x14ac:dyDescent="0.25">
      <c r="A1402" s="43"/>
      <c r="B1402" s="1063" t="s">
        <v>1573</v>
      </c>
      <c r="C1402" s="1060" t="s">
        <v>1877</v>
      </c>
      <c r="D1402" s="1060" t="s">
        <v>9</v>
      </c>
      <c r="E1402" s="19" t="s">
        <v>154</v>
      </c>
      <c r="F1402" s="19" t="s">
        <v>59</v>
      </c>
      <c r="G1402" s="19"/>
      <c r="H1402" s="227"/>
      <c r="I1402" s="237">
        <v>6</v>
      </c>
      <c r="J1402" s="237">
        <v>6</v>
      </c>
      <c r="K1402" s="237">
        <v>6</v>
      </c>
      <c r="L1402" s="237">
        <v>6</v>
      </c>
      <c r="M1402" s="237">
        <v>6</v>
      </c>
      <c r="N1402" s="21"/>
      <c r="O1402" s="19"/>
      <c r="P1402" s="19"/>
    </row>
    <row r="1403" spans="1:16" s="589" customFormat="1" ht="56.25" customHeight="1" x14ac:dyDescent="0.25">
      <c r="A1403" s="43"/>
      <c r="B1403" s="1064"/>
      <c r="C1403" s="1061"/>
      <c r="D1403" s="1061"/>
      <c r="E1403" s="19" t="s">
        <v>1099</v>
      </c>
      <c r="F1403" s="540"/>
      <c r="G1403" s="726">
        <v>0.41199999999999998</v>
      </c>
      <c r="H1403" s="726">
        <v>0.31509999999999999</v>
      </c>
      <c r="I1403" s="726">
        <v>1.7829999999999999</v>
      </c>
      <c r="J1403" s="726">
        <v>1.89</v>
      </c>
      <c r="K1403" s="726">
        <v>2.0030000000000001</v>
      </c>
      <c r="L1403" s="726">
        <v>2.0030000000000001</v>
      </c>
      <c r="M1403" s="726">
        <v>2.0030000000000001</v>
      </c>
      <c r="N1403" s="21" t="s">
        <v>993</v>
      </c>
      <c r="O1403" s="19" t="s">
        <v>888</v>
      </c>
      <c r="P1403" s="19"/>
    </row>
    <row r="1404" spans="1:16" s="1036" customFormat="1" x14ac:dyDescent="0.25">
      <c r="A1404" s="21"/>
      <c r="B1404" s="249" t="s">
        <v>1765</v>
      </c>
      <c r="C1404" s="557"/>
      <c r="D1404" s="22"/>
      <c r="E1404" s="22"/>
      <c r="F1404" s="22"/>
      <c r="G1404" s="22"/>
      <c r="H1404" s="22"/>
      <c r="I1404" s="22"/>
      <c r="J1404" s="22"/>
      <c r="K1404" s="22"/>
      <c r="L1404" s="22"/>
      <c r="M1404" s="22"/>
      <c r="N1404" s="246"/>
      <c r="O1404" s="557"/>
      <c r="P1404" s="557"/>
    </row>
    <row r="1405" spans="1:16" s="1036" customFormat="1" ht="47.25" x14ac:dyDescent="0.25">
      <c r="A1405" s="184"/>
      <c r="B1405" s="1040" t="s">
        <v>1814</v>
      </c>
      <c r="C1405" s="296" t="s">
        <v>1888</v>
      </c>
      <c r="D1405" s="275" t="s">
        <v>9</v>
      </c>
      <c r="E1405" s="275" t="s">
        <v>1660</v>
      </c>
      <c r="F1405" s="1041"/>
      <c r="G1405" s="275"/>
      <c r="H1405" s="275"/>
      <c r="I1405" s="1042"/>
      <c r="J1405" s="1043">
        <v>1</v>
      </c>
      <c r="K1405" s="1043">
        <v>1</v>
      </c>
      <c r="L1405" s="1043">
        <v>2</v>
      </c>
      <c r="M1405" s="1043">
        <v>1</v>
      </c>
      <c r="N1405" s="184" t="s">
        <v>993</v>
      </c>
      <c r="O1405" s="157"/>
      <c r="P1405" s="469"/>
    </row>
    <row r="1406" spans="1:16" s="1036" customFormat="1" ht="48.75" customHeight="1" x14ac:dyDescent="0.25">
      <c r="A1406" s="1054"/>
      <c r="B1406" s="1109" t="s">
        <v>1766</v>
      </c>
      <c r="C1406" s="1060" t="s">
        <v>1872</v>
      </c>
      <c r="D1406" s="1211" t="s">
        <v>9</v>
      </c>
      <c r="E1406" s="22" t="s">
        <v>1660</v>
      </c>
      <c r="F1406" s="1211" t="s">
        <v>1661</v>
      </c>
      <c r="G1406" s="22"/>
      <c r="H1406" s="22"/>
      <c r="I1406" s="24">
        <v>37</v>
      </c>
      <c r="J1406" s="24">
        <v>40</v>
      </c>
      <c r="K1406" s="24">
        <v>40</v>
      </c>
      <c r="L1406" s="24">
        <v>40</v>
      </c>
      <c r="M1406" s="24">
        <v>40</v>
      </c>
      <c r="N1406" s="246"/>
      <c r="O1406" s="19"/>
      <c r="P1406" s="557"/>
    </row>
    <row r="1407" spans="1:16" s="1036" customFormat="1" ht="48.75" customHeight="1" x14ac:dyDescent="0.25">
      <c r="A1407" s="1055"/>
      <c r="B1407" s="1138"/>
      <c r="C1407" s="1061"/>
      <c r="D1407" s="1212"/>
      <c r="E1407" s="22" t="s">
        <v>1001</v>
      </c>
      <c r="F1407" s="1212"/>
      <c r="G1407" s="22"/>
      <c r="H1407" s="22"/>
      <c r="I1407" s="24">
        <v>1295.9000000000001</v>
      </c>
      <c r="J1407" s="24">
        <v>1500</v>
      </c>
      <c r="K1407" s="24">
        <v>1500</v>
      </c>
      <c r="L1407" s="24">
        <v>1500</v>
      </c>
      <c r="M1407" s="24">
        <v>1500</v>
      </c>
      <c r="N1407" s="21" t="s">
        <v>993</v>
      </c>
      <c r="O1407" s="19" t="s">
        <v>1664</v>
      </c>
      <c r="P1407" s="557"/>
    </row>
    <row r="1408" spans="1:16" s="1036" customFormat="1" ht="33" customHeight="1" x14ac:dyDescent="0.25">
      <c r="A1408" s="1054"/>
      <c r="B1408" s="1109" t="s">
        <v>1653</v>
      </c>
      <c r="C1408" s="1060" t="s">
        <v>1873</v>
      </c>
      <c r="D1408" s="1211" t="s">
        <v>9</v>
      </c>
      <c r="E1408" s="22" t="s">
        <v>1660</v>
      </c>
      <c r="F1408" s="1211" t="s">
        <v>1661</v>
      </c>
      <c r="G1408" s="22"/>
      <c r="H1408" s="22"/>
      <c r="I1408" s="24">
        <v>10</v>
      </c>
      <c r="J1408" s="24">
        <v>15</v>
      </c>
      <c r="K1408" s="24">
        <v>15</v>
      </c>
      <c r="L1408" s="24">
        <v>15</v>
      </c>
      <c r="M1408" s="24">
        <v>15</v>
      </c>
      <c r="N1408" s="246"/>
      <c r="O1408" s="19"/>
      <c r="P1408" s="557"/>
    </row>
    <row r="1409" spans="1:20" s="1036" customFormat="1" ht="46.5" customHeight="1" x14ac:dyDescent="0.25">
      <c r="A1409" s="1055"/>
      <c r="B1409" s="1138"/>
      <c r="C1409" s="1061"/>
      <c r="D1409" s="1212"/>
      <c r="E1409" s="22" t="s">
        <v>1001</v>
      </c>
      <c r="F1409" s="1212"/>
      <c r="G1409" s="22"/>
      <c r="H1409" s="22"/>
      <c r="I1409" s="24">
        <v>1175.3</v>
      </c>
      <c r="J1409" s="24">
        <v>1500</v>
      </c>
      <c r="K1409" s="24">
        <v>1500</v>
      </c>
      <c r="L1409" s="24">
        <v>1500</v>
      </c>
      <c r="M1409" s="24">
        <v>1500</v>
      </c>
      <c r="N1409" s="21" t="s">
        <v>993</v>
      </c>
      <c r="O1409" s="19" t="s">
        <v>1664</v>
      </c>
      <c r="P1409" s="557"/>
      <c r="T1409" s="1037"/>
    </row>
    <row r="1410" spans="1:20" s="1036" customFormat="1" ht="64.5" customHeight="1" x14ac:dyDescent="0.25">
      <c r="A1410" s="43"/>
      <c r="B1410" s="1039" t="s">
        <v>1654</v>
      </c>
      <c r="C1410" s="540" t="s">
        <v>1871</v>
      </c>
      <c r="D1410" s="762" t="s">
        <v>9</v>
      </c>
      <c r="E1410" s="22" t="s">
        <v>1001</v>
      </c>
      <c r="F1410" s="22" t="s">
        <v>1818</v>
      </c>
      <c r="G1410" s="22"/>
      <c r="H1410" s="22"/>
      <c r="I1410" s="24">
        <v>60</v>
      </c>
      <c r="J1410" s="24">
        <v>90</v>
      </c>
      <c r="K1410" s="24"/>
      <c r="L1410" s="24"/>
      <c r="M1410" s="764"/>
      <c r="N1410" s="21" t="s">
        <v>993</v>
      </c>
      <c r="O1410" s="19" t="s">
        <v>1665</v>
      </c>
      <c r="P1410" s="557"/>
    </row>
    <row r="1411" spans="1:20" s="1036" customFormat="1" ht="57" customHeight="1" x14ac:dyDescent="0.25">
      <c r="A1411" s="43"/>
      <c r="B1411" s="1039" t="s">
        <v>1655</v>
      </c>
      <c r="C1411" s="540" t="s">
        <v>1871</v>
      </c>
      <c r="D1411" s="762" t="s">
        <v>9</v>
      </c>
      <c r="E1411" s="22" t="s">
        <v>1001</v>
      </c>
      <c r="F1411" s="22" t="s">
        <v>1818</v>
      </c>
      <c r="G1411" s="22"/>
      <c r="H1411" s="22"/>
      <c r="I1411" s="24"/>
      <c r="J1411" s="24"/>
      <c r="K1411" s="24"/>
      <c r="L1411" s="24">
        <v>100</v>
      </c>
      <c r="M1411" s="24">
        <v>150</v>
      </c>
      <c r="N1411" s="21" t="s">
        <v>993</v>
      </c>
      <c r="O1411" s="19" t="s">
        <v>1665</v>
      </c>
      <c r="P1411" s="557"/>
    </row>
    <row r="1412" spans="1:20" s="1036" customFormat="1" ht="63" customHeight="1" x14ac:dyDescent="0.25">
      <c r="A1412" s="43"/>
      <c r="B1412" s="1039" t="s">
        <v>1656</v>
      </c>
      <c r="C1412" s="540" t="s">
        <v>1871</v>
      </c>
      <c r="D1412" s="762" t="s">
        <v>9</v>
      </c>
      <c r="E1412" s="22" t="s">
        <v>1001</v>
      </c>
      <c r="F1412" s="22" t="s">
        <v>1818</v>
      </c>
      <c r="G1412" s="22"/>
      <c r="H1412" s="22"/>
      <c r="I1412" s="24"/>
      <c r="J1412" s="24">
        <v>30</v>
      </c>
      <c r="K1412" s="24">
        <v>30</v>
      </c>
      <c r="L1412" s="24"/>
      <c r="M1412" s="764"/>
      <c r="N1412" s="21" t="s">
        <v>993</v>
      </c>
      <c r="O1412" s="19" t="s">
        <v>1665</v>
      </c>
      <c r="P1412" s="557"/>
    </row>
    <row r="1413" spans="1:20" s="1036" customFormat="1" ht="48.75" customHeight="1" x14ac:dyDescent="0.25">
      <c r="A1413" s="43"/>
      <c r="B1413" s="1039" t="s">
        <v>1657</v>
      </c>
      <c r="C1413" s="540" t="s">
        <v>1871</v>
      </c>
      <c r="D1413" s="762" t="s">
        <v>9</v>
      </c>
      <c r="E1413" s="22" t="s">
        <v>1001</v>
      </c>
      <c r="F1413" s="22" t="s">
        <v>1818</v>
      </c>
      <c r="G1413" s="22"/>
      <c r="H1413" s="22"/>
      <c r="I1413" s="24"/>
      <c r="J1413" s="24"/>
      <c r="K1413" s="24">
        <v>80</v>
      </c>
      <c r="L1413" s="24">
        <v>100</v>
      </c>
      <c r="M1413" s="764"/>
      <c r="N1413" s="21" t="s">
        <v>993</v>
      </c>
      <c r="O1413" s="19" t="s">
        <v>1665</v>
      </c>
      <c r="P1413" s="557"/>
    </row>
    <row r="1414" spans="1:20" s="1036" customFormat="1" ht="48.75" customHeight="1" x14ac:dyDescent="0.25">
      <c r="A1414" s="43"/>
      <c r="B1414" s="1039" t="s">
        <v>1658</v>
      </c>
      <c r="C1414" s="540" t="s">
        <v>1871</v>
      </c>
      <c r="D1414" s="762" t="s">
        <v>9</v>
      </c>
      <c r="E1414" s="22" t="s">
        <v>1001</v>
      </c>
      <c r="F1414" s="22" t="s">
        <v>1818</v>
      </c>
      <c r="G1414" s="22"/>
      <c r="H1414" s="22"/>
      <c r="I1414" s="24"/>
      <c r="J1414" s="24"/>
      <c r="K1414" s="24">
        <v>40</v>
      </c>
      <c r="L1414" s="24">
        <v>60</v>
      </c>
      <c r="M1414" s="764"/>
      <c r="N1414" s="21" t="s">
        <v>993</v>
      </c>
      <c r="O1414" s="19" t="s">
        <v>1665</v>
      </c>
      <c r="P1414" s="557"/>
    </row>
    <row r="1415" spans="1:20" s="589" customFormat="1" ht="65.25" customHeight="1" x14ac:dyDescent="0.25">
      <c r="A1415" s="264"/>
      <c r="B1415" s="747" t="s">
        <v>1659</v>
      </c>
      <c r="C1415" s="747"/>
      <c r="D1415" s="747"/>
      <c r="E1415" s="747"/>
      <c r="F1415" s="747"/>
      <c r="G1415" s="747"/>
      <c r="H1415" s="747"/>
      <c r="I1415" s="747"/>
      <c r="J1415" s="747"/>
      <c r="K1415" s="747"/>
      <c r="L1415" s="747"/>
      <c r="M1415" s="747"/>
      <c r="N1415" s="747"/>
      <c r="O1415" s="747"/>
      <c r="P1415" s="19"/>
    </row>
    <row r="1416" spans="1:20" s="589" customFormat="1" ht="98.25" customHeight="1" x14ac:dyDescent="0.25">
      <c r="A1416" s="807"/>
      <c r="B1416" s="808" t="s">
        <v>1767</v>
      </c>
      <c r="C1416" s="157" t="s">
        <v>1918</v>
      </c>
      <c r="D1416" s="157"/>
      <c r="E1416" s="157"/>
      <c r="F1416" s="809"/>
      <c r="G1416" s="275"/>
      <c r="H1416" s="275"/>
      <c r="I1416" s="275"/>
      <c r="J1416" s="275"/>
      <c r="K1416" s="275"/>
      <c r="L1416" s="275"/>
      <c r="M1416" s="275"/>
      <c r="N1416" s="184"/>
      <c r="O1416" s="810"/>
      <c r="P1416" s="157"/>
    </row>
    <row r="1417" spans="1:20" s="589" customFormat="1" ht="72.75" customHeight="1" x14ac:dyDescent="0.25">
      <c r="A1417" s="19"/>
      <c r="B1417" s="194" t="s">
        <v>1574</v>
      </c>
      <c r="C1417" s="19" t="s">
        <v>1889</v>
      </c>
      <c r="D1417" s="19" t="s">
        <v>9</v>
      </c>
      <c r="E1417" s="19" t="s">
        <v>1099</v>
      </c>
      <c r="F1417" s="527"/>
      <c r="G1417" s="22"/>
      <c r="H1417" s="22"/>
      <c r="I1417" s="19"/>
      <c r="J1417" s="22"/>
      <c r="K1417" s="22"/>
      <c r="L1417" s="22">
        <v>52.7</v>
      </c>
      <c r="M1417" s="22"/>
      <c r="N1417" s="21" t="s">
        <v>993</v>
      </c>
      <c r="O1417" s="525"/>
      <c r="P1417" s="19"/>
    </row>
    <row r="1418" spans="1:20" s="589" customFormat="1" ht="96" customHeight="1" x14ac:dyDescent="0.25">
      <c r="A1418" s="4"/>
      <c r="B1418" s="13" t="s">
        <v>1575</v>
      </c>
      <c r="C1418" s="9" t="s">
        <v>1890</v>
      </c>
      <c r="D1418" s="9" t="s">
        <v>9</v>
      </c>
      <c r="E1418" s="4" t="s">
        <v>1099</v>
      </c>
      <c r="F1418" s="813"/>
      <c r="G1418" s="6"/>
      <c r="H1418" s="6"/>
      <c r="I1418" s="4"/>
      <c r="J1418" s="36">
        <v>762.8</v>
      </c>
      <c r="K1418" s="36">
        <v>761.9</v>
      </c>
      <c r="L1418" s="36"/>
      <c r="M1418" s="36"/>
      <c r="N1418" s="1" t="s">
        <v>993</v>
      </c>
      <c r="O1418" s="581"/>
      <c r="P1418" s="4"/>
    </row>
    <row r="1419" spans="1:20" s="589" customFormat="1" ht="30" customHeight="1" x14ac:dyDescent="0.25">
      <c r="A1419" s="1052"/>
      <c r="B1419" s="1117" t="s">
        <v>1576</v>
      </c>
      <c r="C1419" s="1052" t="s">
        <v>1890</v>
      </c>
      <c r="D1419" s="1052"/>
      <c r="E1419" s="1052" t="s">
        <v>1099</v>
      </c>
      <c r="F1419" s="813"/>
      <c r="G1419" s="6"/>
      <c r="H1419" s="6"/>
      <c r="I1419" s="6"/>
      <c r="J1419" s="3"/>
      <c r="K1419" s="36"/>
      <c r="L1419" s="36">
        <v>625.9</v>
      </c>
      <c r="M1419" s="36"/>
      <c r="N1419" s="1" t="s">
        <v>992</v>
      </c>
      <c r="O1419" s="1227"/>
      <c r="P1419" s="4"/>
    </row>
    <row r="1420" spans="1:20" s="589" customFormat="1" ht="42" customHeight="1" x14ac:dyDescent="0.25">
      <c r="A1420" s="1053"/>
      <c r="B1420" s="1117"/>
      <c r="C1420" s="1053"/>
      <c r="D1420" s="1121"/>
      <c r="E1420" s="1053"/>
      <c r="F1420" s="813"/>
      <c r="G1420" s="6"/>
      <c r="H1420" s="6"/>
      <c r="I1420" s="568"/>
      <c r="J1420" s="814">
        <v>25</v>
      </c>
      <c r="K1420" s="36"/>
      <c r="L1420" s="36">
        <v>69.546999999999997</v>
      </c>
      <c r="M1420" s="36"/>
      <c r="N1420" s="1" t="s">
        <v>993</v>
      </c>
      <c r="O1420" s="1228"/>
      <c r="P1420" s="4"/>
    </row>
    <row r="1421" spans="1:20" s="589" customFormat="1" ht="72" customHeight="1" x14ac:dyDescent="0.25">
      <c r="A1421" s="19"/>
      <c r="B1421" s="194" t="s">
        <v>1577</v>
      </c>
      <c r="C1421" s="9" t="s">
        <v>1890</v>
      </c>
      <c r="D1421" s="540" t="s">
        <v>9</v>
      </c>
      <c r="E1421" s="19" t="s">
        <v>1099</v>
      </c>
      <c r="F1421" s="527"/>
      <c r="G1421" s="22">
        <v>8</v>
      </c>
      <c r="H1421" s="22"/>
      <c r="I1421" s="19"/>
      <c r="J1421" s="558"/>
      <c r="K1421" s="24"/>
      <c r="L1421" s="24">
        <v>447.9</v>
      </c>
      <c r="M1421" s="24"/>
      <c r="N1421" s="1" t="s">
        <v>993</v>
      </c>
      <c r="O1421" s="525"/>
      <c r="P1421" s="19"/>
    </row>
    <row r="1422" spans="1:20" s="589" customFormat="1" ht="33.75" customHeight="1" x14ac:dyDescent="0.25">
      <c r="A1422" s="1060"/>
      <c r="B1422" s="1063" t="s">
        <v>1578</v>
      </c>
      <c r="C1422" s="1060" t="s">
        <v>1890</v>
      </c>
      <c r="D1422" s="1060" t="s">
        <v>9</v>
      </c>
      <c r="E1422" s="1060" t="s">
        <v>1099</v>
      </c>
      <c r="F1422" s="527"/>
      <c r="G1422" s="22"/>
      <c r="H1422" s="22">
        <v>49</v>
      </c>
      <c r="I1422" s="19"/>
      <c r="J1422" s="558"/>
      <c r="K1422" s="24"/>
      <c r="L1422" s="24">
        <v>1560</v>
      </c>
      <c r="M1422" s="24">
        <v>1560</v>
      </c>
      <c r="N1422" s="1" t="s">
        <v>993</v>
      </c>
      <c r="O1422" s="1225"/>
      <c r="P1422" s="19"/>
    </row>
    <row r="1423" spans="1:20" s="589" customFormat="1" ht="33" customHeight="1" x14ac:dyDescent="0.25">
      <c r="A1423" s="1071"/>
      <c r="B1423" s="1085"/>
      <c r="C1423" s="1061"/>
      <c r="D1423" s="1071"/>
      <c r="E1423" s="1061"/>
      <c r="F1423" s="527"/>
      <c r="G1423" s="22"/>
      <c r="H1423" s="22"/>
      <c r="I1423" s="19"/>
      <c r="J1423" s="558"/>
      <c r="K1423" s="529"/>
      <c r="L1423" s="24">
        <v>3640</v>
      </c>
      <c r="M1423" s="24">
        <v>3640</v>
      </c>
      <c r="N1423" s="21" t="s">
        <v>992</v>
      </c>
      <c r="O1423" s="1226"/>
      <c r="P1423" s="19"/>
    </row>
    <row r="1424" spans="1:20" s="589" customFormat="1" ht="92.25" customHeight="1" x14ac:dyDescent="0.25">
      <c r="A1424" s="19"/>
      <c r="B1424" s="194" t="s">
        <v>1579</v>
      </c>
      <c r="C1424" s="9" t="s">
        <v>1890</v>
      </c>
      <c r="D1424" s="540" t="s">
        <v>9</v>
      </c>
      <c r="E1424" s="19" t="s">
        <v>1099</v>
      </c>
      <c r="F1424" s="527"/>
      <c r="G1424" s="22"/>
      <c r="H1424" s="22"/>
      <c r="I1424" s="19"/>
      <c r="J1424" s="24">
        <v>189.6</v>
      </c>
      <c r="K1424" s="24"/>
      <c r="L1424" s="24"/>
      <c r="M1424" s="24"/>
      <c r="N1424" s="21" t="s">
        <v>993</v>
      </c>
      <c r="O1424" s="525"/>
      <c r="P1424" s="19"/>
    </row>
    <row r="1425" spans="1:16" s="812" customFormat="1" ht="66" customHeight="1" x14ac:dyDescent="0.25">
      <c r="A1425" s="19"/>
      <c r="B1425" s="194" t="s">
        <v>1580</v>
      </c>
      <c r="C1425" s="9" t="s">
        <v>1890</v>
      </c>
      <c r="D1425" s="19" t="s">
        <v>9</v>
      </c>
      <c r="E1425" s="19" t="s">
        <v>1099</v>
      </c>
      <c r="F1425" s="527"/>
      <c r="G1425" s="22"/>
      <c r="H1425" s="22"/>
      <c r="I1425" s="19"/>
      <c r="J1425" s="6"/>
      <c r="K1425" s="6"/>
      <c r="L1425" s="22">
        <v>395.4</v>
      </c>
      <c r="M1425" s="22"/>
      <c r="N1425" s="21" t="s">
        <v>993</v>
      </c>
      <c r="O1425" s="811"/>
      <c r="P1425" s="633"/>
    </row>
    <row r="1426" spans="1:16" s="589" customFormat="1" ht="38.25" customHeight="1" x14ac:dyDescent="0.25">
      <c r="A1426" s="19"/>
      <c r="B1426" s="194" t="s">
        <v>1581</v>
      </c>
      <c r="C1426" s="19" t="s">
        <v>1891</v>
      </c>
      <c r="D1426" s="19" t="s">
        <v>9</v>
      </c>
      <c r="E1426" s="19" t="s">
        <v>1099</v>
      </c>
      <c r="F1426" s="527"/>
      <c r="G1426" s="22"/>
      <c r="H1426" s="22"/>
      <c r="I1426" s="264"/>
      <c r="J1426" s="24">
        <v>141.6</v>
      </c>
      <c r="K1426" s="24"/>
      <c r="L1426" s="24"/>
      <c r="M1426" s="24"/>
      <c r="N1426" s="21" t="s">
        <v>993</v>
      </c>
      <c r="O1426" s="525"/>
      <c r="P1426" s="19"/>
    </row>
    <row r="1427" spans="1:16" s="589" customFormat="1" ht="80.25" customHeight="1" x14ac:dyDescent="0.25">
      <c r="A1427" s="19"/>
      <c r="B1427" s="194" t="s">
        <v>1582</v>
      </c>
      <c r="C1427" s="19" t="s">
        <v>1891</v>
      </c>
      <c r="D1427" s="19" t="s">
        <v>9</v>
      </c>
      <c r="E1427" s="19" t="s">
        <v>1099</v>
      </c>
      <c r="F1427" s="527"/>
      <c r="G1427" s="22"/>
      <c r="H1427" s="22"/>
      <c r="I1427" s="19"/>
      <c r="J1427" s="558"/>
      <c r="K1427" s="24">
        <v>367.8</v>
      </c>
      <c r="L1427" s="24">
        <v>366.9</v>
      </c>
      <c r="M1427" s="24"/>
      <c r="N1427" s="21" t="s">
        <v>993</v>
      </c>
      <c r="O1427" s="525"/>
      <c r="P1427" s="19"/>
    </row>
    <row r="1428" spans="1:16" s="589" customFormat="1" ht="77.25" customHeight="1" x14ac:dyDescent="0.25">
      <c r="A1428" s="19"/>
      <c r="B1428" s="194" t="s">
        <v>1583</v>
      </c>
      <c r="C1428" s="19" t="s">
        <v>1891</v>
      </c>
      <c r="D1428" s="19" t="s">
        <v>9</v>
      </c>
      <c r="E1428" s="19" t="s">
        <v>1099</v>
      </c>
      <c r="F1428" s="527"/>
      <c r="G1428" s="22"/>
      <c r="H1428" s="22"/>
      <c r="I1428" s="19"/>
      <c r="J1428" s="558"/>
      <c r="K1428" s="24">
        <v>656.6</v>
      </c>
      <c r="L1428" s="24">
        <v>656.6</v>
      </c>
      <c r="M1428" s="24">
        <v>655.8</v>
      </c>
      <c r="N1428" s="21" t="s">
        <v>993</v>
      </c>
      <c r="O1428" s="713"/>
      <c r="P1428" s="19"/>
    </row>
    <row r="1429" spans="1:16" s="589" customFormat="1" ht="20.25" customHeight="1" x14ac:dyDescent="0.25">
      <c r="A1429" s="1069"/>
      <c r="B1429" s="1126" t="s">
        <v>1584</v>
      </c>
      <c r="C1429" s="1060" t="s">
        <v>1891</v>
      </c>
      <c r="D1429" s="1060" t="s">
        <v>9</v>
      </c>
      <c r="E1429" s="1060" t="s">
        <v>1099</v>
      </c>
      <c r="F1429" s="527"/>
      <c r="G1429" s="22"/>
      <c r="H1429" s="22"/>
      <c r="I1429" s="19"/>
      <c r="J1429" s="24">
        <v>452</v>
      </c>
      <c r="K1429" s="24"/>
      <c r="L1429" s="24"/>
      <c r="M1429" s="24"/>
      <c r="N1429" s="21" t="s">
        <v>992</v>
      </c>
      <c r="O1429" s="713"/>
      <c r="P1429" s="19"/>
    </row>
    <row r="1430" spans="1:16" s="589" customFormat="1" ht="34.5" customHeight="1" x14ac:dyDescent="0.25">
      <c r="A1430" s="1069"/>
      <c r="B1430" s="1126"/>
      <c r="C1430" s="1061"/>
      <c r="D1430" s="1061"/>
      <c r="E1430" s="1061"/>
      <c r="F1430" s="527"/>
      <c r="G1430" s="22"/>
      <c r="H1430" s="22"/>
      <c r="I1430" s="19"/>
      <c r="J1430" s="24">
        <v>50.2</v>
      </c>
      <c r="K1430" s="24"/>
      <c r="L1430" s="24"/>
      <c r="M1430" s="24"/>
      <c r="N1430" s="21" t="s">
        <v>993</v>
      </c>
      <c r="O1430" s="713"/>
      <c r="P1430" s="19"/>
    </row>
    <row r="1431" spans="1:16" s="589" customFormat="1" ht="20.25" customHeight="1" x14ac:dyDescent="0.25">
      <c r="A1431" s="1069"/>
      <c r="B1431" s="1126" t="s">
        <v>1585</v>
      </c>
      <c r="C1431" s="1060" t="s">
        <v>1891</v>
      </c>
      <c r="D1431" s="1060" t="s">
        <v>9</v>
      </c>
      <c r="E1431" s="1060" t="s">
        <v>1099</v>
      </c>
      <c r="F1431" s="527"/>
      <c r="G1431" s="22"/>
      <c r="H1431" s="22"/>
      <c r="I1431" s="19"/>
      <c r="J1431" s="24">
        <v>613</v>
      </c>
      <c r="K1431" s="24"/>
      <c r="L1431" s="24"/>
      <c r="M1431" s="24"/>
      <c r="N1431" s="21" t="s">
        <v>992</v>
      </c>
      <c r="O1431" s="713"/>
      <c r="P1431" s="19"/>
    </row>
    <row r="1432" spans="1:16" s="589" customFormat="1" ht="35.25" customHeight="1" x14ac:dyDescent="0.25">
      <c r="A1432" s="1069"/>
      <c r="B1432" s="1126"/>
      <c r="C1432" s="1061"/>
      <c r="D1432" s="1061"/>
      <c r="E1432" s="1061"/>
      <c r="F1432" s="527"/>
      <c r="G1432" s="22"/>
      <c r="H1432" s="22"/>
      <c r="I1432" s="19"/>
      <c r="J1432" s="24">
        <v>67.599999999999994</v>
      </c>
      <c r="K1432" s="24"/>
      <c r="L1432" s="24"/>
      <c r="M1432" s="24"/>
      <c r="N1432" s="21" t="s">
        <v>993</v>
      </c>
      <c r="O1432" s="713"/>
      <c r="P1432" s="19"/>
    </row>
    <row r="1433" spans="1:16" s="589" customFormat="1" ht="20.25" customHeight="1" x14ac:dyDescent="0.25">
      <c r="A1433" s="1069"/>
      <c r="B1433" s="1126" t="s">
        <v>1586</v>
      </c>
      <c r="C1433" s="1060" t="s">
        <v>1891</v>
      </c>
      <c r="D1433" s="1060" t="s">
        <v>9</v>
      </c>
      <c r="E1433" s="1060" t="s">
        <v>1099</v>
      </c>
      <c r="F1433" s="527"/>
      <c r="G1433" s="22"/>
      <c r="H1433" s="22"/>
      <c r="I1433" s="22"/>
      <c r="J1433" s="558"/>
      <c r="K1433" s="558"/>
      <c r="L1433" s="24">
        <v>4168</v>
      </c>
      <c r="M1433" s="24">
        <v>4168</v>
      </c>
      <c r="N1433" s="21" t="s">
        <v>992</v>
      </c>
      <c r="O1433" s="713"/>
      <c r="P1433" s="19"/>
    </row>
    <row r="1434" spans="1:16" s="589" customFormat="1" ht="20.25" customHeight="1" x14ac:dyDescent="0.25">
      <c r="A1434" s="1069"/>
      <c r="B1434" s="1126"/>
      <c r="C1434" s="1061"/>
      <c r="D1434" s="1061"/>
      <c r="E1434" s="1061"/>
      <c r="F1434" s="527"/>
      <c r="G1434" s="22"/>
      <c r="H1434" s="22"/>
      <c r="I1434" s="19"/>
      <c r="J1434" s="24">
        <v>80.2</v>
      </c>
      <c r="K1434" s="558"/>
      <c r="L1434" s="24">
        <v>463</v>
      </c>
      <c r="M1434" s="24">
        <v>463</v>
      </c>
      <c r="N1434" s="21" t="s">
        <v>993</v>
      </c>
      <c r="O1434" s="713"/>
      <c r="P1434" s="19"/>
    </row>
    <row r="1435" spans="1:16" s="589" customFormat="1" ht="20.25" customHeight="1" x14ac:dyDescent="0.25">
      <c r="A1435" s="1069"/>
      <c r="B1435" s="1126" t="s">
        <v>1587</v>
      </c>
      <c r="C1435" s="1060" t="s">
        <v>1891</v>
      </c>
      <c r="D1435" s="1060" t="s">
        <v>9</v>
      </c>
      <c r="E1435" s="1060" t="s">
        <v>1099</v>
      </c>
      <c r="F1435" s="527"/>
      <c r="G1435" s="22"/>
      <c r="H1435" s="22"/>
      <c r="I1435" s="19"/>
      <c r="J1435" s="24">
        <v>206</v>
      </c>
      <c r="K1435" s="24">
        <v>206</v>
      </c>
      <c r="L1435" s="24"/>
      <c r="M1435" s="24"/>
      <c r="N1435" s="21" t="s">
        <v>992</v>
      </c>
      <c r="O1435" s="713"/>
      <c r="P1435" s="19"/>
    </row>
    <row r="1436" spans="1:16" s="589" customFormat="1" ht="20.25" customHeight="1" x14ac:dyDescent="0.25">
      <c r="A1436" s="1069"/>
      <c r="B1436" s="1126"/>
      <c r="C1436" s="1061"/>
      <c r="D1436" s="1061"/>
      <c r="E1436" s="1061"/>
      <c r="F1436" s="527"/>
      <c r="G1436" s="22"/>
      <c r="H1436" s="22"/>
      <c r="I1436" s="19"/>
      <c r="J1436" s="24">
        <v>23</v>
      </c>
      <c r="K1436" s="24">
        <v>23.3</v>
      </c>
      <c r="L1436" s="24"/>
      <c r="M1436" s="24"/>
      <c r="N1436" s="21" t="s">
        <v>993</v>
      </c>
      <c r="O1436" s="713"/>
      <c r="P1436" s="19"/>
    </row>
    <row r="1437" spans="1:16" s="589" customFormat="1" ht="56.25" customHeight="1" x14ac:dyDescent="0.25">
      <c r="A1437" s="19"/>
      <c r="B1437" s="194" t="s">
        <v>1588</v>
      </c>
      <c r="C1437" s="19" t="s">
        <v>1891</v>
      </c>
      <c r="D1437" s="19" t="s">
        <v>9</v>
      </c>
      <c r="E1437" s="19" t="s">
        <v>1099</v>
      </c>
      <c r="F1437" s="527"/>
      <c r="G1437" s="22"/>
      <c r="H1437" s="22"/>
      <c r="I1437" s="19"/>
      <c r="J1437" s="24">
        <v>175.6</v>
      </c>
      <c r="K1437" s="24"/>
      <c r="L1437" s="24"/>
      <c r="M1437" s="24"/>
      <c r="N1437" s="21" t="s">
        <v>993</v>
      </c>
      <c r="O1437" s="713"/>
      <c r="P1437" s="19"/>
    </row>
    <row r="1438" spans="1:16" s="589" customFormat="1" ht="66.75" customHeight="1" x14ac:dyDescent="0.25">
      <c r="A1438" s="19"/>
      <c r="B1438" s="194" t="s">
        <v>1589</v>
      </c>
      <c r="C1438" s="19" t="s">
        <v>1891</v>
      </c>
      <c r="D1438" s="19" t="s">
        <v>9</v>
      </c>
      <c r="E1438" s="19" t="s">
        <v>1099</v>
      </c>
      <c r="F1438" s="527"/>
      <c r="G1438" s="22"/>
      <c r="H1438" s="22"/>
      <c r="I1438" s="19"/>
      <c r="J1438" s="24"/>
      <c r="K1438" s="24">
        <v>76.400000000000006</v>
      </c>
      <c r="L1438" s="24"/>
      <c r="M1438" s="24"/>
      <c r="N1438" s="21" t="s">
        <v>993</v>
      </c>
      <c r="O1438" s="713"/>
      <c r="P1438" s="19"/>
    </row>
    <row r="1439" spans="1:16" s="589" customFormat="1" ht="20.25" customHeight="1" x14ac:dyDescent="0.25">
      <c r="A1439" s="1069"/>
      <c r="B1439" s="1126" t="s">
        <v>1590</v>
      </c>
      <c r="C1439" s="1060" t="s">
        <v>1891</v>
      </c>
      <c r="D1439" s="1060" t="s">
        <v>9</v>
      </c>
      <c r="E1439" s="1060" t="s">
        <v>1099</v>
      </c>
      <c r="F1439" s="527"/>
      <c r="G1439" s="22"/>
      <c r="H1439" s="22"/>
      <c r="I1439" s="19"/>
      <c r="J1439" s="558"/>
      <c r="K1439" s="24"/>
      <c r="L1439" s="24">
        <v>1903</v>
      </c>
      <c r="M1439" s="24">
        <v>1269.2</v>
      </c>
      <c r="N1439" s="21" t="s">
        <v>992</v>
      </c>
      <c r="O1439" s="713"/>
      <c r="P1439" s="19"/>
    </row>
    <row r="1440" spans="1:16" s="589" customFormat="1" ht="33.75" customHeight="1" x14ac:dyDescent="0.25">
      <c r="A1440" s="1069"/>
      <c r="B1440" s="1126"/>
      <c r="C1440" s="1061"/>
      <c r="D1440" s="1061"/>
      <c r="E1440" s="1061"/>
      <c r="F1440" s="527"/>
      <c r="G1440" s="22"/>
      <c r="H1440" s="22"/>
      <c r="I1440" s="19"/>
      <c r="J1440" s="558"/>
      <c r="K1440" s="24"/>
      <c r="L1440" s="24">
        <v>212</v>
      </c>
      <c r="M1440" s="24">
        <v>141</v>
      </c>
      <c r="N1440" s="21" t="s">
        <v>993</v>
      </c>
      <c r="O1440" s="713"/>
      <c r="P1440" s="19"/>
    </row>
    <row r="1441" spans="1:16" s="589" customFormat="1" ht="40.5" customHeight="1" x14ac:dyDescent="0.25">
      <c r="A1441" s="19"/>
      <c r="B1441" s="20" t="s">
        <v>1832</v>
      </c>
      <c r="C1441" s="541"/>
      <c r="D1441" s="541"/>
      <c r="E1441" s="541"/>
      <c r="F1441" s="527"/>
      <c r="G1441" s="22"/>
      <c r="H1441" s="22"/>
      <c r="I1441" s="19"/>
      <c r="J1441" s="558"/>
      <c r="K1441" s="24"/>
      <c r="L1441" s="24"/>
      <c r="M1441" s="24"/>
      <c r="N1441" s="21"/>
      <c r="O1441" s="713"/>
      <c r="P1441" s="19"/>
    </row>
    <row r="1442" spans="1:16" s="589" customFormat="1" ht="140.25" customHeight="1" x14ac:dyDescent="0.25">
      <c r="A1442" s="19"/>
      <c r="B1442" s="194" t="s">
        <v>1819</v>
      </c>
      <c r="C1442" s="541" t="s">
        <v>1926</v>
      </c>
      <c r="D1442" s="541" t="s">
        <v>9</v>
      </c>
      <c r="E1442" s="541" t="s">
        <v>1820</v>
      </c>
      <c r="F1442" s="527"/>
      <c r="G1442" s="22">
        <v>57.1</v>
      </c>
      <c r="H1442" s="22">
        <v>68.599999999999994</v>
      </c>
      <c r="I1442" s="22">
        <v>73</v>
      </c>
      <c r="J1442" s="24">
        <v>78</v>
      </c>
      <c r="K1442" s="24">
        <v>83</v>
      </c>
      <c r="L1442" s="24">
        <v>88</v>
      </c>
      <c r="M1442" s="24">
        <v>93</v>
      </c>
      <c r="N1442" s="21"/>
      <c r="O1442" s="713"/>
      <c r="P1442" s="19"/>
    </row>
    <row r="1443" spans="1:16" s="589" customFormat="1" ht="75" customHeight="1" x14ac:dyDescent="0.25">
      <c r="A1443" s="1060"/>
      <c r="B1443" s="1063" t="s">
        <v>1821</v>
      </c>
      <c r="C1443" s="1060" t="s">
        <v>1892</v>
      </c>
      <c r="D1443" s="1060" t="s">
        <v>9</v>
      </c>
      <c r="E1443" s="541" t="s">
        <v>1822</v>
      </c>
      <c r="F1443" s="1060" t="s">
        <v>59</v>
      </c>
      <c r="G1443" s="22"/>
      <c r="H1443" s="22"/>
      <c r="I1443" s="39">
        <v>3</v>
      </c>
      <c r="J1443" s="39">
        <v>5</v>
      </c>
      <c r="K1443" s="39">
        <v>6</v>
      </c>
      <c r="L1443" s="39">
        <v>7</v>
      </c>
      <c r="M1443" s="39">
        <v>7</v>
      </c>
      <c r="N1443" s="21"/>
      <c r="O1443" s="713"/>
      <c r="P1443" s="1060" t="s">
        <v>1823</v>
      </c>
    </row>
    <row r="1444" spans="1:16" s="589" customFormat="1" ht="69.75" customHeight="1" x14ac:dyDescent="0.25">
      <c r="A1444" s="1061"/>
      <c r="B1444" s="1064"/>
      <c r="C1444" s="1061"/>
      <c r="D1444" s="1061"/>
      <c r="E1444" s="541" t="s">
        <v>1824</v>
      </c>
      <c r="F1444" s="1061"/>
      <c r="G1444" s="22"/>
      <c r="H1444" s="22"/>
      <c r="I1444" s="39">
        <v>30</v>
      </c>
      <c r="J1444" s="39">
        <v>50</v>
      </c>
      <c r="K1444" s="39">
        <v>70</v>
      </c>
      <c r="L1444" s="39">
        <v>100</v>
      </c>
      <c r="M1444" s="39">
        <v>120</v>
      </c>
      <c r="N1444" s="21"/>
      <c r="O1444" s="713"/>
      <c r="P1444" s="1061"/>
    </row>
    <row r="1445" spans="1:16" s="589" customFormat="1" ht="127.5" customHeight="1" x14ac:dyDescent="0.25">
      <c r="A1445" s="541"/>
      <c r="B1445" s="547" t="s">
        <v>1825</v>
      </c>
      <c r="C1445" s="541" t="s">
        <v>1927</v>
      </c>
      <c r="D1445" s="541" t="s">
        <v>9</v>
      </c>
      <c r="E1445" s="541" t="s">
        <v>1099</v>
      </c>
      <c r="F1445" s="1050" t="s">
        <v>1826</v>
      </c>
      <c r="G1445" s="22"/>
      <c r="H1445" s="22"/>
      <c r="I1445" s="22">
        <v>100</v>
      </c>
      <c r="J1445" s="22"/>
      <c r="K1445" s="22"/>
      <c r="L1445" s="22"/>
      <c r="M1445" s="22"/>
      <c r="N1445" s="21" t="s">
        <v>993</v>
      </c>
      <c r="O1445" s="19" t="s">
        <v>1827</v>
      </c>
      <c r="P1445" s="541"/>
    </row>
    <row r="1446" spans="1:16" s="589" customFormat="1" ht="121.5" customHeight="1" x14ac:dyDescent="0.25">
      <c r="A1446" s="19"/>
      <c r="B1446" s="194" t="s">
        <v>1828</v>
      </c>
      <c r="C1446" s="541" t="s">
        <v>1925</v>
      </c>
      <c r="D1446" s="541" t="s">
        <v>9</v>
      </c>
      <c r="E1446" s="541" t="s">
        <v>1829</v>
      </c>
      <c r="F1446" s="527"/>
      <c r="G1446" s="22"/>
      <c r="H1446" s="22"/>
      <c r="I1446" s="39">
        <v>30</v>
      </c>
      <c r="J1446" s="39">
        <v>35</v>
      </c>
      <c r="K1446" s="39">
        <v>40</v>
      </c>
      <c r="L1446" s="39">
        <v>45</v>
      </c>
      <c r="M1446" s="39">
        <v>50</v>
      </c>
      <c r="N1446" s="21"/>
      <c r="O1446" s="713"/>
      <c r="P1446" s="19"/>
    </row>
    <row r="1447" spans="1:16" s="589" customFormat="1" ht="77.25" customHeight="1" x14ac:dyDescent="0.25">
      <c r="A1447" s="19"/>
      <c r="B1447" s="20" t="s">
        <v>1830</v>
      </c>
      <c r="C1447" s="541" t="s">
        <v>1893</v>
      </c>
      <c r="D1447" s="541" t="s">
        <v>9</v>
      </c>
      <c r="E1447" s="541" t="s">
        <v>1831</v>
      </c>
      <c r="F1447" s="527" t="s">
        <v>59</v>
      </c>
      <c r="G1447" s="22"/>
      <c r="H1447" s="22"/>
      <c r="I1447" s="19">
        <v>5</v>
      </c>
      <c r="J1447" s="19">
        <v>5</v>
      </c>
      <c r="K1447" s="19">
        <v>5</v>
      </c>
      <c r="L1447" s="19">
        <v>5</v>
      </c>
      <c r="M1447" s="19">
        <v>5</v>
      </c>
      <c r="N1447" s="21"/>
      <c r="O1447" s="713"/>
      <c r="P1447" s="19"/>
    </row>
    <row r="1448" spans="1:16" ht="18.75" x14ac:dyDescent="0.25">
      <c r="A1448" s="1"/>
      <c r="B1448" s="796"/>
      <c r="C1448" s="559"/>
      <c r="D1448" s="559"/>
      <c r="E1448" s="559"/>
      <c r="F1448" s="559"/>
      <c r="G1448" s="479"/>
      <c r="H1448" s="479"/>
      <c r="I1448" s="479"/>
      <c r="J1448" s="479"/>
      <c r="K1448" s="479"/>
      <c r="L1448" s="479"/>
      <c r="M1448" s="479"/>
      <c r="N1448" s="464"/>
      <c r="O1448" s="559"/>
      <c r="P1448" s="559"/>
    </row>
    <row r="1449" spans="1:16" ht="36" customHeight="1" x14ac:dyDescent="0.25">
      <c r="A1449" s="1"/>
      <c r="B1449" s="796" t="s">
        <v>919</v>
      </c>
      <c r="C1449" s="1"/>
      <c r="D1449" s="1"/>
      <c r="E1449" s="4" t="s">
        <v>1099</v>
      </c>
      <c r="F1449" s="1"/>
      <c r="G1449" s="244">
        <v>64854.050360000001</v>
      </c>
      <c r="H1449" s="244">
        <v>64622.531399999993</v>
      </c>
      <c r="I1449" s="244">
        <v>68346.086999999985</v>
      </c>
      <c r="J1449" s="244">
        <v>64020.362000000016</v>
      </c>
      <c r="K1449" s="244">
        <v>63813.792000000009</v>
      </c>
      <c r="L1449" s="244">
        <v>65603.261000000013</v>
      </c>
      <c r="M1449" s="244">
        <v>65622.172000000006</v>
      </c>
      <c r="N1449" s="464"/>
      <c r="O1449" s="559"/>
      <c r="P1449" s="559"/>
    </row>
    <row r="1450" spans="1:16" ht="26.25" customHeight="1" x14ac:dyDescent="0.25">
      <c r="A1450" s="1"/>
      <c r="B1450" s="45" t="s">
        <v>992</v>
      </c>
      <c r="C1450" s="1"/>
      <c r="D1450" s="1"/>
      <c r="E1450" s="4" t="s">
        <v>1099</v>
      </c>
      <c r="F1450" s="1"/>
      <c r="G1450" s="244">
        <v>2237.77331</v>
      </c>
      <c r="H1450" s="244">
        <v>2549.5949999999998</v>
      </c>
      <c r="I1450" s="244">
        <v>0</v>
      </c>
      <c r="J1450" s="244">
        <v>0</v>
      </c>
      <c r="K1450" s="244">
        <v>0</v>
      </c>
      <c r="L1450" s="244">
        <v>0</v>
      </c>
      <c r="M1450" s="244">
        <v>0</v>
      </c>
      <c r="N1450" s="1"/>
      <c r="O1450" s="559"/>
      <c r="P1450" s="559"/>
    </row>
    <row r="1451" spans="1:16" ht="26.25" customHeight="1" x14ac:dyDescent="0.25">
      <c r="A1451" s="1"/>
      <c r="B1451" s="45" t="s">
        <v>993</v>
      </c>
      <c r="C1451" s="1"/>
      <c r="D1451" s="1"/>
      <c r="E1451" s="4"/>
      <c r="F1451" s="1"/>
      <c r="G1451" s="244">
        <v>62616.277049999997</v>
      </c>
      <c r="H1451" s="244">
        <v>62072.936399999999</v>
      </c>
      <c r="I1451" s="244">
        <v>68346.086999999985</v>
      </c>
      <c r="J1451" s="244">
        <v>64020.362000000016</v>
      </c>
      <c r="K1451" s="244">
        <v>63813.792000000009</v>
      </c>
      <c r="L1451" s="244">
        <v>65603.261000000013</v>
      </c>
      <c r="M1451" s="244">
        <v>65622.172000000006</v>
      </c>
      <c r="N1451" s="1"/>
      <c r="O1451" s="559"/>
      <c r="P1451" s="559"/>
    </row>
    <row r="1452" spans="1:16" ht="18.75" x14ac:dyDescent="0.25">
      <c r="A1452" s="1"/>
      <c r="B1452" s="785" t="s">
        <v>27</v>
      </c>
      <c r="C1452" s="559"/>
      <c r="D1452" s="559"/>
      <c r="E1452" s="559"/>
      <c r="F1452" s="559"/>
      <c r="G1452" s="559"/>
      <c r="H1452" s="557"/>
      <c r="I1452" s="559"/>
      <c r="J1452" s="559"/>
      <c r="K1452" s="559"/>
      <c r="L1452" s="559"/>
      <c r="M1452" s="559"/>
      <c r="N1452" s="464"/>
      <c r="O1452" s="559"/>
      <c r="P1452" s="559"/>
    </row>
    <row r="1453" spans="1:16" ht="22.5" customHeight="1" x14ac:dyDescent="0.25">
      <c r="A1453" s="1"/>
      <c r="B1453" s="12" t="s">
        <v>167</v>
      </c>
      <c r="C1453" s="1"/>
      <c r="D1453" s="1"/>
      <c r="E1453" s="4" t="s">
        <v>1099</v>
      </c>
      <c r="F1453" s="1"/>
      <c r="G1453" s="246">
        <v>492835.28711000009</v>
      </c>
      <c r="H1453" s="246">
        <v>474613.50140000007</v>
      </c>
      <c r="I1453" s="246">
        <v>730966.87100000004</v>
      </c>
      <c r="J1453" s="246">
        <v>834940.97100000002</v>
      </c>
      <c r="K1453" s="246">
        <v>968336.58600000013</v>
      </c>
      <c r="L1453" s="246">
        <v>620164.88100000005</v>
      </c>
      <c r="M1453" s="246">
        <v>601296.44500000007</v>
      </c>
      <c r="N1453" s="464"/>
      <c r="O1453" s="559"/>
      <c r="P1453" s="559"/>
    </row>
    <row r="1454" spans="1:16" ht="26.25" customHeight="1" x14ac:dyDescent="0.25">
      <c r="A1454" s="1"/>
      <c r="B1454" s="45" t="s">
        <v>1047</v>
      </c>
      <c r="C1454" s="1"/>
      <c r="D1454" s="1"/>
      <c r="E1454" s="4" t="s">
        <v>1099</v>
      </c>
      <c r="F1454" s="1"/>
      <c r="G1454" s="21"/>
      <c r="H1454" s="21"/>
      <c r="I1454" s="246"/>
      <c r="J1454" s="246"/>
      <c r="K1454" s="246"/>
      <c r="L1454" s="246"/>
      <c r="M1454" s="246"/>
      <c r="N1454" s="464"/>
      <c r="O1454" s="559"/>
      <c r="P1454" s="559"/>
    </row>
    <row r="1455" spans="1:16" ht="36" customHeight="1" x14ac:dyDescent="0.25">
      <c r="A1455" s="1"/>
      <c r="B1455" s="45" t="s">
        <v>992</v>
      </c>
      <c r="C1455" s="1"/>
      <c r="D1455" s="1"/>
      <c r="E1455" s="4" t="s">
        <v>1099</v>
      </c>
      <c r="F1455" s="1"/>
      <c r="G1455" s="246">
        <v>14826.77831</v>
      </c>
      <c r="H1455" s="246">
        <v>37764.090999999993</v>
      </c>
      <c r="I1455" s="246">
        <v>36692.528000000006</v>
      </c>
      <c r="J1455" s="246">
        <v>8485.0730000000003</v>
      </c>
      <c r="K1455" s="246">
        <v>3677.5990000000002</v>
      </c>
      <c r="L1455" s="246">
        <v>11136.9</v>
      </c>
      <c r="M1455" s="246">
        <v>9877.2000000000007</v>
      </c>
      <c r="N1455" s="464"/>
      <c r="O1455" s="559"/>
      <c r="P1455" s="559"/>
    </row>
    <row r="1456" spans="1:16" ht="26.25" customHeight="1" x14ac:dyDescent="0.25">
      <c r="A1456" s="1"/>
      <c r="B1456" s="45" t="s">
        <v>993</v>
      </c>
      <c r="C1456" s="1"/>
      <c r="D1456" s="1"/>
      <c r="E1456" s="4" t="s">
        <v>1099</v>
      </c>
      <c r="F1456" s="1"/>
      <c r="G1456" s="246">
        <v>438710.10880000005</v>
      </c>
      <c r="H1456" s="246">
        <v>401209.30340000003</v>
      </c>
      <c r="I1456" s="246">
        <v>516914.14600000001</v>
      </c>
      <c r="J1456" s="246">
        <v>622693.73800000001</v>
      </c>
      <c r="K1456" s="246">
        <v>681265.73300000001</v>
      </c>
      <c r="L1456" s="246">
        <v>481455.48100000003</v>
      </c>
      <c r="M1456" s="246">
        <v>463843.64500000002</v>
      </c>
      <c r="N1456" s="1"/>
      <c r="O1456" s="559"/>
      <c r="P1456" s="559"/>
    </row>
    <row r="1457" spans="1:16" ht="30.75" customHeight="1" x14ac:dyDescent="0.25">
      <c r="A1457" s="1"/>
      <c r="B1457" s="45" t="s">
        <v>994</v>
      </c>
      <c r="C1457" s="1"/>
      <c r="D1457" s="1"/>
      <c r="E1457" s="4" t="s">
        <v>1099</v>
      </c>
      <c r="F1457" s="1"/>
      <c r="G1457" s="246">
        <v>39298.400000000001</v>
      </c>
      <c r="H1457" s="246">
        <v>35640.107000000004</v>
      </c>
      <c r="I1457" s="246">
        <v>177360.19700000001</v>
      </c>
      <c r="J1457" s="246">
        <v>203762.16</v>
      </c>
      <c r="K1457" s="246">
        <v>283393.25400000002</v>
      </c>
      <c r="L1457" s="246">
        <v>127572.5</v>
      </c>
      <c r="M1457" s="246">
        <v>127575.6</v>
      </c>
      <c r="N1457" s="464"/>
      <c r="O1457" s="559"/>
      <c r="P1457" s="559"/>
    </row>
  </sheetData>
  <mergeCells count="1164">
    <mergeCell ref="P1208:P1212"/>
    <mergeCell ref="A1443:A1444"/>
    <mergeCell ref="B1443:B1444"/>
    <mergeCell ref="C1443:C1444"/>
    <mergeCell ref="D1443:D1444"/>
    <mergeCell ref="F1443:F1444"/>
    <mergeCell ref="P1443:P1444"/>
    <mergeCell ref="O1422:O1423"/>
    <mergeCell ref="E1422:E1423"/>
    <mergeCell ref="F1383:F1384"/>
    <mergeCell ref="O1419:O1420"/>
    <mergeCell ref="C1419:C1420"/>
    <mergeCell ref="D1419:D1420"/>
    <mergeCell ref="D1376:D1377"/>
    <mergeCell ref="A1422:A1423"/>
    <mergeCell ref="G1364:M1364"/>
    <mergeCell ref="D1302:D1303"/>
    <mergeCell ref="C1302:C1303"/>
    <mergeCell ref="B1302:B1303"/>
    <mergeCell ref="A1433:A1434"/>
    <mergeCell ref="B1433:B1434"/>
    <mergeCell ref="C1433:C1434"/>
    <mergeCell ref="A1431:A1432"/>
    <mergeCell ref="C1429:C1430"/>
    <mergeCell ref="F1360:F1361"/>
    <mergeCell ref="B1313:B1314"/>
    <mergeCell ref="C1327:C1328"/>
    <mergeCell ref="A1439:A1440"/>
    <mergeCell ref="A1364:A1366"/>
    <mergeCell ref="C1364:C1366"/>
    <mergeCell ref="D1364:D1366"/>
    <mergeCell ref="E1364:E1366"/>
    <mergeCell ref="A1198:A1199"/>
    <mergeCell ref="B1198:B1199"/>
    <mergeCell ref="C1198:C1199"/>
    <mergeCell ref="D1198:D1199"/>
    <mergeCell ref="A1429:A1430"/>
    <mergeCell ref="A1358:A1359"/>
    <mergeCell ref="A1341:A1343"/>
    <mergeCell ref="A1360:A1361"/>
    <mergeCell ref="A1315:A1316"/>
    <mergeCell ref="A1333:A1334"/>
    <mergeCell ref="A1313:A1314"/>
    <mergeCell ref="A1311:A1312"/>
    <mergeCell ref="A1419:A1420"/>
    <mergeCell ref="D1394:D1395"/>
    <mergeCell ref="C1422:C1423"/>
    <mergeCell ref="D1422:D1423"/>
    <mergeCell ref="E1360:E1361"/>
    <mergeCell ref="A1408:A1409"/>
    <mergeCell ref="C1398:C1399"/>
    <mergeCell ref="D1398:D1399"/>
    <mergeCell ref="A1383:A1384"/>
    <mergeCell ref="B1402:B1403"/>
    <mergeCell ref="C1402:C1403"/>
    <mergeCell ref="D1402:D1403"/>
    <mergeCell ref="B1315:B1316"/>
    <mergeCell ref="B1398:B1399"/>
    <mergeCell ref="B1408:B1409"/>
    <mergeCell ref="C1408:C1409"/>
    <mergeCell ref="A1362:A1363"/>
    <mergeCell ref="A1208:A1209"/>
    <mergeCell ref="B1208:B1209"/>
    <mergeCell ref="C1208:C1209"/>
    <mergeCell ref="O14:P14"/>
    <mergeCell ref="G1363:M1363"/>
    <mergeCell ref="E1362:E1363"/>
    <mergeCell ref="B1279:P1279"/>
    <mergeCell ref="B1264:B1265"/>
    <mergeCell ref="I1342:M1343"/>
    <mergeCell ref="B1429:B1430"/>
    <mergeCell ref="G1366:M1366"/>
    <mergeCell ref="B1341:B1343"/>
    <mergeCell ref="C1315:C1316"/>
    <mergeCell ref="D1333:D1334"/>
    <mergeCell ref="F1216:F1217"/>
    <mergeCell ref="B1422:B1423"/>
    <mergeCell ref="D1219:D1220"/>
    <mergeCell ref="E1429:E1430"/>
    <mergeCell ref="F1364:F1366"/>
    <mergeCell ref="D1383:D1384"/>
    <mergeCell ref="F1002:F1003"/>
    <mergeCell ref="B1169:B1170"/>
    <mergeCell ref="B1159:B1160"/>
    <mergeCell ref="C1311:C1312"/>
    <mergeCell ref="D1311:D1312"/>
    <mergeCell ref="B1216:B1217"/>
    <mergeCell ref="B1229:B1230"/>
    <mergeCell ref="P1198:P1203"/>
    <mergeCell ref="P1204:P1207"/>
    <mergeCell ref="D1208:D1209"/>
    <mergeCell ref="E1208:E1209"/>
    <mergeCell ref="F1208:F1209"/>
    <mergeCell ref="F1408:F1409"/>
    <mergeCell ref="F1406:F1407"/>
    <mergeCell ref="B1364:B1366"/>
    <mergeCell ref="A1435:A1436"/>
    <mergeCell ref="B1439:B1440"/>
    <mergeCell ref="C1439:C1440"/>
    <mergeCell ref="E1435:E1436"/>
    <mergeCell ref="D1439:D1440"/>
    <mergeCell ref="E1439:E1440"/>
    <mergeCell ref="B1431:B1432"/>
    <mergeCell ref="B1419:B1420"/>
    <mergeCell ref="D1429:D1430"/>
    <mergeCell ref="E1431:E1432"/>
    <mergeCell ref="C1431:C1432"/>
    <mergeCell ref="D1431:D1432"/>
    <mergeCell ref="D1408:D1409"/>
    <mergeCell ref="D1433:D1434"/>
    <mergeCell ref="E1433:E1434"/>
    <mergeCell ref="E1383:E1384"/>
    <mergeCell ref="C1383:C1384"/>
    <mergeCell ref="B1129:B1130"/>
    <mergeCell ref="E1040:E1041"/>
    <mergeCell ref="F1096:F1097"/>
    <mergeCell ref="C1078:C1079"/>
    <mergeCell ref="B1087:B1089"/>
    <mergeCell ref="A1177:A1178"/>
    <mergeCell ref="A1184:A1185"/>
    <mergeCell ref="A1406:A1407"/>
    <mergeCell ref="B1406:B1407"/>
    <mergeCell ref="C1406:C1407"/>
    <mergeCell ref="D1406:D1407"/>
    <mergeCell ref="B1333:B1334"/>
    <mergeCell ref="C1360:C1361"/>
    <mergeCell ref="F1313:F1314"/>
    <mergeCell ref="D1294:D1295"/>
    <mergeCell ref="C1294:C1295"/>
    <mergeCell ref="B1294:B1295"/>
    <mergeCell ref="B1394:B1395"/>
    <mergeCell ref="D1057:D1058"/>
    <mergeCell ref="B1246:B1247"/>
    <mergeCell ref="F1333:F1334"/>
    <mergeCell ref="F1229:F1230"/>
    <mergeCell ref="C1313:C1314"/>
    <mergeCell ref="D1313:D1314"/>
    <mergeCell ref="B1327:B1328"/>
    <mergeCell ref="B1214:B1215"/>
    <mergeCell ref="C1214:C1215"/>
    <mergeCell ref="F1219:F1220"/>
    <mergeCell ref="F1186:F1187"/>
    <mergeCell ref="D1165:D1166"/>
    <mergeCell ref="E1376:E1377"/>
    <mergeCell ref="C1394:C1395"/>
    <mergeCell ref="F992:F993"/>
    <mergeCell ref="E1038:E1039"/>
    <mergeCell ref="B1435:B1436"/>
    <mergeCell ref="C1435:C1436"/>
    <mergeCell ref="A1376:A1377"/>
    <mergeCell ref="A1163:A1164"/>
    <mergeCell ref="A1173:A1174"/>
    <mergeCell ref="D1103:D1104"/>
    <mergeCell ref="D1177:D1178"/>
    <mergeCell ref="E1103:E1104"/>
    <mergeCell ref="B1109:B1110"/>
    <mergeCell ref="C1109:C1110"/>
    <mergeCell ref="B1106:B1107"/>
    <mergeCell ref="C1129:C1130"/>
    <mergeCell ref="D1129:D1130"/>
    <mergeCell ref="D1435:D1436"/>
    <mergeCell ref="B1362:B1363"/>
    <mergeCell ref="F1362:F1363"/>
    <mergeCell ref="F1344:F1345"/>
    <mergeCell ref="A1327:A1328"/>
    <mergeCell ref="A1331:A1332"/>
    <mergeCell ref="E1419:E1420"/>
    <mergeCell ref="E1115:E1116"/>
    <mergeCell ref="A1394:A1395"/>
    <mergeCell ref="F1161:F1162"/>
    <mergeCell ref="D1190:D1191"/>
    <mergeCell ref="F1188:F1189"/>
    <mergeCell ref="D1159:D1160"/>
    <mergeCell ref="D1161:D1162"/>
    <mergeCell ref="D1362:D1363"/>
    <mergeCell ref="F1341:F1343"/>
    <mergeCell ref="A1344:A1345"/>
    <mergeCell ref="B1177:B1178"/>
    <mergeCell ref="D1344:D1345"/>
    <mergeCell ref="D1341:D1343"/>
    <mergeCell ref="C1358:C1359"/>
    <mergeCell ref="D1315:D1316"/>
    <mergeCell ref="C1246:C1247"/>
    <mergeCell ref="D1246:D1247"/>
    <mergeCell ref="F1198:F1199"/>
    <mergeCell ref="A1169:A1170"/>
    <mergeCell ref="B1383:B1384"/>
    <mergeCell ref="B1376:B1377"/>
    <mergeCell ref="C1376:C1377"/>
    <mergeCell ref="B1249:B1250"/>
    <mergeCell ref="C1344:C1345"/>
    <mergeCell ref="D1244:D1245"/>
    <mergeCell ref="B1232:B1233"/>
    <mergeCell ref="B1358:B1359"/>
    <mergeCell ref="C1362:C1363"/>
    <mergeCell ref="D1194:D1195"/>
    <mergeCell ref="F1194:F1195"/>
    <mergeCell ref="C1196:C1197"/>
    <mergeCell ref="D1214:D1215"/>
    <mergeCell ref="F1214:F1215"/>
    <mergeCell ref="B1196:B1197"/>
    <mergeCell ref="C1341:C1343"/>
    <mergeCell ref="C1177:C1178"/>
    <mergeCell ref="B1186:B1187"/>
    <mergeCell ref="F1234:F1235"/>
    <mergeCell ref="E1358:E1359"/>
    <mergeCell ref="B1182:B1183"/>
    <mergeCell ref="F1311:F1312"/>
    <mergeCell ref="B1221:B1223"/>
    <mergeCell ref="A1159:A1160"/>
    <mergeCell ref="A1221:A1223"/>
    <mergeCell ref="D1109:D1110"/>
    <mergeCell ref="C1111:C1113"/>
    <mergeCell ref="C1106:C1107"/>
    <mergeCell ref="B1311:B1312"/>
    <mergeCell ref="A1161:A1162"/>
    <mergeCell ref="A1171:A1172"/>
    <mergeCell ref="F1173:F1174"/>
    <mergeCell ref="C1131:C1132"/>
    <mergeCell ref="D1131:D1132"/>
    <mergeCell ref="C1229:C1230"/>
    <mergeCell ref="D1229:D1230"/>
    <mergeCell ref="B1157:B1158"/>
    <mergeCell ref="C1173:C1174"/>
    <mergeCell ref="F1177:F1178"/>
    <mergeCell ref="F1180:F1181"/>
    <mergeCell ref="D1188:D1189"/>
    <mergeCell ref="C1182:C1183"/>
    <mergeCell ref="B1180:B1181"/>
    <mergeCell ref="C1180:C1181"/>
    <mergeCell ref="D1180:D1181"/>
    <mergeCell ref="B1270:B1271"/>
    <mergeCell ref="C1216:C1217"/>
    <mergeCell ref="D1186:D1187"/>
    <mergeCell ref="C1190:C1191"/>
    <mergeCell ref="F1264:F1265"/>
    <mergeCell ref="D1182:D1183"/>
    <mergeCell ref="B1175:B1176"/>
    <mergeCell ref="D1157:D1158"/>
    <mergeCell ref="C1115:C1116"/>
    <mergeCell ref="D1115:D1116"/>
    <mergeCell ref="F1182:F1183"/>
    <mergeCell ref="B1188:B1189"/>
    <mergeCell ref="C1188:C1189"/>
    <mergeCell ref="F1266:F1267"/>
    <mergeCell ref="F1268:F1269"/>
    <mergeCell ref="F1244:F1245"/>
    <mergeCell ref="A642:A643"/>
    <mergeCell ref="B642:B643"/>
    <mergeCell ref="C642:C643"/>
    <mergeCell ref="A557:A558"/>
    <mergeCell ref="B557:B558"/>
    <mergeCell ref="C557:C558"/>
    <mergeCell ref="C559:C560"/>
    <mergeCell ref="C561:C562"/>
    <mergeCell ref="C639:C640"/>
    <mergeCell ref="F970:F971"/>
    <mergeCell ref="F954:F955"/>
    <mergeCell ref="F964:F965"/>
    <mergeCell ref="D1076:D1077"/>
    <mergeCell ref="F1129:F1130"/>
    <mergeCell ref="F1101:F1102"/>
    <mergeCell ref="E1083:E1084"/>
    <mergeCell ref="B1085:B1086"/>
    <mergeCell ref="C1085:C1086"/>
    <mergeCell ref="D1085:D1086"/>
    <mergeCell ref="B1099:B1100"/>
    <mergeCell ref="C1099:C1100"/>
    <mergeCell ref="D1099:D1100"/>
    <mergeCell ref="F1099:F1100"/>
    <mergeCell ref="A741:A742"/>
    <mergeCell ref="F948:F949"/>
    <mergeCell ref="A745:A746"/>
    <mergeCell ref="B650:B651"/>
    <mergeCell ref="A798:A799"/>
    <mergeCell ref="A792:A793"/>
    <mergeCell ref="F792:F793"/>
    <mergeCell ref="A794:A795"/>
    <mergeCell ref="B794:B795"/>
    <mergeCell ref="C794:C795"/>
    <mergeCell ref="D794:D795"/>
    <mergeCell ref="F794:F795"/>
    <mergeCell ref="A906:A908"/>
    <mergeCell ref="D741:D742"/>
    <mergeCell ref="C940:C941"/>
    <mergeCell ref="B778:B779"/>
    <mergeCell ref="C909:C910"/>
    <mergeCell ref="D909:D910"/>
    <mergeCell ref="D849:D850"/>
    <mergeCell ref="E778:E779"/>
    <mergeCell ref="B780:B781"/>
    <mergeCell ref="C780:C781"/>
    <mergeCell ref="B776:B777"/>
    <mergeCell ref="C776:C777"/>
    <mergeCell ref="D776:D777"/>
    <mergeCell ref="A676:A677"/>
    <mergeCell ref="A672:A673"/>
    <mergeCell ref="F806:F807"/>
    <mergeCell ref="D808:D809"/>
    <mergeCell ref="F808:F809"/>
    <mergeCell ref="A808:A809"/>
    <mergeCell ref="A800:A801"/>
    <mergeCell ref="B800:B801"/>
    <mergeCell ref="C800:C801"/>
    <mergeCell ref="D800:D801"/>
    <mergeCell ref="I1012:M1012"/>
    <mergeCell ref="I742:M742"/>
    <mergeCell ref="E1078:E1079"/>
    <mergeCell ref="C936:C937"/>
    <mergeCell ref="D936:D937"/>
    <mergeCell ref="B964:B965"/>
    <mergeCell ref="B1020:B1021"/>
    <mergeCell ref="C1020:C1021"/>
    <mergeCell ref="D835:D836"/>
    <mergeCell ref="F835:F836"/>
    <mergeCell ref="C833:C834"/>
    <mergeCell ref="D833:D834"/>
    <mergeCell ref="F833:F834"/>
    <mergeCell ref="F940:F941"/>
    <mergeCell ref="C944:C945"/>
    <mergeCell ref="D940:D941"/>
    <mergeCell ref="D944:D945"/>
    <mergeCell ref="C959:C960"/>
    <mergeCell ref="B944:B945"/>
    <mergeCell ref="F933:F937"/>
    <mergeCell ref="C1046:C1047"/>
    <mergeCell ref="D1046:D1047"/>
    <mergeCell ref="E1046:E1047"/>
    <mergeCell ref="C997:C999"/>
    <mergeCell ref="D997:D999"/>
    <mergeCell ref="F997:F999"/>
    <mergeCell ref="F1006:F1007"/>
    <mergeCell ref="C1002:C1003"/>
    <mergeCell ref="F959:F960"/>
    <mergeCell ref="D959:D960"/>
    <mergeCell ref="D1020:D1021"/>
    <mergeCell ref="B997:B999"/>
    <mergeCell ref="A286:A287"/>
    <mergeCell ref="B286:B287"/>
    <mergeCell ref="C286:C287"/>
    <mergeCell ref="D286:D287"/>
    <mergeCell ref="D561:D562"/>
    <mergeCell ref="C564:C565"/>
    <mergeCell ref="A292:A293"/>
    <mergeCell ref="B292:B293"/>
    <mergeCell ref="C292:C293"/>
    <mergeCell ref="D292:D293"/>
    <mergeCell ref="D559:D560"/>
    <mergeCell ref="C289:C290"/>
    <mergeCell ref="D289:D290"/>
    <mergeCell ref="A289:A290"/>
    <mergeCell ref="F650:F651"/>
    <mergeCell ref="D1002:D1003"/>
    <mergeCell ref="F957:F958"/>
    <mergeCell ref="D975:D976"/>
    <mergeCell ref="D786:D787"/>
    <mergeCell ref="F962:F963"/>
    <mergeCell ref="F986:F987"/>
    <mergeCell ref="B911:B912"/>
    <mergeCell ref="B957:B958"/>
    <mergeCell ref="C957:C958"/>
    <mergeCell ref="C962:C963"/>
    <mergeCell ref="D962:D963"/>
    <mergeCell ref="C772:C773"/>
    <mergeCell ref="C741:C742"/>
    <mergeCell ref="C745:C746"/>
    <mergeCell ref="D745:D746"/>
    <mergeCell ref="B745:B746"/>
    <mergeCell ref="D676:D677"/>
    <mergeCell ref="A506:A507"/>
    <mergeCell ref="B506:B507"/>
    <mergeCell ref="C506:C507"/>
    <mergeCell ref="D506:D507"/>
    <mergeCell ref="F506:F507"/>
    <mergeCell ref="A538:A539"/>
    <mergeCell ref="B538:B539"/>
    <mergeCell ref="A564:A565"/>
    <mergeCell ref="B564:B565"/>
    <mergeCell ref="A579:A580"/>
    <mergeCell ref="B579:B580"/>
    <mergeCell ref="A788:A789"/>
    <mergeCell ref="A790:A791"/>
    <mergeCell ref="C782:C783"/>
    <mergeCell ref="D782:D783"/>
    <mergeCell ref="B768:B769"/>
    <mergeCell ref="B782:B783"/>
    <mergeCell ref="D780:D781"/>
    <mergeCell ref="B577:B578"/>
    <mergeCell ref="C538:C539"/>
    <mergeCell ref="B599:B600"/>
    <mergeCell ref="B672:B673"/>
    <mergeCell ref="C770:C771"/>
    <mergeCell ref="C737:C738"/>
    <mergeCell ref="D672:D673"/>
    <mergeCell ref="D737:D738"/>
    <mergeCell ref="A737:A738"/>
    <mergeCell ref="A583:A584"/>
    <mergeCell ref="D614:D615"/>
    <mergeCell ref="A617:A618"/>
    <mergeCell ref="A619:A620"/>
    <mergeCell ref="B619:B620"/>
    <mergeCell ref="C254:C255"/>
    <mergeCell ref="A265:A266"/>
    <mergeCell ref="F292:F293"/>
    <mergeCell ref="A258:A259"/>
    <mergeCell ref="B258:B259"/>
    <mergeCell ref="D258:D259"/>
    <mergeCell ref="A256:A257"/>
    <mergeCell ref="C256:C257"/>
    <mergeCell ref="B265:B266"/>
    <mergeCell ref="A299:A300"/>
    <mergeCell ref="B299:B300"/>
    <mergeCell ref="F557:F558"/>
    <mergeCell ref="C265:C266"/>
    <mergeCell ref="D265:D266"/>
    <mergeCell ref="C147:C148"/>
    <mergeCell ref="D147:D148"/>
    <mergeCell ref="A249:A250"/>
    <mergeCell ref="B249:B250"/>
    <mergeCell ref="C249:C250"/>
    <mergeCell ref="A254:A255"/>
    <mergeCell ref="B254:B255"/>
    <mergeCell ref="D254:D255"/>
    <mergeCell ref="F254:F255"/>
    <mergeCell ref="F225:F226"/>
    <mergeCell ref="C258:C259"/>
    <mergeCell ref="C238:C239"/>
    <mergeCell ref="D238:D239"/>
    <mergeCell ref="C225:C226"/>
    <mergeCell ref="A296:A298"/>
    <mergeCell ref="A279:A280"/>
    <mergeCell ref="B279:B280"/>
    <mergeCell ref="A225:A226"/>
    <mergeCell ref="B211:B212"/>
    <mergeCell ref="D211:D212"/>
    <mergeCell ref="F211:F212"/>
    <mergeCell ref="C214:C215"/>
    <mergeCell ref="E165:E166"/>
    <mergeCell ref="A238:A239"/>
    <mergeCell ref="A190:A191"/>
    <mergeCell ref="A211:A212"/>
    <mergeCell ref="A214:A215"/>
    <mergeCell ref="A95:A96"/>
    <mergeCell ref="B214:B215"/>
    <mergeCell ref="D155:D156"/>
    <mergeCell ref="C153:C154"/>
    <mergeCell ref="D214:D215"/>
    <mergeCell ref="B218:B219"/>
    <mergeCell ref="D218:D219"/>
    <mergeCell ref="C211:C212"/>
    <mergeCell ref="B238:B239"/>
    <mergeCell ref="B190:B191"/>
    <mergeCell ref="C190:C191"/>
    <mergeCell ref="D123:D124"/>
    <mergeCell ref="P16:P17"/>
    <mergeCell ref="I16:M16"/>
    <mergeCell ref="O16:O17"/>
    <mergeCell ref="C85:C86"/>
    <mergeCell ref="D85:D86"/>
    <mergeCell ref="B85:B86"/>
    <mergeCell ref="E16:E17"/>
    <mergeCell ref="P125:P126"/>
    <mergeCell ref="F125:F126"/>
    <mergeCell ref="C218:C219"/>
    <mergeCell ref="A218:A219"/>
    <mergeCell ref="A34:A35"/>
    <mergeCell ref="A49:A50"/>
    <mergeCell ref="B49:B50"/>
    <mergeCell ref="P92:P94"/>
    <mergeCell ref="E93:E94"/>
    <mergeCell ref="B187:B188"/>
    <mergeCell ref="C187:C188"/>
    <mergeCell ref="A123:A124"/>
    <mergeCell ref="P67:P68"/>
    <mergeCell ref="A170:A171"/>
    <mergeCell ref="B170:B171"/>
    <mergeCell ref="A187:A188"/>
    <mergeCell ref="A85:A86"/>
    <mergeCell ref="D190:D191"/>
    <mergeCell ref="B123:B124"/>
    <mergeCell ref="C49:C50"/>
    <mergeCell ref="C123:C124"/>
    <mergeCell ref="D187:D188"/>
    <mergeCell ref="B149:M149"/>
    <mergeCell ref="A153:A154"/>
    <mergeCell ref="A81:A83"/>
    <mergeCell ref="L2:N2"/>
    <mergeCell ref="L3:N3"/>
    <mergeCell ref="L4:N4"/>
    <mergeCell ref="L5:N5"/>
    <mergeCell ref="L6:N6"/>
    <mergeCell ref="L8:N8"/>
    <mergeCell ref="L9:N9"/>
    <mergeCell ref="L10:N10"/>
    <mergeCell ref="L11:N11"/>
    <mergeCell ref="L12:N12"/>
    <mergeCell ref="A155:A156"/>
    <mergeCell ref="F155:F156"/>
    <mergeCell ref="C165:C166"/>
    <mergeCell ref="A147:A148"/>
    <mergeCell ref="F123:F124"/>
    <mergeCell ref="H16:H17"/>
    <mergeCell ref="N16:N17"/>
    <mergeCell ref="D153:D154"/>
    <mergeCell ref="B153:B154"/>
    <mergeCell ref="B155:B156"/>
    <mergeCell ref="B16:B17"/>
    <mergeCell ref="C16:C17"/>
    <mergeCell ref="B125:B126"/>
    <mergeCell ref="C125:C126"/>
    <mergeCell ref="D125:D126"/>
    <mergeCell ref="D16:D17"/>
    <mergeCell ref="D49:D50"/>
    <mergeCell ref="D55:D56"/>
    <mergeCell ref="A93:A94"/>
    <mergeCell ref="B34:B35"/>
    <mergeCell ref="C34:C35"/>
    <mergeCell ref="A16:A17"/>
    <mergeCell ref="F1165:F1166"/>
    <mergeCell ref="F16:F17"/>
    <mergeCell ref="B20:M20"/>
    <mergeCell ref="B19:M19"/>
    <mergeCell ref="G16:G17"/>
    <mergeCell ref="E82:E83"/>
    <mergeCell ref="B81:B83"/>
    <mergeCell ref="D642:D643"/>
    <mergeCell ref="F617:F618"/>
    <mergeCell ref="A957:A958"/>
    <mergeCell ref="D957:D958"/>
    <mergeCell ref="B770:B771"/>
    <mergeCell ref="C911:C912"/>
    <mergeCell ref="B737:B738"/>
    <mergeCell ref="B904:B905"/>
    <mergeCell ref="D911:D912"/>
    <mergeCell ref="D919:D920"/>
    <mergeCell ref="A921:A922"/>
    <mergeCell ref="D933:D935"/>
    <mergeCell ref="B936:B937"/>
    <mergeCell ref="D34:D35"/>
    <mergeCell ref="E34:E35"/>
    <mergeCell ref="F34:F35"/>
    <mergeCell ref="E95:E96"/>
    <mergeCell ref="F95:F96"/>
    <mergeCell ref="F238:F239"/>
    <mergeCell ref="F190:F191"/>
    <mergeCell ref="A1129:A1130"/>
    <mergeCell ref="A624:A625"/>
    <mergeCell ref="B624:B625"/>
    <mergeCell ref="A639:A640"/>
    <mergeCell ref="B639:B640"/>
    <mergeCell ref="B1171:B1172"/>
    <mergeCell ref="L1169:L1170"/>
    <mergeCell ref="M1169:M1170"/>
    <mergeCell ref="D1169:D1170"/>
    <mergeCell ref="E1169:E1170"/>
    <mergeCell ref="I1169:I1170"/>
    <mergeCell ref="G1163:G1164"/>
    <mergeCell ref="D792:D793"/>
    <mergeCell ref="D1111:D1113"/>
    <mergeCell ref="E1111:E1113"/>
    <mergeCell ref="B1115:B1116"/>
    <mergeCell ref="D1101:D1102"/>
    <mergeCell ref="F1085:F1086"/>
    <mergeCell ref="F810:F811"/>
    <mergeCell ref="C812:C813"/>
    <mergeCell ref="D812:D813"/>
    <mergeCell ref="F812:F813"/>
    <mergeCell ref="C798:C799"/>
    <mergeCell ref="D798:D799"/>
    <mergeCell ref="F798:F799"/>
    <mergeCell ref="C933:C935"/>
    <mergeCell ref="B921:B922"/>
    <mergeCell ref="F1171:F1172"/>
    <mergeCell ref="B909:B910"/>
    <mergeCell ref="F995:F996"/>
    <mergeCell ref="F831:F832"/>
    <mergeCell ref="E998:E999"/>
    <mergeCell ref="B992:B993"/>
    <mergeCell ref="I1040:M1040"/>
    <mergeCell ref="E992:E993"/>
    <mergeCell ref="F1012:F1013"/>
    <mergeCell ref="B1002:B1003"/>
    <mergeCell ref="P1131:P1132"/>
    <mergeCell ref="A1175:A1176"/>
    <mergeCell ref="A1165:A1166"/>
    <mergeCell ref="A1167:A1168"/>
    <mergeCell ref="F1157:F1158"/>
    <mergeCell ref="B1167:B1168"/>
    <mergeCell ref="C1161:C1162"/>
    <mergeCell ref="F1163:F1164"/>
    <mergeCell ref="G1169:G1170"/>
    <mergeCell ref="H1169:H1170"/>
    <mergeCell ref="B1163:B1164"/>
    <mergeCell ref="A1157:A1158"/>
    <mergeCell ref="B1173:B1174"/>
    <mergeCell ref="D1173:D1174"/>
    <mergeCell ref="C1153:C1154"/>
    <mergeCell ref="D1153:D1154"/>
    <mergeCell ref="F1153:F1154"/>
    <mergeCell ref="O1163:O1164"/>
    <mergeCell ref="J1163:J1164"/>
    <mergeCell ref="D1163:D1164"/>
    <mergeCell ref="K1163:K1164"/>
    <mergeCell ref="A1153:A1154"/>
    <mergeCell ref="C1157:C1158"/>
    <mergeCell ref="F1169:F1170"/>
    <mergeCell ref="C1165:C1166"/>
    <mergeCell ref="O1169:O1170"/>
    <mergeCell ref="J1169:J1170"/>
    <mergeCell ref="P1167:P1168"/>
    <mergeCell ref="P1175:P1176"/>
    <mergeCell ref="A1131:A1132"/>
    <mergeCell ref="B1131:B1132"/>
    <mergeCell ref="F1131:F1132"/>
    <mergeCell ref="P957:P960"/>
    <mergeCell ref="F975:F976"/>
    <mergeCell ref="D1072:D1075"/>
    <mergeCell ref="G962:G963"/>
    <mergeCell ref="C1072:C1075"/>
    <mergeCell ref="F1004:F1005"/>
    <mergeCell ref="B1006:B1007"/>
    <mergeCell ref="P1129:P1130"/>
    <mergeCell ref="B1057:B1058"/>
    <mergeCell ref="C1175:C1176"/>
    <mergeCell ref="C1159:C1160"/>
    <mergeCell ref="H1163:H1164"/>
    <mergeCell ref="B1038:B1039"/>
    <mergeCell ref="P1165:P1166"/>
    <mergeCell ref="D1167:D1168"/>
    <mergeCell ref="B1165:B1166"/>
    <mergeCell ref="B1161:B1162"/>
    <mergeCell ref="D1171:D1172"/>
    <mergeCell ref="F1175:F1176"/>
    <mergeCell ref="P1171:P1172"/>
    <mergeCell ref="P1173:P1174"/>
    <mergeCell ref="F1159:F1160"/>
    <mergeCell ref="D1175:D1176"/>
    <mergeCell ref="N1169:N1170"/>
    <mergeCell ref="N1163:N1164"/>
    <mergeCell ref="C1167:C1168"/>
    <mergeCell ref="B975:B976"/>
    <mergeCell ref="C975:C976"/>
    <mergeCell ref="D970:D971"/>
    <mergeCell ref="E970:E971"/>
    <mergeCell ref="D986:D987"/>
    <mergeCell ref="B970:B971"/>
    <mergeCell ref="P911:P912"/>
    <mergeCell ref="F911:F912"/>
    <mergeCell ref="F919:F920"/>
    <mergeCell ref="D921:D922"/>
    <mergeCell ref="F921:F922"/>
    <mergeCell ref="F927:F928"/>
    <mergeCell ref="E1088:E1089"/>
    <mergeCell ref="P1153:P1154"/>
    <mergeCell ref="I1163:I1164"/>
    <mergeCell ref="M1163:M1164"/>
    <mergeCell ref="L1163:L1164"/>
    <mergeCell ref="B1153:B1154"/>
    <mergeCell ref="C1163:C1164"/>
    <mergeCell ref="E786:E787"/>
    <mergeCell ref="B784:B785"/>
    <mergeCell ref="C784:C785"/>
    <mergeCell ref="C1103:C1104"/>
    <mergeCell ref="B786:B787"/>
    <mergeCell ref="C786:C787"/>
    <mergeCell ref="F904:F905"/>
    <mergeCell ref="B804:B805"/>
    <mergeCell ref="C804:C805"/>
    <mergeCell ref="B788:B789"/>
    <mergeCell ref="C788:C789"/>
    <mergeCell ref="D788:D789"/>
    <mergeCell ref="F788:F789"/>
    <mergeCell ref="B790:B791"/>
    <mergeCell ref="C790:C791"/>
    <mergeCell ref="D790:D791"/>
    <mergeCell ref="F790:F791"/>
    <mergeCell ref="D804:D805"/>
    <mergeCell ref="C835:C836"/>
    <mergeCell ref="F1167:F1168"/>
    <mergeCell ref="F1106:F1107"/>
    <mergeCell ref="C796:C797"/>
    <mergeCell ref="D796:D797"/>
    <mergeCell ref="F796:F797"/>
    <mergeCell ref="B798:B799"/>
    <mergeCell ref="C810:C811"/>
    <mergeCell ref="D1106:D1107"/>
    <mergeCell ref="B792:B793"/>
    <mergeCell ref="C792:C793"/>
    <mergeCell ref="G1361:M1361"/>
    <mergeCell ref="B1360:B1361"/>
    <mergeCell ref="P1331:P1332"/>
    <mergeCell ref="P1249:P1250"/>
    <mergeCell ref="B1266:B1267"/>
    <mergeCell ref="D1327:D1328"/>
    <mergeCell ref="B1331:B1332"/>
    <mergeCell ref="C1331:C1334"/>
    <mergeCell ref="D1331:D1332"/>
    <mergeCell ref="F1331:F1332"/>
    <mergeCell ref="C1232:C1233"/>
    <mergeCell ref="D1232:D1233"/>
    <mergeCell ref="D1234:D1235"/>
    <mergeCell ref="D1358:D1359"/>
    <mergeCell ref="D1360:D1361"/>
    <mergeCell ref="P1239:P1240"/>
    <mergeCell ref="P1190:P1191"/>
    <mergeCell ref="P1246:P1247"/>
    <mergeCell ref="B1239:B1240"/>
    <mergeCell ref="C1239:C1240"/>
    <mergeCell ref="D1239:D1240"/>
    <mergeCell ref="F1239:F1240"/>
    <mergeCell ref="P1194:P1195"/>
    <mergeCell ref="F1270:F1271"/>
    <mergeCell ref="B1275:P1275"/>
    <mergeCell ref="I1277:M1277"/>
    <mergeCell ref="B1225:B1226"/>
    <mergeCell ref="B1242:B1243"/>
    <mergeCell ref="C1242:C1243"/>
    <mergeCell ref="B1244:B1245"/>
    <mergeCell ref="C1244:C1245"/>
    <mergeCell ref="P1229:P1230"/>
    <mergeCell ref="A650:A651"/>
    <mergeCell ref="P1333:P1334"/>
    <mergeCell ref="C1249:C1250"/>
    <mergeCell ref="D1249:D1250"/>
    <mergeCell ref="F1249:F1250"/>
    <mergeCell ref="B1234:B1235"/>
    <mergeCell ref="C1234:C1235"/>
    <mergeCell ref="D810:D811"/>
    <mergeCell ref="P894:P896"/>
    <mergeCell ref="F804:F805"/>
    <mergeCell ref="F784:F785"/>
    <mergeCell ref="P1186:P1187"/>
    <mergeCell ref="E774:E775"/>
    <mergeCell ref="F849:F850"/>
    <mergeCell ref="F676:F677"/>
    <mergeCell ref="F909:F910"/>
    <mergeCell ref="E784:E785"/>
    <mergeCell ref="E776:E777"/>
    <mergeCell ref="C768:C769"/>
    <mergeCell ref="D768:D769"/>
    <mergeCell ref="P1180:P1181"/>
    <mergeCell ref="B1190:B1191"/>
    <mergeCell ref="P1354:P1355"/>
    <mergeCell ref="C1236:C1237"/>
    <mergeCell ref="D1236:D1237"/>
    <mergeCell ref="F1236:F1237"/>
    <mergeCell ref="P1236:P1237"/>
    <mergeCell ref="P1232:P1233"/>
    <mergeCell ref="P1214:P1215"/>
    <mergeCell ref="B1268:B1269"/>
    <mergeCell ref="B1344:B1345"/>
    <mergeCell ref="C1171:C1172"/>
    <mergeCell ref="P1219:P1220"/>
    <mergeCell ref="F1184:F1185"/>
    <mergeCell ref="P1244:P1245"/>
    <mergeCell ref="B1194:B1195"/>
    <mergeCell ref="C1194:C1195"/>
    <mergeCell ref="P1184:P1185"/>
    <mergeCell ref="P1234:P1235"/>
    <mergeCell ref="B1236:B1237"/>
    <mergeCell ref="D1225:D1226"/>
    <mergeCell ref="F1225:F1226"/>
    <mergeCell ref="P1225:P1226"/>
    <mergeCell ref="D1242:D1243"/>
    <mergeCell ref="F1242:F1243"/>
    <mergeCell ref="P1242:P1243"/>
    <mergeCell ref="D1216:D1217"/>
    <mergeCell ref="P1182:P1183"/>
    <mergeCell ref="C1186:C1187"/>
    <mergeCell ref="F1232:F1233"/>
    <mergeCell ref="F1246:F1247"/>
    <mergeCell ref="F1190:F1191"/>
    <mergeCell ref="B1184:B1185"/>
    <mergeCell ref="C1184:C1185"/>
    <mergeCell ref="A577:A578"/>
    <mergeCell ref="C906:C908"/>
    <mergeCell ref="D906:D908"/>
    <mergeCell ref="C921:C922"/>
    <mergeCell ref="D660:D661"/>
    <mergeCell ref="C672:C673"/>
    <mergeCell ref="D670:D671"/>
    <mergeCell ref="B676:B677"/>
    <mergeCell ref="C676:C677"/>
    <mergeCell ref="D666:D667"/>
    <mergeCell ref="D662:D663"/>
    <mergeCell ref="D664:D665"/>
    <mergeCell ref="D668:D669"/>
    <mergeCell ref="B1103:B1104"/>
    <mergeCell ref="D784:D785"/>
    <mergeCell ref="C778:C779"/>
    <mergeCell ref="D778:D779"/>
    <mergeCell ref="D904:D905"/>
    <mergeCell ref="B617:B618"/>
    <mergeCell ref="B772:B773"/>
    <mergeCell ref="B741:B742"/>
    <mergeCell ref="D774:D775"/>
    <mergeCell ref="D770:D771"/>
    <mergeCell ref="D772:D773"/>
    <mergeCell ref="B774:B775"/>
    <mergeCell ref="C774:C775"/>
    <mergeCell ref="A806:A807"/>
    <mergeCell ref="B806:B807"/>
    <mergeCell ref="C806:C807"/>
    <mergeCell ref="D806:D807"/>
    <mergeCell ref="B808:B809"/>
    <mergeCell ref="C808:C809"/>
    <mergeCell ref="P34:P35"/>
    <mergeCell ref="O34:O35"/>
    <mergeCell ref="B575:B576"/>
    <mergeCell ref="C299:C300"/>
    <mergeCell ref="D299:D300"/>
    <mergeCell ref="F299:F300"/>
    <mergeCell ref="B573:B574"/>
    <mergeCell ref="C573:C574"/>
    <mergeCell ref="D573:D574"/>
    <mergeCell ref="F573:F574"/>
    <mergeCell ref="B289:B290"/>
    <mergeCell ref="B296:B298"/>
    <mergeCell ref="C296:C298"/>
    <mergeCell ref="D296:D298"/>
    <mergeCell ref="E296:E298"/>
    <mergeCell ref="F296:F298"/>
    <mergeCell ref="D658:D659"/>
    <mergeCell ref="D617:D618"/>
    <mergeCell ref="D650:D651"/>
    <mergeCell ref="D538:D539"/>
    <mergeCell ref="P629:P630"/>
    <mergeCell ref="C279:C280"/>
    <mergeCell ref="D279:D280"/>
    <mergeCell ref="F279:F280"/>
    <mergeCell ref="F258:F259"/>
    <mergeCell ref="D256:D257"/>
    <mergeCell ref="E256:E257"/>
    <mergeCell ref="F256:F257"/>
    <mergeCell ref="B256:B257"/>
    <mergeCell ref="F265:F266"/>
    <mergeCell ref="P579:P580"/>
    <mergeCell ref="F642:F643"/>
    <mergeCell ref="P49:P50"/>
    <mergeCell ref="P147:P148"/>
    <mergeCell ref="P123:P124"/>
    <mergeCell ref="C155:C156"/>
    <mergeCell ref="B93:B94"/>
    <mergeCell ref="C93:C94"/>
    <mergeCell ref="D93:D94"/>
    <mergeCell ref="F93:F94"/>
    <mergeCell ref="B55:B56"/>
    <mergeCell ref="C55:C56"/>
    <mergeCell ref="C81:C83"/>
    <mergeCell ref="D81:D83"/>
    <mergeCell ref="F81:F83"/>
    <mergeCell ref="C162:C163"/>
    <mergeCell ref="F187:F188"/>
    <mergeCell ref="D249:D250"/>
    <mergeCell ref="F249:F250"/>
    <mergeCell ref="P115:P116"/>
    <mergeCell ref="P128:P142"/>
    <mergeCell ref="E55:E56"/>
    <mergeCell ref="F55:F56"/>
    <mergeCell ref="E49:E50"/>
    <mergeCell ref="F49:F50"/>
    <mergeCell ref="D165:D166"/>
    <mergeCell ref="C170:C171"/>
    <mergeCell ref="D170:D171"/>
    <mergeCell ref="F170:F171"/>
    <mergeCell ref="C95:C96"/>
    <mergeCell ref="D95:D96"/>
    <mergeCell ref="B95:B96"/>
    <mergeCell ref="B225:B226"/>
    <mergeCell ref="D225:D226"/>
    <mergeCell ref="A55:A56"/>
    <mergeCell ref="F147:F148"/>
    <mergeCell ref="B147:B148"/>
    <mergeCell ref="D639:D640"/>
    <mergeCell ref="D557:D558"/>
    <mergeCell ref="D564:D565"/>
    <mergeCell ref="F564:F565"/>
    <mergeCell ref="E289:E290"/>
    <mergeCell ref="F289:F290"/>
    <mergeCell ref="F286:F287"/>
    <mergeCell ref="F612:F613"/>
    <mergeCell ref="C619:C620"/>
    <mergeCell ref="D619:D620"/>
    <mergeCell ref="P577:P578"/>
    <mergeCell ref="F619:F620"/>
    <mergeCell ref="D609:D610"/>
    <mergeCell ref="F609:F610"/>
    <mergeCell ref="C617:C618"/>
    <mergeCell ref="P627:P628"/>
    <mergeCell ref="P575:P576"/>
    <mergeCell ref="A609:A610"/>
    <mergeCell ref="B609:B610"/>
    <mergeCell ref="B583:B584"/>
    <mergeCell ref="A599:A600"/>
    <mergeCell ref="A573:A574"/>
    <mergeCell ref="A575:A576"/>
    <mergeCell ref="C614:C615"/>
    <mergeCell ref="C609:C610"/>
    <mergeCell ref="A612:A613"/>
    <mergeCell ref="B612:B613"/>
    <mergeCell ref="C612:C613"/>
    <mergeCell ref="D612:D613"/>
    <mergeCell ref="I738:M738"/>
    <mergeCell ref="G296:G298"/>
    <mergeCell ref="P583:P584"/>
    <mergeCell ref="P599:P600"/>
    <mergeCell ref="F639:F640"/>
    <mergeCell ref="D652:D653"/>
    <mergeCell ref="D654:D655"/>
    <mergeCell ref="D656:D657"/>
    <mergeCell ref="F538:F539"/>
    <mergeCell ref="C650:C651"/>
    <mergeCell ref="A796:A797"/>
    <mergeCell ref="B796:B797"/>
    <mergeCell ref="D1184:D1185"/>
    <mergeCell ref="C1225:C1226"/>
    <mergeCell ref="P1196:P1197"/>
    <mergeCell ref="P1221:P1222"/>
    <mergeCell ref="E1163:E1164"/>
    <mergeCell ref="P1169:P1170"/>
    <mergeCell ref="C1221:C1223"/>
    <mergeCell ref="D1221:D1223"/>
    <mergeCell ref="F1221:F1223"/>
    <mergeCell ref="D1196:D1197"/>
    <mergeCell ref="F1196:F1197"/>
    <mergeCell ref="P1216:P1217"/>
    <mergeCell ref="B1219:B1220"/>
    <mergeCell ref="C1219:C1220"/>
    <mergeCell ref="K1169:K1170"/>
    <mergeCell ref="P1188:P1189"/>
    <mergeCell ref="P1177:P1178"/>
    <mergeCell ref="C1169:C1170"/>
    <mergeCell ref="A812:A813"/>
    <mergeCell ref="B812:B813"/>
    <mergeCell ref="F800:F801"/>
    <mergeCell ref="A810:A811"/>
    <mergeCell ref="B810:B811"/>
    <mergeCell ref="A802:A803"/>
    <mergeCell ref="B802:B803"/>
    <mergeCell ref="C802:C803"/>
    <mergeCell ref="D802:D803"/>
    <mergeCell ref="F802:F803"/>
    <mergeCell ref="A804:A805"/>
    <mergeCell ref="A814:A815"/>
    <mergeCell ref="B814:B815"/>
    <mergeCell ref="C814:C815"/>
    <mergeCell ref="D814:D815"/>
    <mergeCell ref="F814:F815"/>
    <mergeCell ref="A816:A817"/>
    <mergeCell ref="B816:B817"/>
    <mergeCell ref="C816:C817"/>
    <mergeCell ref="D816:D817"/>
    <mergeCell ref="F816:F817"/>
    <mergeCell ref="A818:A819"/>
    <mergeCell ref="B818:B819"/>
    <mergeCell ref="C818:C819"/>
    <mergeCell ref="D818:D819"/>
    <mergeCell ref="F818:F819"/>
    <mergeCell ref="A820:A821"/>
    <mergeCell ref="B820:B821"/>
    <mergeCell ref="C820:C821"/>
    <mergeCell ref="D820:D821"/>
    <mergeCell ref="F820:F821"/>
    <mergeCell ref="A822:A823"/>
    <mergeCell ref="B822:B823"/>
    <mergeCell ref="C822:C823"/>
    <mergeCell ref="D822:D823"/>
    <mergeCell ref="F822:F823"/>
    <mergeCell ref="A847:A848"/>
    <mergeCell ref="B847:B848"/>
    <mergeCell ref="C847:C848"/>
    <mergeCell ref="D847:D848"/>
    <mergeCell ref="F847:F848"/>
    <mergeCell ref="B839:B840"/>
    <mergeCell ref="C839:C840"/>
    <mergeCell ref="D839:D840"/>
    <mergeCell ref="F839:F840"/>
    <mergeCell ref="A841:A842"/>
    <mergeCell ref="B841:B842"/>
    <mergeCell ref="C841:C842"/>
    <mergeCell ref="D841:D842"/>
    <mergeCell ref="F841:F842"/>
    <mergeCell ref="A843:A844"/>
    <mergeCell ref="B843:B844"/>
    <mergeCell ref="C843:C844"/>
    <mergeCell ref="A849:A850"/>
    <mergeCell ref="B849:B850"/>
    <mergeCell ref="C849:C850"/>
    <mergeCell ref="A824:A825"/>
    <mergeCell ref="B824:B825"/>
    <mergeCell ref="C824:C825"/>
    <mergeCell ref="D824:D825"/>
    <mergeCell ref="F824:F825"/>
    <mergeCell ref="A845:A846"/>
    <mergeCell ref="B845:B846"/>
    <mergeCell ref="C845:C846"/>
    <mergeCell ref="D845:D846"/>
    <mergeCell ref="F845:F846"/>
    <mergeCell ref="A829:A830"/>
    <mergeCell ref="B829:B830"/>
    <mergeCell ref="C829:C830"/>
    <mergeCell ref="D829:D830"/>
    <mergeCell ref="F829:F830"/>
    <mergeCell ref="A831:A832"/>
    <mergeCell ref="B831:B832"/>
    <mergeCell ref="C831:C832"/>
    <mergeCell ref="D831:D832"/>
    <mergeCell ref="A833:A834"/>
    <mergeCell ref="B833:B834"/>
    <mergeCell ref="A835:A836"/>
    <mergeCell ref="B835:B836"/>
    <mergeCell ref="A837:A838"/>
    <mergeCell ref="B837:B838"/>
    <mergeCell ref="C837:C838"/>
    <mergeCell ref="D837:D838"/>
    <mergeCell ref="F837:F838"/>
    <mergeCell ref="A839:A840"/>
    <mergeCell ref="D843:D844"/>
    <mergeCell ref="F843:F844"/>
    <mergeCell ref="E1020:E1021"/>
    <mergeCell ref="C995:C996"/>
    <mergeCell ref="E1012:E1013"/>
    <mergeCell ref="B962:B963"/>
    <mergeCell ref="A1040:A1041"/>
    <mergeCell ref="A1027:A1028"/>
    <mergeCell ref="C970:C971"/>
    <mergeCell ref="C948:C949"/>
    <mergeCell ref="A959:A960"/>
    <mergeCell ref="A1044:A1045"/>
    <mergeCell ref="B1012:B1013"/>
    <mergeCell ref="C1012:C1013"/>
    <mergeCell ref="D1012:D1013"/>
    <mergeCell ref="C954:C955"/>
    <mergeCell ref="D954:D955"/>
    <mergeCell ref="D995:D996"/>
    <mergeCell ref="C1004:C1005"/>
    <mergeCell ref="D1004:D1005"/>
    <mergeCell ref="C992:C993"/>
    <mergeCell ref="C1038:C1039"/>
    <mergeCell ref="A948:A949"/>
    <mergeCell ref="A975:A976"/>
    <mergeCell ref="A1009:A1011"/>
    <mergeCell ref="D992:D993"/>
    <mergeCell ref="C1033:C1035"/>
    <mergeCell ref="B954:B955"/>
    <mergeCell ref="B948:B949"/>
    <mergeCell ref="E1010:E1011"/>
    <mergeCell ref="A894:A896"/>
    <mergeCell ref="B894:B896"/>
    <mergeCell ref="C894:C896"/>
    <mergeCell ref="D894:D896"/>
    <mergeCell ref="A936:A937"/>
    <mergeCell ref="B1027:B1028"/>
    <mergeCell ref="D964:D965"/>
    <mergeCell ref="A940:A941"/>
    <mergeCell ref="B940:B941"/>
    <mergeCell ref="A909:A910"/>
    <mergeCell ref="A911:A912"/>
    <mergeCell ref="A919:A920"/>
    <mergeCell ref="B919:B920"/>
    <mergeCell ref="A997:A999"/>
    <mergeCell ref="A1002:A1003"/>
    <mergeCell ref="A1012:A1013"/>
    <mergeCell ref="A1004:A1005"/>
    <mergeCell ref="A1006:A1007"/>
    <mergeCell ref="B1009:B1011"/>
    <mergeCell ref="A992:A993"/>
    <mergeCell ref="C964:C965"/>
    <mergeCell ref="B995:B996"/>
    <mergeCell ref="A904:A905"/>
    <mergeCell ref="C919:C920"/>
    <mergeCell ref="B927:B928"/>
    <mergeCell ref="C927:C928"/>
    <mergeCell ref="D927:D928"/>
    <mergeCell ref="A927:A928"/>
    <mergeCell ref="C904:C905"/>
    <mergeCell ref="A1020:A1021"/>
    <mergeCell ref="A933:A935"/>
    <mergeCell ref="B933:B935"/>
    <mergeCell ref="B906:B908"/>
    <mergeCell ref="A954:A955"/>
    <mergeCell ref="C1057:C1058"/>
    <mergeCell ref="A1046:A1047"/>
    <mergeCell ref="A1048:A1049"/>
    <mergeCell ref="C1044:C1045"/>
    <mergeCell ref="A995:A996"/>
    <mergeCell ref="B959:B960"/>
    <mergeCell ref="D1038:D1039"/>
    <mergeCell ref="B1040:B1041"/>
    <mergeCell ref="C1040:C1041"/>
    <mergeCell ref="B1044:B1045"/>
    <mergeCell ref="C986:C987"/>
    <mergeCell ref="D1044:D1045"/>
    <mergeCell ref="C1006:C1007"/>
    <mergeCell ref="D1006:D1007"/>
    <mergeCell ref="B986:B987"/>
    <mergeCell ref="C1009:C1011"/>
    <mergeCell ref="D1009:D1011"/>
    <mergeCell ref="B1048:B1049"/>
    <mergeCell ref="B1004:B1005"/>
    <mergeCell ref="A1064:A1065"/>
    <mergeCell ref="B1046:B1047"/>
    <mergeCell ref="D1093:D1094"/>
    <mergeCell ref="E1093:E1094"/>
    <mergeCell ref="B1096:B1097"/>
    <mergeCell ref="C1096:C1097"/>
    <mergeCell ref="A1081:A1082"/>
    <mergeCell ref="C1076:C1077"/>
    <mergeCell ref="A1099:A1100"/>
    <mergeCell ref="F1087:F1088"/>
    <mergeCell ref="A1085:A1086"/>
    <mergeCell ref="A1087:A1089"/>
    <mergeCell ref="B1091:B1092"/>
    <mergeCell ref="C1091:C1092"/>
    <mergeCell ref="B1078:B1079"/>
    <mergeCell ref="A1076:A1077"/>
    <mergeCell ref="A1078:A1079"/>
    <mergeCell ref="C1048:C1049"/>
    <mergeCell ref="D1048:D1049"/>
    <mergeCell ref="B1064:B1065"/>
    <mergeCell ref="C1064:C1065"/>
    <mergeCell ref="D1064:D1065"/>
    <mergeCell ref="E1064:E1065"/>
    <mergeCell ref="E1057:E1058"/>
    <mergeCell ref="C1087:C1089"/>
    <mergeCell ref="E1048:E1049"/>
    <mergeCell ref="D1087:D1089"/>
    <mergeCell ref="B1081:B1082"/>
    <mergeCell ref="E1081:E1082"/>
    <mergeCell ref="A1091:A1092"/>
    <mergeCell ref="A1093:A1094"/>
    <mergeCell ref="B1076:B1077"/>
    <mergeCell ref="C1264:C1265"/>
    <mergeCell ref="C1266:C1267"/>
    <mergeCell ref="C1268:C1269"/>
    <mergeCell ref="C1270:C1271"/>
    <mergeCell ref="D1264:D1265"/>
    <mergeCell ref="D1266:D1267"/>
    <mergeCell ref="D1268:D1269"/>
    <mergeCell ref="D1270:D1271"/>
    <mergeCell ref="C624:C625"/>
    <mergeCell ref="A1096:A1097"/>
    <mergeCell ref="D1040:D1041"/>
    <mergeCell ref="C1027:C1028"/>
    <mergeCell ref="D1027:D1028"/>
    <mergeCell ref="C1081:C1082"/>
    <mergeCell ref="D1081:D1082"/>
    <mergeCell ref="B15:P15"/>
    <mergeCell ref="A1101:A1102"/>
    <mergeCell ref="B1101:B1102"/>
    <mergeCell ref="B1083:B1084"/>
    <mergeCell ref="C1083:C1084"/>
    <mergeCell ref="D1083:D1084"/>
    <mergeCell ref="E1076:E1077"/>
    <mergeCell ref="D1078:D1079"/>
    <mergeCell ref="D1096:D1097"/>
    <mergeCell ref="E1096:E1097"/>
    <mergeCell ref="E1027:E1028"/>
    <mergeCell ref="C1101:C1102"/>
    <mergeCell ref="A1083:A1084"/>
    <mergeCell ref="D1091:D1092"/>
    <mergeCell ref="E1091:E1092"/>
    <mergeCell ref="B1093:B1094"/>
    <mergeCell ref="C1093:C1094"/>
  </mergeCells>
  <phoneticPr fontId="43" type="noConversion"/>
  <pageMargins left="0" right="0" top="0.35433070866141736" bottom="0" header="0.11811023622047245" footer="0"/>
  <pageSetup paperSize="9" scale="49" firstPageNumber="120" fitToHeight="90" orientation="landscape" useFirstPageNumber="1" r:id="rId1"/>
  <headerFooter>
    <oddHeader>&amp;C&amp;P</oddHeader>
  </headerFooter>
  <rowBreaks count="11" manualBreakCount="11">
    <brk id="35" max="15" man="1"/>
    <brk id="50" max="15" man="1"/>
    <brk id="63" max="16383" man="1"/>
    <brk id="80" max="16383" man="1"/>
    <brk id="262" max="15" man="1"/>
    <brk id="771" max="15" man="1"/>
    <brk id="795" max="15" man="1"/>
    <brk id="897" max="15" man="1"/>
    <brk id="920" max="15" man="1"/>
    <brk id="941" max="15" man="1"/>
    <brk id="1437" max="16383" man="1"/>
  </rowBreaks>
  <colBreaks count="1" manualBreakCount="1">
    <brk id="16"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751"/>
  <sheetViews>
    <sheetView view="pageBreakPreview" zoomScale="90" zoomScaleNormal="100" zoomScaleSheetLayoutView="90" workbookViewId="0">
      <selection activeCell="A748" sqref="A748:XFD751"/>
    </sheetView>
  </sheetViews>
  <sheetFormatPr defaultRowHeight="15.75" x14ac:dyDescent="0.25"/>
  <cols>
    <col min="1" max="1" width="4.7109375" style="877" customWidth="1"/>
    <col min="2" max="2" width="46" style="239" customWidth="1"/>
    <col min="3" max="3" width="12.28515625" style="239" customWidth="1"/>
    <col min="4" max="5" width="9.140625" style="239"/>
    <col min="6" max="6" width="11.7109375" style="239" customWidth="1"/>
    <col min="7" max="11" width="9.140625" style="239"/>
    <col min="12" max="12" width="12.42578125" style="249" customWidth="1"/>
    <col min="13" max="13" width="29.42578125" style="205" customWidth="1"/>
  </cols>
  <sheetData>
    <row r="1" spans="1:13" ht="28.5" customHeight="1" x14ac:dyDescent="0.25">
      <c r="A1" s="882"/>
      <c r="B1" s="1028"/>
      <c r="C1" s="1028"/>
      <c r="D1" s="1028"/>
      <c r="E1" s="1028"/>
      <c r="F1" s="1028"/>
      <c r="G1" s="1028"/>
      <c r="H1" s="1028"/>
      <c r="I1" s="1028"/>
      <c r="J1" s="1028"/>
      <c r="K1" s="1028"/>
      <c r="L1" s="1213" t="s">
        <v>1120</v>
      </c>
      <c r="M1" s="1213"/>
    </row>
    <row r="2" spans="1:13" x14ac:dyDescent="0.25">
      <c r="A2" s="1241" t="s">
        <v>1116</v>
      </c>
      <c r="B2" s="1241"/>
      <c r="C2" s="1241"/>
      <c r="D2" s="1241"/>
      <c r="E2" s="1241"/>
      <c r="F2" s="1241"/>
      <c r="G2" s="1241"/>
      <c r="H2" s="1241"/>
      <c r="I2" s="1241"/>
      <c r="J2" s="1241"/>
      <c r="K2" s="1241"/>
      <c r="L2" s="1241"/>
      <c r="M2" s="1241"/>
    </row>
    <row r="3" spans="1:13" x14ac:dyDescent="0.25">
      <c r="A3" s="266"/>
      <c r="B3" s="265"/>
      <c r="C3" s="241"/>
      <c r="D3" s="241"/>
      <c r="E3" s="241"/>
      <c r="F3" s="241"/>
      <c r="G3" s="241"/>
      <c r="H3" s="241"/>
      <c r="I3" s="241"/>
      <c r="J3" s="241"/>
      <c r="K3" s="241"/>
      <c r="L3" s="266"/>
    </row>
    <row r="4" spans="1:13" x14ac:dyDescent="0.25">
      <c r="A4" s="1069" t="s">
        <v>0</v>
      </c>
      <c r="B4" s="1069" t="s">
        <v>1048</v>
      </c>
      <c r="C4" s="1069" t="s">
        <v>186</v>
      </c>
      <c r="D4" s="1069" t="s">
        <v>187</v>
      </c>
      <c r="E4" s="1069"/>
      <c r="F4" s="1069"/>
      <c r="G4" s="1069" t="s">
        <v>3</v>
      </c>
      <c r="H4" s="1069"/>
      <c r="I4" s="1069"/>
      <c r="J4" s="1069"/>
      <c r="K4" s="1234"/>
      <c r="L4" s="23"/>
      <c r="M4" s="209"/>
    </row>
    <row r="5" spans="1:13" ht="47.25" x14ac:dyDescent="0.25">
      <c r="A5" s="1069"/>
      <c r="B5" s="1069"/>
      <c r="C5" s="1069"/>
      <c r="D5" s="19" t="s">
        <v>91</v>
      </c>
      <c r="E5" s="19" t="s">
        <v>188</v>
      </c>
      <c r="F5" s="19" t="s">
        <v>189</v>
      </c>
      <c r="G5" s="19">
        <v>2026</v>
      </c>
      <c r="H5" s="19">
        <v>2027</v>
      </c>
      <c r="I5" s="19">
        <v>2028</v>
      </c>
      <c r="J5" s="19">
        <v>2029</v>
      </c>
      <c r="K5" s="525">
        <v>2030</v>
      </c>
      <c r="L5" s="23"/>
      <c r="M5" s="209"/>
    </row>
    <row r="6" spans="1:13" x14ac:dyDescent="0.25">
      <c r="A6" s="19">
        <v>1</v>
      </c>
      <c r="B6" s="19">
        <v>2</v>
      </c>
      <c r="C6" s="19">
        <v>3</v>
      </c>
      <c r="D6" s="19">
        <v>4</v>
      </c>
      <c r="E6" s="19">
        <v>5</v>
      </c>
      <c r="F6" s="19">
        <v>6</v>
      </c>
      <c r="G6" s="19">
        <v>7</v>
      </c>
      <c r="H6" s="19">
        <v>8</v>
      </c>
      <c r="I6" s="19">
        <v>9</v>
      </c>
      <c r="J6" s="19">
        <v>10</v>
      </c>
      <c r="K6" s="525">
        <v>11</v>
      </c>
      <c r="L6" s="23"/>
      <c r="M6" s="209"/>
    </row>
    <row r="7" spans="1:13" x14ac:dyDescent="0.25">
      <c r="A7" s="1061" t="s">
        <v>190</v>
      </c>
      <c r="B7" s="1061"/>
      <c r="C7" s="1061"/>
      <c r="D7" s="1061"/>
      <c r="E7" s="1061"/>
      <c r="F7" s="1061"/>
      <c r="G7" s="1061"/>
      <c r="H7" s="1061"/>
      <c r="I7" s="1061"/>
      <c r="J7" s="1061"/>
      <c r="K7" s="1226"/>
      <c r="L7" s="218"/>
      <c r="M7" s="209"/>
    </row>
    <row r="8" spans="1:13" x14ac:dyDescent="0.25">
      <c r="A8" s="23">
        <v>1</v>
      </c>
      <c r="B8" s="20" t="s">
        <v>27</v>
      </c>
      <c r="C8" s="19" t="s">
        <v>8</v>
      </c>
      <c r="D8" s="216">
        <v>120.54395687176765</v>
      </c>
      <c r="E8" s="216">
        <v>101.5</v>
      </c>
      <c r="F8" s="216">
        <f t="shared" ref="F8:F28" si="0">D8/E8*100</f>
        <v>118.76251908548537</v>
      </c>
      <c r="G8" s="217">
        <v>101.1</v>
      </c>
      <c r="H8" s="217">
        <v>101.2</v>
      </c>
      <c r="I8" s="217">
        <v>101.3</v>
      </c>
      <c r="J8" s="217">
        <v>101.4</v>
      </c>
      <c r="K8" s="884">
        <v>101.5</v>
      </c>
      <c r="L8" s="217" t="s">
        <v>1012</v>
      </c>
      <c r="M8" s="209"/>
    </row>
    <row r="9" spans="1:13" x14ac:dyDescent="0.25">
      <c r="A9" s="19"/>
      <c r="B9" s="194" t="s">
        <v>191</v>
      </c>
      <c r="C9" s="19"/>
      <c r="D9" s="227">
        <v>95.776567464821241</v>
      </c>
      <c r="E9" s="19">
        <v>101.5</v>
      </c>
      <c r="F9" s="216">
        <f t="shared" si="0"/>
        <v>94.361150211646532</v>
      </c>
      <c r="G9" s="22">
        <v>100.9</v>
      </c>
      <c r="H9" s="22">
        <v>101.2</v>
      </c>
      <c r="I9" s="22">
        <v>101.3</v>
      </c>
      <c r="J9" s="22">
        <v>101.4</v>
      </c>
      <c r="K9" s="34">
        <v>101.5</v>
      </c>
      <c r="L9" s="912"/>
      <c r="M9" s="209"/>
    </row>
    <row r="10" spans="1:13" x14ac:dyDescent="0.25">
      <c r="A10" s="19"/>
      <c r="B10" s="194" t="s">
        <v>192</v>
      </c>
      <c r="C10" s="19"/>
      <c r="D10" s="227">
        <v>176.26957661854797</v>
      </c>
      <c r="E10" s="19">
        <v>101.5</v>
      </c>
      <c r="F10" s="216">
        <f t="shared" si="0"/>
        <v>173.6646075059586</v>
      </c>
      <c r="G10" s="22">
        <v>101.1</v>
      </c>
      <c r="H10" s="22">
        <v>101.2</v>
      </c>
      <c r="I10" s="22">
        <v>101.3</v>
      </c>
      <c r="J10" s="22">
        <v>101.4</v>
      </c>
      <c r="K10" s="34">
        <v>101.5</v>
      </c>
      <c r="L10" s="912"/>
      <c r="M10" s="209"/>
    </row>
    <row r="11" spans="1:13" x14ac:dyDescent="0.25">
      <c r="A11" s="19"/>
      <c r="B11" s="194" t="s">
        <v>1049</v>
      </c>
      <c r="C11" s="19"/>
      <c r="D11" s="227">
        <v>103.00963082586357</v>
      </c>
      <c r="E11" s="19">
        <v>101.5</v>
      </c>
      <c r="F11" s="216">
        <f t="shared" si="0"/>
        <v>101.48732101070301</v>
      </c>
      <c r="G11" s="22">
        <v>100.9</v>
      </c>
      <c r="H11" s="22">
        <v>101.2</v>
      </c>
      <c r="I11" s="22">
        <v>101.3</v>
      </c>
      <c r="J11" s="22">
        <v>101.4</v>
      </c>
      <c r="K11" s="34">
        <v>101.5</v>
      </c>
      <c r="L11" s="912"/>
      <c r="M11" s="209"/>
    </row>
    <row r="12" spans="1:13" x14ac:dyDescent="0.25">
      <c r="A12" s="19"/>
      <c r="B12" s="194" t="s">
        <v>193</v>
      </c>
      <c r="C12" s="19"/>
      <c r="D12" s="227">
        <v>102.01203493671458</v>
      </c>
      <c r="E12" s="19">
        <v>101.5</v>
      </c>
      <c r="F12" s="216">
        <f t="shared" si="0"/>
        <v>100.50446791794541</v>
      </c>
      <c r="G12" s="22">
        <v>100.9</v>
      </c>
      <c r="H12" s="22">
        <v>101.2</v>
      </c>
      <c r="I12" s="22">
        <v>101.3</v>
      </c>
      <c r="J12" s="22">
        <v>101.4</v>
      </c>
      <c r="K12" s="34">
        <v>101.5</v>
      </c>
      <c r="L12" s="912"/>
      <c r="M12" s="209"/>
    </row>
    <row r="13" spans="1:13" x14ac:dyDescent="0.25">
      <c r="A13" s="19"/>
      <c r="B13" s="837" t="s">
        <v>1050</v>
      </c>
      <c r="C13" s="19"/>
      <c r="D13" s="227">
        <v>114.71957477907668</v>
      </c>
      <c r="E13" s="19">
        <v>101.5</v>
      </c>
      <c r="F13" s="216">
        <f t="shared" si="0"/>
        <v>113.02421160500164</v>
      </c>
      <c r="G13" s="22">
        <v>101.1</v>
      </c>
      <c r="H13" s="22">
        <v>101.2</v>
      </c>
      <c r="I13" s="22">
        <v>101.3</v>
      </c>
      <c r="J13" s="22">
        <v>101.4</v>
      </c>
      <c r="K13" s="34">
        <v>101.5</v>
      </c>
      <c r="L13" s="912"/>
      <c r="M13" s="209"/>
    </row>
    <row r="14" spans="1:13" x14ac:dyDescent="0.25">
      <c r="A14" s="19"/>
      <c r="B14" s="837" t="s">
        <v>1051</v>
      </c>
      <c r="C14" s="19"/>
      <c r="D14" s="227">
        <v>138.21317403261929</v>
      </c>
      <c r="E14" s="19">
        <v>101.5</v>
      </c>
      <c r="F14" s="216">
        <f t="shared" si="0"/>
        <v>136.17061481046235</v>
      </c>
      <c r="G14" s="22">
        <v>101.1</v>
      </c>
      <c r="H14" s="22">
        <v>101.2</v>
      </c>
      <c r="I14" s="22">
        <v>101.3</v>
      </c>
      <c r="J14" s="22">
        <v>101.4</v>
      </c>
      <c r="K14" s="34">
        <v>101.5</v>
      </c>
      <c r="L14" s="912"/>
      <c r="M14" s="209"/>
    </row>
    <row r="15" spans="1:13" x14ac:dyDescent="0.25">
      <c r="A15" s="19"/>
      <c r="B15" s="837" t="s">
        <v>1052</v>
      </c>
      <c r="C15" s="19"/>
      <c r="D15" s="227">
        <v>123.85498022838308</v>
      </c>
      <c r="E15" s="19">
        <v>101.5</v>
      </c>
      <c r="F15" s="216">
        <f t="shared" si="0"/>
        <v>122.0246110624464</v>
      </c>
      <c r="G15" s="22">
        <v>101.1</v>
      </c>
      <c r="H15" s="22">
        <v>101.2</v>
      </c>
      <c r="I15" s="22">
        <v>101.3</v>
      </c>
      <c r="J15" s="22">
        <v>101.4</v>
      </c>
      <c r="K15" s="34">
        <v>101.5</v>
      </c>
      <c r="L15" s="912"/>
      <c r="M15" s="209"/>
    </row>
    <row r="16" spans="1:13" x14ac:dyDescent="0.25">
      <c r="A16" s="19"/>
      <c r="B16" s="837" t="s">
        <v>1054</v>
      </c>
      <c r="C16" s="19"/>
      <c r="D16" s="227">
        <v>100.03405040799132</v>
      </c>
      <c r="E16" s="19">
        <v>101.5</v>
      </c>
      <c r="F16" s="216">
        <f t="shared" si="0"/>
        <v>98.555714687676172</v>
      </c>
      <c r="G16" s="22">
        <v>101.2</v>
      </c>
      <c r="H16" s="22">
        <v>101.2</v>
      </c>
      <c r="I16" s="22">
        <v>101.3</v>
      </c>
      <c r="J16" s="22">
        <v>101.4</v>
      </c>
      <c r="K16" s="34">
        <v>101.5</v>
      </c>
      <c r="L16" s="912"/>
      <c r="M16" s="209"/>
    </row>
    <row r="17" spans="1:13" x14ac:dyDescent="0.25">
      <c r="A17" s="19"/>
      <c r="B17" s="837" t="s">
        <v>1055</v>
      </c>
      <c r="C17" s="19"/>
      <c r="D17" s="227">
        <v>107.37964683617029</v>
      </c>
      <c r="E17" s="19">
        <v>101.5</v>
      </c>
      <c r="F17" s="216">
        <f t="shared" si="0"/>
        <v>105.79275550361606</v>
      </c>
      <c r="G17" s="22">
        <v>101.1</v>
      </c>
      <c r="H17" s="22">
        <v>101.2</v>
      </c>
      <c r="I17" s="22">
        <v>101.3</v>
      </c>
      <c r="J17" s="22">
        <v>101.4</v>
      </c>
      <c r="K17" s="34">
        <v>101.5</v>
      </c>
      <c r="L17" s="912"/>
      <c r="M17" s="209"/>
    </row>
    <row r="18" spans="1:13" x14ac:dyDescent="0.25">
      <c r="A18" s="19"/>
      <c r="B18" s="837" t="s">
        <v>1056</v>
      </c>
      <c r="C18" s="19"/>
      <c r="D18" s="227">
        <v>127.72561152378499</v>
      </c>
      <c r="E18" s="19">
        <v>101.5</v>
      </c>
      <c r="F18" s="216">
        <f t="shared" si="0"/>
        <v>125.838040910133</v>
      </c>
      <c r="G18" s="22">
        <v>101.1</v>
      </c>
      <c r="H18" s="22">
        <v>101.2</v>
      </c>
      <c r="I18" s="22">
        <v>101.3</v>
      </c>
      <c r="J18" s="22">
        <v>101.4</v>
      </c>
      <c r="K18" s="34">
        <v>101.5</v>
      </c>
      <c r="L18" s="912"/>
      <c r="M18" s="209"/>
    </row>
    <row r="19" spans="1:13" x14ac:dyDescent="0.25">
      <c r="A19" s="19"/>
      <c r="B19" s="837" t="s">
        <v>1057</v>
      </c>
      <c r="C19" s="19"/>
      <c r="D19" s="227">
        <v>124.00088634841558</v>
      </c>
      <c r="E19" s="19">
        <v>101.5</v>
      </c>
      <c r="F19" s="216">
        <f t="shared" si="0"/>
        <v>122.16836093439957</v>
      </c>
      <c r="G19" s="22">
        <v>101.1</v>
      </c>
      <c r="H19" s="22">
        <v>101.2</v>
      </c>
      <c r="I19" s="22">
        <v>101.3</v>
      </c>
      <c r="J19" s="22">
        <v>101.4</v>
      </c>
      <c r="K19" s="34">
        <v>101.5</v>
      </c>
      <c r="L19" s="912"/>
      <c r="M19" s="209"/>
    </row>
    <row r="20" spans="1:13" x14ac:dyDescent="0.25">
      <c r="A20" s="19"/>
      <c r="B20" s="837" t="s">
        <v>1058</v>
      </c>
      <c r="C20" s="19"/>
      <c r="D20" s="227">
        <v>121.54284735045783</v>
      </c>
      <c r="E20" s="19">
        <v>101.6</v>
      </c>
      <c r="F20" s="216">
        <f t="shared" si="0"/>
        <v>119.62878676226165</v>
      </c>
      <c r="G20" s="22">
        <v>101.2</v>
      </c>
      <c r="H20" s="22">
        <v>101.3</v>
      </c>
      <c r="I20" s="22">
        <v>101.4</v>
      </c>
      <c r="J20" s="22">
        <v>101.5</v>
      </c>
      <c r="K20" s="34">
        <v>101.6</v>
      </c>
      <c r="L20" s="912"/>
      <c r="M20" s="209"/>
    </row>
    <row r="21" spans="1:13" x14ac:dyDescent="0.25">
      <c r="A21" s="19"/>
      <c r="B21" s="837" t="s">
        <v>1059</v>
      </c>
      <c r="C21" s="19"/>
      <c r="D21" s="227">
        <v>129.82323449875921</v>
      </c>
      <c r="E21" s="19">
        <v>101.6</v>
      </c>
      <c r="F21" s="216">
        <f t="shared" si="0"/>
        <v>127.77877411295198</v>
      </c>
      <c r="G21" s="22">
        <v>101.2</v>
      </c>
      <c r="H21" s="22">
        <v>101.3</v>
      </c>
      <c r="I21" s="22">
        <v>101.4</v>
      </c>
      <c r="J21" s="22">
        <v>101.5</v>
      </c>
      <c r="K21" s="34">
        <v>101.6</v>
      </c>
      <c r="L21" s="912"/>
      <c r="M21" s="209"/>
    </row>
    <row r="22" spans="1:13" x14ac:dyDescent="0.25">
      <c r="A22" s="19"/>
      <c r="B22" s="837" t="s">
        <v>194</v>
      </c>
      <c r="C22" s="19"/>
      <c r="D22" s="227">
        <v>96.987016193654028</v>
      </c>
      <c r="E22" s="19">
        <v>101.5</v>
      </c>
      <c r="F22" s="216">
        <f t="shared" si="0"/>
        <v>95.553710535619729</v>
      </c>
      <c r="G22" s="22">
        <v>101.1</v>
      </c>
      <c r="H22" s="22">
        <v>101.2</v>
      </c>
      <c r="I22" s="22">
        <v>101.3</v>
      </c>
      <c r="J22" s="22">
        <v>101.4</v>
      </c>
      <c r="K22" s="34">
        <v>101.5</v>
      </c>
      <c r="L22" s="912"/>
      <c r="M22" s="209"/>
    </row>
    <row r="23" spans="1:13" x14ac:dyDescent="0.25">
      <c r="A23" s="19"/>
      <c r="B23" s="837" t="s">
        <v>1060</v>
      </c>
      <c r="C23" s="19"/>
      <c r="D23" s="227">
        <v>132.05398976682764</v>
      </c>
      <c r="E23" s="19">
        <v>101.6</v>
      </c>
      <c r="F23" s="216">
        <f t="shared" si="0"/>
        <v>129.97439937679886</v>
      </c>
      <c r="G23" s="22">
        <v>101.2</v>
      </c>
      <c r="H23" s="22">
        <v>101.3</v>
      </c>
      <c r="I23" s="22">
        <v>101.4</v>
      </c>
      <c r="J23" s="22">
        <v>101.5</v>
      </c>
      <c r="K23" s="34">
        <v>101.6</v>
      </c>
      <c r="L23" s="912"/>
      <c r="M23" s="209"/>
    </row>
    <row r="24" spans="1:13" x14ac:dyDescent="0.25">
      <c r="A24" s="19"/>
      <c r="B24" s="837" t="s">
        <v>1061</v>
      </c>
      <c r="C24" s="19"/>
      <c r="D24" s="227">
        <v>114.55749000302407</v>
      </c>
      <c r="E24" s="19">
        <v>101.5</v>
      </c>
      <c r="F24" s="216">
        <f t="shared" si="0"/>
        <v>112.86452217046707</v>
      </c>
      <c r="G24" s="22">
        <v>101.1</v>
      </c>
      <c r="H24" s="22">
        <v>101.2</v>
      </c>
      <c r="I24" s="22">
        <v>101.3</v>
      </c>
      <c r="J24" s="22">
        <v>101.4</v>
      </c>
      <c r="K24" s="34">
        <v>101.5</v>
      </c>
      <c r="L24" s="912"/>
      <c r="M24" s="209"/>
    </row>
    <row r="25" spans="1:13" x14ac:dyDescent="0.25">
      <c r="A25" s="19"/>
      <c r="B25" s="837" t="s">
        <v>1062</v>
      </c>
      <c r="C25" s="19"/>
      <c r="D25" s="227">
        <v>139.18013303501854</v>
      </c>
      <c r="E25" s="19">
        <v>101.6</v>
      </c>
      <c r="F25" s="216">
        <f t="shared" si="0"/>
        <v>136.98831991635686</v>
      </c>
      <c r="G25" s="22">
        <v>101.2</v>
      </c>
      <c r="H25" s="22">
        <v>101.3</v>
      </c>
      <c r="I25" s="22">
        <v>101.4</v>
      </c>
      <c r="J25" s="22">
        <v>101.5</v>
      </c>
      <c r="K25" s="34">
        <v>101.6</v>
      </c>
      <c r="L25" s="912"/>
      <c r="M25" s="209"/>
    </row>
    <row r="26" spans="1:13" x14ac:dyDescent="0.25">
      <c r="A26" s="19"/>
      <c r="B26" s="837" t="s">
        <v>1063</v>
      </c>
      <c r="C26" s="19"/>
      <c r="D26" s="227">
        <v>108.00525371582796</v>
      </c>
      <c r="E26" s="19">
        <v>101.6</v>
      </c>
      <c r="F26" s="216">
        <f t="shared" si="0"/>
        <v>106.30438357857084</v>
      </c>
      <c r="G26" s="22">
        <v>101.2</v>
      </c>
      <c r="H26" s="22">
        <v>101.3</v>
      </c>
      <c r="I26" s="22">
        <v>101.4</v>
      </c>
      <c r="J26" s="22">
        <v>101.5</v>
      </c>
      <c r="K26" s="34">
        <v>101.6</v>
      </c>
      <c r="L26" s="912"/>
      <c r="M26" s="209"/>
    </row>
    <row r="27" spans="1:13" x14ac:dyDescent="0.25">
      <c r="A27" s="19"/>
      <c r="B27" s="837" t="s">
        <v>1064</v>
      </c>
      <c r="C27" s="19"/>
      <c r="D27" s="227">
        <v>129.3115350552938</v>
      </c>
      <c r="E27" s="19">
        <v>101.6</v>
      </c>
      <c r="F27" s="216">
        <f t="shared" si="0"/>
        <v>127.27513292843879</v>
      </c>
      <c r="G27" s="22">
        <v>101.2</v>
      </c>
      <c r="H27" s="22">
        <v>101.3</v>
      </c>
      <c r="I27" s="22">
        <v>101.4</v>
      </c>
      <c r="J27" s="22">
        <v>101.5</v>
      </c>
      <c r="K27" s="34">
        <v>101.6</v>
      </c>
      <c r="L27" s="912"/>
      <c r="M27" s="209"/>
    </row>
    <row r="28" spans="1:13" x14ac:dyDescent="0.25">
      <c r="A28" s="19"/>
      <c r="B28" s="837" t="s">
        <v>1065</v>
      </c>
      <c r="C28" s="19"/>
      <c r="D28" s="227">
        <v>119.6744917990662</v>
      </c>
      <c r="E28" s="19">
        <v>101.6</v>
      </c>
      <c r="F28" s="216">
        <f t="shared" si="0"/>
        <v>117.78985413293918</v>
      </c>
      <c r="G28" s="22">
        <v>101.2</v>
      </c>
      <c r="H28" s="22">
        <v>101.3</v>
      </c>
      <c r="I28" s="22">
        <v>101.4</v>
      </c>
      <c r="J28" s="22">
        <v>101.5</v>
      </c>
      <c r="K28" s="34">
        <v>101.6</v>
      </c>
      <c r="L28" s="912"/>
      <c r="M28" s="209"/>
    </row>
    <row r="29" spans="1:13" x14ac:dyDescent="0.25">
      <c r="A29" s="1069" t="s">
        <v>195</v>
      </c>
      <c r="B29" s="1069"/>
      <c r="C29" s="1069"/>
      <c r="D29" s="1069"/>
      <c r="E29" s="1069"/>
      <c r="F29" s="1069"/>
      <c r="G29" s="1069"/>
      <c r="H29" s="1069"/>
      <c r="I29" s="1069"/>
      <c r="J29" s="1069"/>
      <c r="K29" s="1234"/>
      <c r="L29" s="913"/>
      <c r="M29" s="209"/>
    </row>
    <row r="30" spans="1:13" x14ac:dyDescent="0.25">
      <c r="A30" s="19">
        <v>2</v>
      </c>
      <c r="B30" s="20" t="s">
        <v>27</v>
      </c>
      <c r="C30" s="19" t="s">
        <v>8</v>
      </c>
      <c r="D30" s="227">
        <v>107</v>
      </c>
      <c r="E30" s="227">
        <v>156</v>
      </c>
      <c r="F30" s="216">
        <f t="shared" ref="F30:F44" si="1">D30/E30*100</f>
        <v>68.589743589743591</v>
      </c>
      <c r="G30" s="22">
        <v>156</v>
      </c>
      <c r="H30" s="22">
        <v>156</v>
      </c>
      <c r="I30" s="22">
        <v>156</v>
      </c>
      <c r="J30" s="22">
        <v>156</v>
      </c>
      <c r="K30" s="34">
        <v>156</v>
      </c>
      <c r="L30" s="913"/>
      <c r="M30" s="209"/>
    </row>
    <row r="31" spans="1:13" x14ac:dyDescent="0.25">
      <c r="A31" s="218"/>
      <c r="B31" s="194" t="s">
        <v>191</v>
      </c>
      <c r="C31" s="218"/>
      <c r="D31" s="219">
        <v>151.6</v>
      </c>
      <c r="E31" s="219">
        <v>160</v>
      </c>
      <c r="F31" s="216">
        <f t="shared" si="1"/>
        <v>94.75</v>
      </c>
      <c r="G31" s="219">
        <v>160</v>
      </c>
      <c r="H31" s="219">
        <v>160</v>
      </c>
      <c r="I31" s="219">
        <v>160</v>
      </c>
      <c r="J31" s="219">
        <v>160</v>
      </c>
      <c r="K31" s="885">
        <v>160</v>
      </c>
      <c r="L31" s="913"/>
      <c r="M31" s="209"/>
    </row>
    <row r="32" spans="1:13" x14ac:dyDescent="0.25">
      <c r="A32" s="218"/>
      <c r="B32" s="194" t="s">
        <v>192</v>
      </c>
      <c r="C32" s="218"/>
      <c r="D32" s="219">
        <v>72.3</v>
      </c>
      <c r="E32" s="219">
        <v>149.9</v>
      </c>
      <c r="F32" s="216">
        <f t="shared" si="1"/>
        <v>48.232154769846559</v>
      </c>
      <c r="G32" s="219">
        <v>149.9</v>
      </c>
      <c r="H32" s="219">
        <v>149.9</v>
      </c>
      <c r="I32" s="219">
        <v>149.9</v>
      </c>
      <c r="J32" s="219">
        <v>149.9</v>
      </c>
      <c r="K32" s="885">
        <v>149.9</v>
      </c>
      <c r="L32" s="913"/>
      <c r="M32" s="209"/>
    </row>
    <row r="33" spans="1:13" x14ac:dyDescent="0.25">
      <c r="A33" s="218"/>
      <c r="B33" s="194" t="s">
        <v>193</v>
      </c>
      <c r="C33" s="218"/>
      <c r="D33" s="219">
        <v>130.4</v>
      </c>
      <c r="E33" s="219">
        <v>160</v>
      </c>
      <c r="F33" s="216">
        <f t="shared" si="1"/>
        <v>81.5</v>
      </c>
      <c r="G33" s="219">
        <v>160</v>
      </c>
      <c r="H33" s="219">
        <v>160</v>
      </c>
      <c r="I33" s="219">
        <v>160</v>
      </c>
      <c r="J33" s="219">
        <v>160</v>
      </c>
      <c r="K33" s="885">
        <v>160</v>
      </c>
      <c r="L33" s="913"/>
      <c r="M33" s="209"/>
    </row>
    <row r="34" spans="1:13" x14ac:dyDescent="0.25">
      <c r="A34" s="218"/>
      <c r="B34" s="837" t="s">
        <v>1050</v>
      </c>
      <c r="C34" s="218"/>
      <c r="D34" s="219">
        <v>137</v>
      </c>
      <c r="E34" s="219">
        <v>160</v>
      </c>
      <c r="F34" s="216">
        <f t="shared" si="1"/>
        <v>85.625</v>
      </c>
      <c r="G34" s="219">
        <v>160</v>
      </c>
      <c r="H34" s="219">
        <v>160</v>
      </c>
      <c r="I34" s="219">
        <v>160</v>
      </c>
      <c r="J34" s="219">
        <v>160</v>
      </c>
      <c r="K34" s="885">
        <v>160</v>
      </c>
      <c r="L34" s="913"/>
      <c r="M34" s="209"/>
    </row>
    <row r="35" spans="1:13" x14ac:dyDescent="0.25">
      <c r="A35" s="218"/>
      <c r="B35" s="837" t="s">
        <v>1052</v>
      </c>
      <c r="C35" s="194"/>
      <c r="D35" s="219">
        <v>87.5</v>
      </c>
      <c r="E35" s="219">
        <v>154</v>
      </c>
      <c r="F35" s="216">
        <f t="shared" si="1"/>
        <v>56.81818181818182</v>
      </c>
      <c r="G35" s="219">
        <v>154</v>
      </c>
      <c r="H35" s="219">
        <v>154</v>
      </c>
      <c r="I35" s="219">
        <v>154</v>
      </c>
      <c r="J35" s="219">
        <v>154</v>
      </c>
      <c r="K35" s="885">
        <v>154</v>
      </c>
      <c r="L35" s="913"/>
      <c r="M35" s="209"/>
    </row>
    <row r="36" spans="1:13" x14ac:dyDescent="0.25">
      <c r="A36" s="218"/>
      <c r="B36" s="837" t="s">
        <v>1054</v>
      </c>
      <c r="C36" s="194"/>
      <c r="D36" s="219">
        <v>87.5</v>
      </c>
      <c r="E36" s="219">
        <v>154</v>
      </c>
      <c r="F36" s="216">
        <f t="shared" si="1"/>
        <v>56.81818181818182</v>
      </c>
      <c r="G36" s="219">
        <v>154</v>
      </c>
      <c r="H36" s="219">
        <v>154</v>
      </c>
      <c r="I36" s="219">
        <v>154</v>
      </c>
      <c r="J36" s="219">
        <v>154</v>
      </c>
      <c r="K36" s="885">
        <v>154</v>
      </c>
      <c r="L36" s="913"/>
      <c r="M36" s="209"/>
    </row>
    <row r="37" spans="1:13" x14ac:dyDescent="0.25">
      <c r="A37" s="218"/>
      <c r="B37" s="837" t="s">
        <v>1056</v>
      </c>
      <c r="C37" s="194"/>
      <c r="D37" s="219">
        <v>87.6</v>
      </c>
      <c r="E37" s="219">
        <v>154</v>
      </c>
      <c r="F37" s="216">
        <f t="shared" si="1"/>
        <v>56.883116883116877</v>
      </c>
      <c r="G37" s="219">
        <v>154</v>
      </c>
      <c r="H37" s="219">
        <v>154</v>
      </c>
      <c r="I37" s="219">
        <v>154</v>
      </c>
      <c r="J37" s="219">
        <v>154</v>
      </c>
      <c r="K37" s="885">
        <v>154</v>
      </c>
      <c r="L37" s="913"/>
      <c r="M37" s="209"/>
    </row>
    <row r="38" spans="1:13" x14ac:dyDescent="0.25">
      <c r="A38" s="218"/>
      <c r="B38" s="837" t="s">
        <v>1057</v>
      </c>
      <c r="C38" s="194"/>
      <c r="D38" s="219">
        <v>73.2</v>
      </c>
      <c r="E38" s="219">
        <v>150.1</v>
      </c>
      <c r="F38" s="216">
        <f t="shared" si="1"/>
        <v>48.767488341105938</v>
      </c>
      <c r="G38" s="219">
        <v>150.1</v>
      </c>
      <c r="H38" s="219">
        <v>150.1</v>
      </c>
      <c r="I38" s="219">
        <v>150.1</v>
      </c>
      <c r="J38" s="219">
        <v>150.1</v>
      </c>
      <c r="K38" s="885">
        <v>150.1</v>
      </c>
      <c r="L38" s="913"/>
      <c r="M38" s="209"/>
    </row>
    <row r="39" spans="1:13" x14ac:dyDescent="0.25">
      <c r="A39" s="218"/>
      <c r="B39" s="837" t="s">
        <v>1058</v>
      </c>
      <c r="C39" s="194"/>
      <c r="D39" s="219">
        <v>144.1</v>
      </c>
      <c r="E39" s="219">
        <v>160</v>
      </c>
      <c r="F39" s="216">
        <f t="shared" si="1"/>
        <v>90.0625</v>
      </c>
      <c r="G39" s="219">
        <v>160</v>
      </c>
      <c r="H39" s="219">
        <v>160</v>
      </c>
      <c r="I39" s="219">
        <v>160</v>
      </c>
      <c r="J39" s="219">
        <v>160</v>
      </c>
      <c r="K39" s="885">
        <v>160</v>
      </c>
      <c r="L39" s="913"/>
      <c r="M39" s="209"/>
    </row>
    <row r="40" spans="1:13" x14ac:dyDescent="0.25">
      <c r="A40" s="218"/>
      <c r="B40" s="837" t="s">
        <v>194</v>
      </c>
      <c r="C40" s="194"/>
      <c r="D40" s="219">
        <v>147.69999999999999</v>
      </c>
      <c r="E40" s="219">
        <v>160</v>
      </c>
      <c r="F40" s="216">
        <f t="shared" si="1"/>
        <v>92.3125</v>
      </c>
      <c r="G40" s="219">
        <v>160</v>
      </c>
      <c r="H40" s="219">
        <v>160</v>
      </c>
      <c r="I40" s="219">
        <v>160</v>
      </c>
      <c r="J40" s="219">
        <v>160</v>
      </c>
      <c r="K40" s="885">
        <v>160</v>
      </c>
      <c r="L40" s="913"/>
      <c r="M40" s="209"/>
    </row>
    <row r="41" spans="1:13" x14ac:dyDescent="0.25">
      <c r="A41" s="218"/>
      <c r="B41" s="837" t="s">
        <v>1062</v>
      </c>
      <c r="C41" s="194"/>
      <c r="D41" s="219">
        <v>87.6</v>
      </c>
      <c r="E41" s="219">
        <v>154</v>
      </c>
      <c r="F41" s="216">
        <f t="shared" si="1"/>
        <v>56.883116883116877</v>
      </c>
      <c r="G41" s="219">
        <v>154</v>
      </c>
      <c r="H41" s="219">
        <v>154</v>
      </c>
      <c r="I41" s="219">
        <v>154</v>
      </c>
      <c r="J41" s="219">
        <v>154</v>
      </c>
      <c r="K41" s="885">
        <v>154</v>
      </c>
      <c r="L41" s="913"/>
      <c r="M41" s="209"/>
    </row>
    <row r="42" spans="1:13" x14ac:dyDescent="0.25">
      <c r="A42" s="218"/>
      <c r="B42" s="837" t="s">
        <v>1063</v>
      </c>
      <c r="C42" s="194"/>
      <c r="D42" s="219">
        <v>87.8</v>
      </c>
      <c r="E42" s="219">
        <v>154.1</v>
      </c>
      <c r="F42" s="216">
        <f t="shared" si="1"/>
        <v>56.975989617131731</v>
      </c>
      <c r="G42" s="219">
        <v>154.1</v>
      </c>
      <c r="H42" s="219">
        <v>154.1</v>
      </c>
      <c r="I42" s="219">
        <v>154.1</v>
      </c>
      <c r="J42" s="219">
        <v>154.1</v>
      </c>
      <c r="K42" s="885">
        <v>154.1</v>
      </c>
      <c r="L42" s="913"/>
      <c r="M42" s="209"/>
    </row>
    <row r="43" spans="1:13" x14ac:dyDescent="0.25">
      <c r="A43" s="218"/>
      <c r="B43" s="837" t="s">
        <v>1064</v>
      </c>
      <c r="C43" s="194"/>
      <c r="D43" s="219">
        <v>87.5</v>
      </c>
      <c r="E43" s="219">
        <v>154</v>
      </c>
      <c r="F43" s="216">
        <f t="shared" si="1"/>
        <v>56.81818181818182</v>
      </c>
      <c r="G43" s="219">
        <v>154</v>
      </c>
      <c r="H43" s="219">
        <v>154</v>
      </c>
      <c r="I43" s="219">
        <v>154</v>
      </c>
      <c r="J43" s="219">
        <v>154</v>
      </c>
      <c r="K43" s="885">
        <v>154</v>
      </c>
      <c r="L43" s="913"/>
      <c r="M43" s="209"/>
    </row>
    <row r="44" spans="1:13" x14ac:dyDescent="0.25">
      <c r="A44" s="218"/>
      <c r="B44" s="837" t="s">
        <v>1065</v>
      </c>
      <c r="C44" s="194"/>
      <c r="D44" s="219">
        <v>116.2</v>
      </c>
      <c r="E44" s="219">
        <v>160</v>
      </c>
      <c r="F44" s="216">
        <f t="shared" si="1"/>
        <v>72.625</v>
      </c>
      <c r="G44" s="219">
        <v>160</v>
      </c>
      <c r="H44" s="219">
        <v>160</v>
      </c>
      <c r="I44" s="219">
        <v>160</v>
      </c>
      <c r="J44" s="219">
        <v>160</v>
      </c>
      <c r="K44" s="885">
        <v>160</v>
      </c>
      <c r="L44" s="913"/>
      <c r="M44" s="209"/>
    </row>
    <row r="45" spans="1:13" x14ac:dyDescent="0.25">
      <c r="A45" s="1069" t="s">
        <v>196</v>
      </c>
      <c r="B45" s="1069"/>
      <c r="C45" s="1069"/>
      <c r="D45" s="1069"/>
      <c r="E45" s="1069"/>
      <c r="F45" s="1069"/>
      <c r="G45" s="1069"/>
      <c r="H45" s="1069"/>
      <c r="I45" s="1069"/>
      <c r="J45" s="1069"/>
      <c r="K45" s="1234"/>
      <c r="L45" s="242"/>
      <c r="M45" s="209"/>
    </row>
    <row r="46" spans="1:13" x14ac:dyDescent="0.25">
      <c r="A46" s="19">
        <v>3</v>
      </c>
      <c r="B46" s="20" t="s">
        <v>27</v>
      </c>
      <c r="C46" s="19" t="s">
        <v>8</v>
      </c>
      <c r="D46" s="227">
        <v>115.8</v>
      </c>
      <c r="E46" s="227">
        <v>127</v>
      </c>
      <c r="F46" s="251">
        <f t="shared" ref="F46:F54" si="2">D46/E46*100</f>
        <v>91.181102362204726</v>
      </c>
      <c r="G46" s="19">
        <v>127</v>
      </c>
      <c r="H46" s="444">
        <v>127</v>
      </c>
      <c r="I46" s="444">
        <v>127</v>
      </c>
      <c r="J46" s="444">
        <v>127</v>
      </c>
      <c r="K46" s="34">
        <v>127</v>
      </c>
      <c r="L46" s="242"/>
      <c r="M46" s="209"/>
    </row>
    <row r="47" spans="1:13" x14ac:dyDescent="0.25">
      <c r="A47" s="218"/>
      <c r="B47" s="194" t="s">
        <v>191</v>
      </c>
      <c r="C47" s="194"/>
      <c r="D47" s="23">
        <v>140</v>
      </c>
      <c r="E47" s="23">
        <v>150</v>
      </c>
      <c r="F47" s="251">
        <f t="shared" si="2"/>
        <v>93.333333333333329</v>
      </c>
      <c r="G47" s="23">
        <v>150</v>
      </c>
      <c r="H47" s="23">
        <v>150</v>
      </c>
      <c r="I47" s="23">
        <v>150</v>
      </c>
      <c r="J47" s="23">
        <v>150</v>
      </c>
      <c r="K47" s="881">
        <v>150</v>
      </c>
      <c r="L47" s="242"/>
      <c r="M47" s="209"/>
    </row>
    <row r="48" spans="1:13" x14ac:dyDescent="0.25">
      <c r="A48" s="218"/>
      <c r="B48" s="194" t="s">
        <v>192</v>
      </c>
      <c r="C48" s="194"/>
      <c r="D48" s="23">
        <v>135</v>
      </c>
      <c r="E48" s="23">
        <v>145</v>
      </c>
      <c r="F48" s="251">
        <f t="shared" si="2"/>
        <v>93.103448275862064</v>
      </c>
      <c r="G48" s="23">
        <v>145</v>
      </c>
      <c r="H48" s="23">
        <v>145</v>
      </c>
      <c r="I48" s="23">
        <v>145</v>
      </c>
      <c r="J48" s="23">
        <v>145</v>
      </c>
      <c r="K48" s="881">
        <v>145</v>
      </c>
      <c r="L48" s="242"/>
      <c r="M48" s="209"/>
    </row>
    <row r="49" spans="1:13" x14ac:dyDescent="0.25">
      <c r="A49" s="218"/>
      <c r="B49" s="194" t="s">
        <v>193</v>
      </c>
      <c r="C49" s="218"/>
      <c r="D49" s="23">
        <v>110</v>
      </c>
      <c r="E49" s="23">
        <v>120</v>
      </c>
      <c r="F49" s="251">
        <f t="shared" si="2"/>
        <v>91.666666666666657</v>
      </c>
      <c r="G49" s="23">
        <v>120</v>
      </c>
      <c r="H49" s="23">
        <v>120</v>
      </c>
      <c r="I49" s="23">
        <v>120</v>
      </c>
      <c r="J49" s="23">
        <v>120</v>
      </c>
      <c r="K49" s="881">
        <v>120</v>
      </c>
      <c r="L49" s="242"/>
      <c r="M49" s="209"/>
    </row>
    <row r="50" spans="1:13" x14ac:dyDescent="0.25">
      <c r="A50" s="218"/>
      <c r="B50" s="837" t="s">
        <v>1056</v>
      </c>
      <c r="C50" s="194"/>
      <c r="D50" s="23">
        <v>120</v>
      </c>
      <c r="E50" s="23">
        <v>130</v>
      </c>
      <c r="F50" s="251">
        <f t="shared" si="2"/>
        <v>92.307692307692307</v>
      </c>
      <c r="G50" s="23">
        <v>130</v>
      </c>
      <c r="H50" s="23">
        <v>130</v>
      </c>
      <c r="I50" s="23">
        <v>130</v>
      </c>
      <c r="J50" s="23">
        <v>130</v>
      </c>
      <c r="K50" s="881">
        <v>130</v>
      </c>
      <c r="L50" s="242"/>
      <c r="M50" s="209"/>
    </row>
    <row r="51" spans="1:13" x14ac:dyDescent="0.25">
      <c r="A51" s="218"/>
      <c r="B51" s="837" t="s">
        <v>194</v>
      </c>
      <c r="C51" s="194"/>
      <c r="D51" s="23">
        <v>115</v>
      </c>
      <c r="E51" s="23">
        <v>125</v>
      </c>
      <c r="F51" s="251">
        <f t="shared" si="2"/>
        <v>92</v>
      </c>
      <c r="G51" s="23">
        <v>125</v>
      </c>
      <c r="H51" s="23">
        <v>125</v>
      </c>
      <c r="I51" s="23">
        <v>125</v>
      </c>
      <c r="J51" s="23">
        <v>125</v>
      </c>
      <c r="K51" s="881">
        <v>125</v>
      </c>
      <c r="L51" s="242"/>
      <c r="M51" s="209"/>
    </row>
    <row r="52" spans="1:13" x14ac:dyDescent="0.25">
      <c r="A52" s="218"/>
      <c r="B52" s="837" t="s">
        <v>1060</v>
      </c>
      <c r="C52" s="194"/>
      <c r="D52" s="23">
        <v>105</v>
      </c>
      <c r="E52" s="23">
        <v>115</v>
      </c>
      <c r="F52" s="251">
        <f t="shared" si="2"/>
        <v>91.304347826086953</v>
      </c>
      <c r="G52" s="23">
        <v>115</v>
      </c>
      <c r="H52" s="23">
        <v>115</v>
      </c>
      <c r="I52" s="23">
        <v>115</v>
      </c>
      <c r="J52" s="23">
        <v>115</v>
      </c>
      <c r="K52" s="881">
        <v>115</v>
      </c>
      <c r="L52" s="242"/>
      <c r="M52" s="209"/>
    </row>
    <row r="53" spans="1:13" x14ac:dyDescent="0.25">
      <c r="A53" s="218"/>
      <c r="B53" s="837" t="s">
        <v>1062</v>
      </c>
      <c r="C53" s="194"/>
      <c r="D53" s="23">
        <v>100</v>
      </c>
      <c r="E53" s="23">
        <v>110</v>
      </c>
      <c r="F53" s="251">
        <f t="shared" si="2"/>
        <v>90.909090909090907</v>
      </c>
      <c r="G53" s="23">
        <v>110</v>
      </c>
      <c r="H53" s="23">
        <v>110</v>
      </c>
      <c r="I53" s="23">
        <v>110</v>
      </c>
      <c r="J53" s="23">
        <v>110</v>
      </c>
      <c r="K53" s="881">
        <v>110</v>
      </c>
      <c r="L53" s="242"/>
      <c r="M53" s="209"/>
    </row>
    <row r="54" spans="1:13" x14ac:dyDescent="0.25">
      <c r="A54" s="218"/>
      <c r="B54" s="837" t="s">
        <v>1063</v>
      </c>
      <c r="C54" s="194"/>
      <c r="D54" s="23">
        <v>101.4</v>
      </c>
      <c r="E54" s="23">
        <v>121</v>
      </c>
      <c r="F54" s="251">
        <f t="shared" si="2"/>
        <v>83.801652892561989</v>
      </c>
      <c r="G54" s="23">
        <v>121</v>
      </c>
      <c r="H54" s="23">
        <v>121</v>
      </c>
      <c r="I54" s="23">
        <v>121</v>
      </c>
      <c r="J54" s="23">
        <v>121</v>
      </c>
      <c r="K54" s="881">
        <v>121</v>
      </c>
      <c r="L54" s="242"/>
      <c r="M54" s="209"/>
    </row>
    <row r="55" spans="1:13" x14ac:dyDescent="0.25">
      <c r="A55" s="1069" t="s">
        <v>197</v>
      </c>
      <c r="B55" s="1069"/>
      <c r="C55" s="1069"/>
      <c r="D55" s="1069"/>
      <c r="E55" s="1069"/>
      <c r="F55" s="1069"/>
      <c r="G55" s="1069"/>
      <c r="H55" s="1069"/>
      <c r="I55" s="1069"/>
      <c r="J55" s="1069"/>
      <c r="K55" s="1234"/>
      <c r="L55" s="242"/>
      <c r="M55" s="209"/>
    </row>
    <row r="56" spans="1:13" x14ac:dyDescent="0.25">
      <c r="A56" s="19">
        <v>4</v>
      </c>
      <c r="B56" s="20" t="s">
        <v>27</v>
      </c>
      <c r="C56" s="19" t="s">
        <v>8</v>
      </c>
      <c r="D56" s="19">
        <v>50</v>
      </c>
      <c r="E56" s="19">
        <v>43.8</v>
      </c>
      <c r="F56" s="251">
        <f t="shared" ref="F56:F61" si="3">D56/E56*100</f>
        <v>114.15525114155251</v>
      </c>
      <c r="G56" s="19">
        <v>50</v>
      </c>
      <c r="H56" s="22">
        <v>46</v>
      </c>
      <c r="I56" s="22">
        <v>40</v>
      </c>
      <c r="J56" s="22">
        <v>39</v>
      </c>
      <c r="K56" s="34">
        <v>43.8</v>
      </c>
      <c r="L56" s="242"/>
      <c r="M56" s="209"/>
    </row>
    <row r="57" spans="1:13" x14ac:dyDescent="0.25">
      <c r="A57" s="218"/>
      <c r="B57" s="194" t="s">
        <v>191</v>
      </c>
      <c r="C57" s="194"/>
      <c r="D57" s="23">
        <v>60</v>
      </c>
      <c r="E57" s="23">
        <v>50</v>
      </c>
      <c r="F57" s="251">
        <f t="shared" si="3"/>
        <v>120</v>
      </c>
      <c r="G57" s="23">
        <v>60</v>
      </c>
      <c r="H57" s="23">
        <v>55</v>
      </c>
      <c r="I57" s="23">
        <v>45</v>
      </c>
      <c r="J57" s="23">
        <v>45</v>
      </c>
      <c r="K57" s="881">
        <v>50</v>
      </c>
      <c r="L57" s="242"/>
      <c r="M57" s="209"/>
    </row>
    <row r="58" spans="1:13" x14ac:dyDescent="0.25">
      <c r="A58" s="218"/>
      <c r="B58" s="837" t="s">
        <v>194</v>
      </c>
      <c r="C58" s="194"/>
      <c r="D58" s="23">
        <v>45</v>
      </c>
      <c r="E58" s="23">
        <v>38</v>
      </c>
      <c r="F58" s="251">
        <f t="shared" si="3"/>
        <v>118.42105263157893</v>
      </c>
      <c r="G58" s="23">
        <v>45</v>
      </c>
      <c r="H58" s="23">
        <v>40</v>
      </c>
      <c r="I58" s="23">
        <v>35</v>
      </c>
      <c r="J58" s="23">
        <v>35</v>
      </c>
      <c r="K58" s="881">
        <v>38</v>
      </c>
      <c r="L58" s="242"/>
      <c r="M58" s="209"/>
    </row>
    <row r="59" spans="1:13" x14ac:dyDescent="0.25">
      <c r="A59" s="218"/>
      <c r="B59" s="837" t="s">
        <v>1060</v>
      </c>
      <c r="C59" s="194"/>
      <c r="D59" s="23">
        <v>45</v>
      </c>
      <c r="E59" s="23">
        <v>38</v>
      </c>
      <c r="F59" s="251">
        <f t="shared" si="3"/>
        <v>118.42105263157893</v>
      </c>
      <c r="G59" s="23">
        <v>45</v>
      </c>
      <c r="H59" s="23">
        <v>40</v>
      </c>
      <c r="I59" s="23">
        <v>35</v>
      </c>
      <c r="J59" s="23">
        <v>34</v>
      </c>
      <c r="K59" s="881">
        <v>38</v>
      </c>
      <c r="L59" s="242"/>
      <c r="M59" s="209"/>
    </row>
    <row r="60" spans="1:13" x14ac:dyDescent="0.25">
      <c r="A60" s="218"/>
      <c r="B60" s="837" t="s">
        <v>1064</v>
      </c>
      <c r="C60" s="194"/>
      <c r="D60" s="23">
        <v>45</v>
      </c>
      <c r="E60" s="23">
        <v>45</v>
      </c>
      <c r="F60" s="251">
        <f t="shared" si="3"/>
        <v>100</v>
      </c>
      <c r="G60" s="23">
        <v>45</v>
      </c>
      <c r="H60" s="23">
        <v>45</v>
      </c>
      <c r="I60" s="23">
        <v>45</v>
      </c>
      <c r="J60" s="23">
        <v>45</v>
      </c>
      <c r="K60" s="881">
        <v>45</v>
      </c>
      <c r="L60" s="242"/>
      <c r="M60" s="209"/>
    </row>
    <row r="61" spans="1:13" x14ac:dyDescent="0.25">
      <c r="A61" s="218"/>
      <c r="B61" s="837" t="s">
        <v>1065</v>
      </c>
      <c r="C61" s="194"/>
      <c r="D61" s="23">
        <v>55</v>
      </c>
      <c r="E61" s="23">
        <v>48</v>
      </c>
      <c r="F61" s="251">
        <f t="shared" si="3"/>
        <v>114.58333333333333</v>
      </c>
      <c r="G61" s="23">
        <v>55</v>
      </c>
      <c r="H61" s="23">
        <v>50</v>
      </c>
      <c r="I61" s="23">
        <v>40</v>
      </c>
      <c r="J61" s="23">
        <v>40</v>
      </c>
      <c r="K61" s="881">
        <v>48</v>
      </c>
      <c r="L61" s="242"/>
      <c r="M61" s="209"/>
    </row>
    <row r="62" spans="1:13" x14ac:dyDescent="0.25">
      <c r="A62" s="1069" t="s">
        <v>198</v>
      </c>
      <c r="B62" s="1069"/>
      <c r="C62" s="1069"/>
      <c r="D62" s="1069"/>
      <c r="E62" s="1069"/>
      <c r="F62" s="1069"/>
      <c r="G62" s="1069"/>
      <c r="H62" s="1069"/>
      <c r="I62" s="1069"/>
      <c r="J62" s="1069"/>
      <c r="K62" s="1234"/>
      <c r="L62" s="242"/>
      <c r="M62" s="209"/>
    </row>
    <row r="63" spans="1:13" x14ac:dyDescent="0.25">
      <c r="A63" s="19">
        <v>5</v>
      </c>
      <c r="B63" s="20" t="s">
        <v>27</v>
      </c>
      <c r="C63" s="19" t="s">
        <v>8</v>
      </c>
      <c r="D63" s="19">
        <v>30</v>
      </c>
      <c r="E63" s="19">
        <v>40.5</v>
      </c>
      <c r="F63" s="251">
        <f>D63/E63*100</f>
        <v>74.074074074074076</v>
      </c>
      <c r="G63" s="19">
        <v>40</v>
      </c>
      <c r="H63" s="22">
        <v>40</v>
      </c>
      <c r="I63" s="22">
        <v>41</v>
      </c>
      <c r="J63" s="22">
        <v>41</v>
      </c>
      <c r="K63" s="34">
        <v>40.5</v>
      </c>
      <c r="L63" s="242"/>
      <c r="M63" s="209"/>
    </row>
    <row r="64" spans="1:13" x14ac:dyDescent="0.25">
      <c r="A64" s="218"/>
      <c r="B64" s="194" t="s">
        <v>191</v>
      </c>
      <c r="C64" s="218"/>
      <c r="D64" s="23">
        <v>30</v>
      </c>
      <c r="E64" s="23">
        <v>40.5</v>
      </c>
      <c r="F64" s="216">
        <f>D64/E64*100</f>
        <v>74.074074074074076</v>
      </c>
      <c r="G64" s="23">
        <v>40</v>
      </c>
      <c r="H64" s="23">
        <v>40</v>
      </c>
      <c r="I64" s="23">
        <v>41</v>
      </c>
      <c r="J64" s="23">
        <v>41</v>
      </c>
      <c r="K64" s="881">
        <v>40.5</v>
      </c>
      <c r="L64" s="242"/>
      <c r="M64" s="209"/>
    </row>
    <row r="65" spans="1:13" x14ac:dyDescent="0.25">
      <c r="A65" s="1061" t="s">
        <v>201</v>
      </c>
      <c r="B65" s="1061"/>
      <c r="C65" s="1061"/>
      <c r="D65" s="1061"/>
      <c r="E65" s="1061"/>
      <c r="F65" s="1061"/>
      <c r="G65" s="1061"/>
      <c r="H65" s="1061"/>
      <c r="I65" s="1061"/>
      <c r="J65" s="1061"/>
      <c r="K65" s="1226"/>
      <c r="L65" s="218"/>
      <c r="M65" s="209"/>
    </row>
    <row r="66" spans="1:13" ht="31.5" x14ac:dyDescent="0.25">
      <c r="A66" s="23">
        <v>7</v>
      </c>
      <c r="B66" s="20" t="s">
        <v>27</v>
      </c>
      <c r="C66" s="19" t="s">
        <v>200</v>
      </c>
      <c r="D66" s="773">
        <v>68.400000000000006</v>
      </c>
      <c r="E66" s="773">
        <v>600.03120000000001</v>
      </c>
      <c r="F66" s="773">
        <f>D66/E66*100</f>
        <v>11.399407230823998</v>
      </c>
      <c r="G66" s="773">
        <v>230.9</v>
      </c>
      <c r="H66" s="773">
        <v>308</v>
      </c>
      <c r="I66" s="773">
        <v>410.2</v>
      </c>
      <c r="J66" s="773">
        <v>559.20000000000005</v>
      </c>
      <c r="K66" s="886">
        <v>600.03120000000001</v>
      </c>
      <c r="L66" s="217"/>
      <c r="M66" s="209"/>
    </row>
    <row r="67" spans="1:13" x14ac:dyDescent="0.25">
      <c r="A67" s="19"/>
      <c r="B67" s="194" t="s">
        <v>191</v>
      </c>
      <c r="C67" s="19"/>
      <c r="D67" s="22">
        <v>39.799999999999997</v>
      </c>
      <c r="E67" s="22">
        <v>321.56900000000002</v>
      </c>
      <c r="F67" s="773">
        <f t="shared" ref="F67:F85" si="4">D67/E67*100</f>
        <v>12.376814929299776</v>
      </c>
      <c r="G67" s="22">
        <v>128.05600000000001</v>
      </c>
      <c r="H67" s="22">
        <v>170.8138984</v>
      </c>
      <c r="I67" s="22">
        <v>227.48994988912003</v>
      </c>
      <c r="J67" s="22">
        <v>310.1142996888484</v>
      </c>
      <c r="K67" s="34">
        <v>321.56900000000002</v>
      </c>
      <c r="L67" s="912"/>
      <c r="M67" s="209"/>
    </row>
    <row r="68" spans="1:13" x14ac:dyDescent="0.25">
      <c r="A68" s="19"/>
      <c r="B68" s="194" t="s">
        <v>192</v>
      </c>
      <c r="C68" s="19"/>
      <c r="D68" s="22"/>
      <c r="E68" s="22">
        <v>17.202999999999999</v>
      </c>
      <c r="F68" s="773"/>
      <c r="G68" s="22">
        <v>4.3680000000000003</v>
      </c>
      <c r="H68" s="22">
        <v>5.8264752</v>
      </c>
      <c r="I68" s="22">
        <v>7.7596996713600008</v>
      </c>
      <c r="J68" s="22">
        <v>10.578022591997954</v>
      </c>
      <c r="K68" s="34">
        <v>17.202999999999999</v>
      </c>
      <c r="L68" s="912"/>
      <c r="M68" s="209"/>
    </row>
    <row r="69" spans="1:13" x14ac:dyDescent="0.25">
      <c r="A69" s="19"/>
      <c r="B69" s="194" t="s">
        <v>1049</v>
      </c>
      <c r="C69" s="19"/>
      <c r="D69" s="22">
        <v>4.6490000000000004E-3</v>
      </c>
      <c r="E69" s="22">
        <v>39.505000000000003</v>
      </c>
      <c r="F69" s="838">
        <f t="shared" si="4"/>
        <v>1.1768130616377675E-2</v>
      </c>
      <c r="G69" s="22">
        <v>13.856999999999999</v>
      </c>
      <c r="H69" s="22">
        <v>18.484000000000002</v>
      </c>
      <c r="I69" s="22">
        <v>24.617000000000001</v>
      </c>
      <c r="J69" s="22">
        <v>33.558</v>
      </c>
      <c r="K69" s="34">
        <v>37.1</v>
      </c>
      <c r="L69" s="912"/>
      <c r="M69" s="209"/>
    </row>
    <row r="70" spans="1:13" x14ac:dyDescent="0.25">
      <c r="A70" s="19"/>
      <c r="B70" s="194" t="s">
        <v>193</v>
      </c>
      <c r="C70" s="19"/>
      <c r="D70" s="22">
        <v>4.51</v>
      </c>
      <c r="E70" s="22">
        <v>58</v>
      </c>
      <c r="F70" s="773">
        <v>7.7758620689655169</v>
      </c>
      <c r="G70" s="22">
        <v>35.341000000000001</v>
      </c>
      <c r="H70" s="22">
        <v>49.14</v>
      </c>
      <c r="I70" s="22">
        <v>65.44</v>
      </c>
      <c r="J70" s="22">
        <v>90.116</v>
      </c>
      <c r="K70" s="34">
        <v>96.650999999999996</v>
      </c>
      <c r="L70" s="912"/>
      <c r="M70" s="209"/>
    </row>
    <row r="71" spans="1:13" x14ac:dyDescent="0.25">
      <c r="A71" s="19"/>
      <c r="B71" s="837" t="s">
        <v>1050</v>
      </c>
      <c r="C71" s="19"/>
      <c r="D71" s="22"/>
      <c r="E71" s="22">
        <v>0.156</v>
      </c>
      <c r="F71" s="773"/>
      <c r="G71" s="22">
        <v>0.04</v>
      </c>
      <c r="H71" s="22">
        <v>5.3355999999999994E-2</v>
      </c>
      <c r="I71" s="22">
        <v>7.1059520799999998E-2</v>
      </c>
      <c r="J71" s="22">
        <v>9.6868338754559996E-2</v>
      </c>
      <c r="K71" s="34">
        <v>0.156</v>
      </c>
      <c r="L71" s="912"/>
      <c r="M71" s="209"/>
    </row>
    <row r="72" spans="1:13" x14ac:dyDescent="0.25">
      <c r="A72" s="19"/>
      <c r="B72" s="837" t="s">
        <v>1051</v>
      </c>
      <c r="C72" s="19"/>
      <c r="D72" s="22"/>
      <c r="E72" s="22">
        <v>0.1</v>
      </c>
      <c r="F72" s="773"/>
      <c r="G72" s="22">
        <v>1.2999999999999999E-2</v>
      </c>
      <c r="H72" s="22">
        <v>1.7340699999999997E-2</v>
      </c>
      <c r="I72" s="22">
        <v>2.3094344259999997E-2</v>
      </c>
      <c r="J72" s="22">
        <v>3.1482210095231992E-2</v>
      </c>
      <c r="K72" s="34">
        <v>0.1</v>
      </c>
      <c r="L72" s="912"/>
      <c r="M72" s="209"/>
    </row>
    <row r="73" spans="1:13" x14ac:dyDescent="0.25">
      <c r="A73" s="19"/>
      <c r="B73" s="837" t="s">
        <v>1052</v>
      </c>
      <c r="C73" s="209"/>
      <c r="D73" s="22"/>
      <c r="E73" s="22">
        <v>0.17</v>
      </c>
      <c r="F73" s="773"/>
      <c r="G73" s="22">
        <v>6.7000000000000004E-2</v>
      </c>
      <c r="H73" s="22">
        <v>8.9371300000000001E-2</v>
      </c>
      <c r="I73" s="22">
        <v>0.11902469734000001</v>
      </c>
      <c r="J73" s="22">
        <v>0.16225446741388802</v>
      </c>
      <c r="K73" s="34">
        <v>0.17</v>
      </c>
      <c r="L73" s="912"/>
      <c r="M73" s="209"/>
    </row>
    <row r="74" spans="1:13" x14ac:dyDescent="0.25">
      <c r="A74" s="19"/>
      <c r="B74" s="837" t="s">
        <v>1054</v>
      </c>
      <c r="C74" s="19"/>
      <c r="D74" s="22">
        <v>0.435</v>
      </c>
      <c r="E74" s="22">
        <v>3.3652000000000002</v>
      </c>
      <c r="F74" s="773">
        <f t="shared" si="4"/>
        <v>12.926423392368951</v>
      </c>
      <c r="G74" s="22">
        <v>1.331</v>
      </c>
      <c r="H74" s="22">
        <v>1.7754208999999999</v>
      </c>
      <c r="I74" s="22">
        <v>2.36450555462</v>
      </c>
      <c r="J74" s="22">
        <v>3.2232939720579838</v>
      </c>
      <c r="K74" s="34">
        <v>3.3652000000000002</v>
      </c>
      <c r="L74" s="912"/>
      <c r="M74" s="209"/>
    </row>
    <row r="75" spans="1:13" x14ac:dyDescent="0.25">
      <c r="A75" s="19"/>
      <c r="B75" s="837" t="s">
        <v>1055</v>
      </c>
      <c r="C75" s="19"/>
      <c r="D75" s="22"/>
      <c r="E75" s="22">
        <v>5.0999999999999997E-2</v>
      </c>
      <c r="F75" s="773"/>
      <c r="G75" s="22">
        <v>1.2999999999999999E-2</v>
      </c>
      <c r="H75" s="22">
        <v>1.7340699999999997E-2</v>
      </c>
      <c r="I75" s="22">
        <v>2.3094344259999997E-2</v>
      </c>
      <c r="J75" s="22">
        <v>3.1482210095231992E-2</v>
      </c>
      <c r="K75" s="34">
        <v>5.0999999999999997E-2</v>
      </c>
      <c r="L75" s="912"/>
      <c r="M75" s="209"/>
    </row>
    <row r="76" spans="1:13" x14ac:dyDescent="0.25">
      <c r="A76" s="19"/>
      <c r="B76" s="837" t="s">
        <v>1056</v>
      </c>
      <c r="C76" s="19"/>
      <c r="D76" s="22">
        <v>10.199999999999999</v>
      </c>
      <c r="E76" s="22">
        <v>42.652000000000001</v>
      </c>
      <c r="F76" s="773">
        <f t="shared" si="4"/>
        <v>23.914470599268498</v>
      </c>
      <c r="G76" s="22">
        <v>17.283999999999999</v>
      </c>
      <c r="H76" s="22">
        <v>23.055127599999995</v>
      </c>
      <c r="I76" s="22">
        <v>30.704818937679995</v>
      </c>
      <c r="J76" s="22">
        <v>41.85680917584537</v>
      </c>
      <c r="K76" s="34">
        <v>42.652000000000001</v>
      </c>
      <c r="L76" s="912"/>
      <c r="M76" s="209"/>
    </row>
    <row r="77" spans="1:13" x14ac:dyDescent="0.25">
      <c r="A77" s="19"/>
      <c r="B77" s="837" t="s">
        <v>1057</v>
      </c>
      <c r="C77" s="209"/>
      <c r="D77" s="22">
        <v>0.19139300000000001</v>
      </c>
      <c r="E77" s="22">
        <v>0.59</v>
      </c>
      <c r="F77" s="773">
        <f t="shared" si="4"/>
        <v>32.439491525423733</v>
      </c>
      <c r="G77" s="22">
        <v>0.20200000000000001</v>
      </c>
      <c r="H77" s="22">
        <v>0.26944780000000002</v>
      </c>
      <c r="I77" s="22">
        <v>0.35885058004000003</v>
      </c>
      <c r="J77" s="22">
        <v>0.48918511071052806</v>
      </c>
      <c r="K77" s="34">
        <v>0.59</v>
      </c>
      <c r="L77" s="912"/>
      <c r="M77" s="209"/>
    </row>
    <row r="78" spans="1:13" x14ac:dyDescent="0.25">
      <c r="A78" s="19"/>
      <c r="B78" s="837" t="s">
        <v>1058</v>
      </c>
      <c r="C78" s="19"/>
      <c r="D78" s="22"/>
      <c r="E78" s="22">
        <v>0.72099999999999997</v>
      </c>
      <c r="F78" s="773"/>
      <c r="G78" s="22">
        <v>0.215</v>
      </c>
      <c r="H78" s="22">
        <v>0.28678849999999995</v>
      </c>
      <c r="I78" s="22">
        <v>0.38194492429999993</v>
      </c>
      <c r="J78" s="22">
        <v>0.52066732080575995</v>
      </c>
      <c r="K78" s="34">
        <v>0.72099999999999997</v>
      </c>
      <c r="L78" s="912"/>
      <c r="M78" s="209"/>
    </row>
    <row r="79" spans="1:13" x14ac:dyDescent="0.25">
      <c r="A79" s="19"/>
      <c r="B79" s="837" t="s">
        <v>1059</v>
      </c>
      <c r="C79" s="19"/>
      <c r="D79" s="22"/>
      <c r="E79" s="22">
        <v>0.19800000000000001</v>
      </c>
      <c r="F79" s="773"/>
      <c r="G79" s="22">
        <v>0.04</v>
      </c>
      <c r="H79" s="22">
        <v>5.3355999999999994E-2</v>
      </c>
      <c r="I79" s="22">
        <v>7.1059520799999998E-2</v>
      </c>
      <c r="J79" s="22">
        <v>9.6868338754559996E-2</v>
      </c>
      <c r="K79" s="34">
        <v>0.19800000000000001</v>
      </c>
      <c r="L79" s="912"/>
      <c r="M79" s="209"/>
    </row>
    <row r="80" spans="1:13" x14ac:dyDescent="0.25">
      <c r="A80" s="19"/>
      <c r="B80" s="837" t="s">
        <v>194</v>
      </c>
      <c r="C80" s="209"/>
      <c r="D80" s="22">
        <v>2.3793700000000001E-2</v>
      </c>
      <c r="E80" s="22">
        <v>53</v>
      </c>
      <c r="F80" s="773">
        <f>D80/E80*100</f>
        <v>4.4893773584905663E-2</v>
      </c>
      <c r="G80" s="22">
        <v>17.8</v>
      </c>
      <c r="H80" s="22">
        <v>20.100000000000001</v>
      </c>
      <c r="I80" s="22">
        <v>27</v>
      </c>
      <c r="J80" s="22">
        <v>35.700000000000003</v>
      </c>
      <c r="K80" s="34">
        <v>42.1</v>
      </c>
      <c r="L80" s="912"/>
      <c r="M80" s="209"/>
    </row>
    <row r="81" spans="1:13" x14ac:dyDescent="0.25">
      <c r="A81" s="19"/>
      <c r="B81" s="837" t="s">
        <v>1060</v>
      </c>
      <c r="C81" s="19"/>
      <c r="D81" s="22"/>
      <c r="E81" s="22">
        <v>0.109</v>
      </c>
      <c r="F81" s="773"/>
      <c r="G81" s="22">
        <v>0.04</v>
      </c>
      <c r="H81" s="22">
        <v>5.3355999999999994E-2</v>
      </c>
      <c r="I81" s="22">
        <v>7.1059520799999998E-2</v>
      </c>
      <c r="J81" s="22">
        <v>9.6868338754559996E-2</v>
      </c>
      <c r="K81" s="34">
        <v>0.109</v>
      </c>
      <c r="L81" s="912"/>
      <c r="M81" s="209"/>
    </row>
    <row r="82" spans="1:13" x14ac:dyDescent="0.25">
      <c r="A82" s="19"/>
      <c r="B82" s="837" t="s">
        <v>1061</v>
      </c>
      <c r="C82" s="19"/>
      <c r="D82" s="22"/>
      <c r="E82" s="22">
        <v>0.05</v>
      </c>
      <c r="F82" s="773"/>
      <c r="G82" s="22">
        <v>1.2999999999999999E-2</v>
      </c>
      <c r="H82" s="22">
        <v>1.7340699999999997E-2</v>
      </c>
      <c r="I82" s="22">
        <v>2.3094344259999997E-2</v>
      </c>
      <c r="J82" s="22">
        <v>3.1482210095231992E-2</v>
      </c>
      <c r="K82" s="34">
        <v>0.05</v>
      </c>
      <c r="L82" s="912"/>
      <c r="M82" s="209"/>
    </row>
    <row r="83" spans="1:13" x14ac:dyDescent="0.25">
      <c r="A83" s="19"/>
      <c r="B83" s="837" t="s">
        <v>1062</v>
      </c>
      <c r="C83" s="209"/>
      <c r="D83" s="22"/>
      <c r="E83" s="22">
        <v>0.105</v>
      </c>
      <c r="F83" s="773"/>
      <c r="G83" s="22">
        <v>0.04</v>
      </c>
      <c r="H83" s="22">
        <v>5.3355999999999994E-2</v>
      </c>
      <c r="I83" s="22">
        <v>7.1059520799999998E-2</v>
      </c>
      <c r="J83" s="22">
        <v>9.6868338754559996E-2</v>
      </c>
      <c r="K83" s="34">
        <v>0.105</v>
      </c>
      <c r="L83" s="912"/>
      <c r="M83" s="209"/>
    </row>
    <row r="84" spans="1:13" x14ac:dyDescent="0.25">
      <c r="A84" s="19"/>
      <c r="B84" s="837" t="s">
        <v>1063</v>
      </c>
      <c r="C84" s="19"/>
      <c r="D84" s="22">
        <v>12.7</v>
      </c>
      <c r="E84" s="22">
        <v>61.362000000000002</v>
      </c>
      <c r="F84" s="773">
        <f t="shared" si="4"/>
        <v>20.696848212248621</v>
      </c>
      <c r="G84" s="22">
        <v>12.1</v>
      </c>
      <c r="H84" s="22">
        <v>17.760999999999999</v>
      </c>
      <c r="I84" s="22">
        <v>23.404</v>
      </c>
      <c r="J84" s="22">
        <v>32.125</v>
      </c>
      <c r="K84" s="34">
        <v>36.341000000000001</v>
      </c>
      <c r="L84" s="912"/>
      <c r="M84" s="209"/>
    </row>
    <row r="85" spans="1:13" x14ac:dyDescent="0.25">
      <c r="A85" s="540"/>
      <c r="B85" s="839" t="s">
        <v>1064</v>
      </c>
      <c r="C85" s="540"/>
      <c r="D85" s="762">
        <v>2.7020999999999998E-3</v>
      </c>
      <c r="E85" s="762">
        <v>0.56299999999999994</v>
      </c>
      <c r="F85" s="840">
        <f t="shared" si="4"/>
        <v>0.47994671403197159</v>
      </c>
      <c r="G85" s="762">
        <v>6.7000000000000004E-2</v>
      </c>
      <c r="H85" s="762">
        <v>8.9371300000000001E-2</v>
      </c>
      <c r="I85" s="762">
        <v>0.11902469734000001</v>
      </c>
      <c r="J85" s="762">
        <v>0.16225446741388802</v>
      </c>
      <c r="K85" s="758">
        <v>0.56299999999999994</v>
      </c>
      <c r="L85" s="912"/>
      <c r="M85" s="209"/>
    </row>
    <row r="86" spans="1:13" x14ac:dyDescent="0.25">
      <c r="A86" s="19"/>
      <c r="B86" s="837" t="s">
        <v>1065</v>
      </c>
      <c r="C86" s="209"/>
      <c r="D86" s="22"/>
      <c r="E86" s="22">
        <v>0.20599999999999999</v>
      </c>
      <c r="F86" s="773"/>
      <c r="G86" s="22">
        <v>0.04</v>
      </c>
      <c r="H86" s="22">
        <v>5.3355999999999994E-2</v>
      </c>
      <c r="I86" s="22">
        <v>7.1059520799999998E-2</v>
      </c>
      <c r="J86" s="22">
        <v>9.6868338754559996E-2</v>
      </c>
      <c r="K86" s="34">
        <v>0.20599999999999999</v>
      </c>
      <c r="L86" s="912"/>
      <c r="M86" s="209"/>
    </row>
    <row r="87" spans="1:13" x14ac:dyDescent="0.25">
      <c r="A87" s="1061" t="s">
        <v>926</v>
      </c>
      <c r="B87" s="1061"/>
      <c r="C87" s="1061"/>
      <c r="D87" s="1061"/>
      <c r="E87" s="1061"/>
      <c r="F87" s="1061"/>
      <c r="G87" s="1061"/>
      <c r="H87" s="1061"/>
      <c r="I87" s="1061"/>
      <c r="J87" s="1061"/>
      <c r="K87" s="1226"/>
      <c r="L87" s="218"/>
      <c r="M87" s="209"/>
    </row>
    <row r="88" spans="1:13" ht="30" x14ac:dyDescent="0.25">
      <c r="A88" s="23">
        <v>8</v>
      </c>
      <c r="B88" s="20" t="s">
        <v>27</v>
      </c>
      <c r="C88" s="19" t="s">
        <v>8</v>
      </c>
      <c r="D88" s="773">
        <v>0.05</v>
      </c>
      <c r="E88" s="773">
        <v>8.5999999999999993E-2</v>
      </c>
      <c r="F88" s="773">
        <f>D88/E88*100</f>
        <v>58.139534883720934</v>
      </c>
      <c r="G88" s="773">
        <v>5.6000000000000001E-2</v>
      </c>
      <c r="H88" s="773">
        <v>6.3E-2</v>
      </c>
      <c r="I88" s="773">
        <v>7.0000000000000007E-2</v>
      </c>
      <c r="J88" s="773">
        <v>7.8E-2</v>
      </c>
      <c r="K88" s="886">
        <v>8.5999999999999993E-2</v>
      </c>
      <c r="L88" s="217" t="s">
        <v>1086</v>
      </c>
      <c r="M88" s="209" t="s">
        <v>208</v>
      </c>
    </row>
    <row r="89" spans="1:13" x14ac:dyDescent="0.25">
      <c r="A89" s="1084" t="s">
        <v>202</v>
      </c>
      <c r="B89" s="1084"/>
      <c r="C89" s="1084"/>
      <c r="D89" s="1084"/>
      <c r="E89" s="1084"/>
      <c r="F89" s="1084"/>
      <c r="G89" s="1084"/>
      <c r="H89" s="1084"/>
      <c r="I89" s="1084"/>
      <c r="J89" s="1084"/>
      <c r="K89" s="1229"/>
      <c r="L89" s="914"/>
      <c r="M89" s="915"/>
    </row>
    <row r="90" spans="1:13" ht="30" x14ac:dyDescent="0.25">
      <c r="A90" s="1071">
        <v>9</v>
      </c>
      <c r="B90" s="1065" t="s">
        <v>27</v>
      </c>
      <c r="C90" s="212" t="s">
        <v>203</v>
      </c>
      <c r="D90" s="841">
        <f>D100+D102+D104+D106+D108+D110+D112+D114+D116+D118+D120+D122+D124+D126+D128+D130+D94+D92+D96+D98</f>
        <v>29223</v>
      </c>
      <c r="E90" s="841">
        <f>E100+E102+E104+E106+E108+E110+E112+E114+E116+E118+E120+E122+E124+E126+E128+E130+E94+E92+E96+E98</f>
        <v>104375</v>
      </c>
      <c r="F90" s="842">
        <f>D90/E90*100</f>
        <v>27.998083832335329</v>
      </c>
      <c r="G90" s="841">
        <f t="shared" ref="G90:K91" si="5">G100+G102+G104+G106+G108+G110+G112+G114+G116+G118+G120+G122+G124+G126+G128+G130+G94+G92+G96+G98</f>
        <v>20875</v>
      </c>
      <c r="H90" s="691">
        <f t="shared" si="5"/>
        <v>20875</v>
      </c>
      <c r="I90" s="841">
        <f t="shared" si="5"/>
        <v>20875</v>
      </c>
      <c r="J90" s="841">
        <f t="shared" si="5"/>
        <v>20875</v>
      </c>
      <c r="K90" s="887">
        <f t="shared" si="5"/>
        <v>20875</v>
      </c>
      <c r="L90" s="217" t="s">
        <v>1088</v>
      </c>
      <c r="M90" s="916"/>
    </row>
    <row r="91" spans="1:13" ht="30" x14ac:dyDescent="0.25">
      <c r="A91" s="1061"/>
      <c r="B91" s="1066"/>
      <c r="C91" s="209" t="s">
        <v>204</v>
      </c>
      <c r="D91" s="843">
        <f>D101+D103+D105+D107+D109+D111+D113+D115+D117+D119+D121+D123+D125+D127+D129+D131+D95+D93+D97+D99</f>
        <v>11510</v>
      </c>
      <c r="E91" s="843">
        <f>E101+E103+E105+E107+E109+E111+E113+E115+E117+E119+E121+E123+E125+E127+E129+E131+E95+E93+E97+E99</f>
        <v>86980</v>
      </c>
      <c r="F91" s="842">
        <f t="shared" ref="F91:F131" si="6">D91/E91*100</f>
        <v>13.232927109680388</v>
      </c>
      <c r="G91" s="843">
        <f t="shared" si="5"/>
        <v>14134</v>
      </c>
      <c r="H91" s="844">
        <f t="shared" si="5"/>
        <v>18048</v>
      </c>
      <c r="I91" s="843">
        <f t="shared" si="5"/>
        <v>18266</v>
      </c>
      <c r="J91" s="843">
        <f t="shared" si="5"/>
        <v>18266</v>
      </c>
      <c r="K91" s="888">
        <f t="shared" si="5"/>
        <v>18266</v>
      </c>
      <c r="L91" s="917"/>
      <c r="M91" s="916"/>
    </row>
    <row r="92" spans="1:13" ht="30" x14ac:dyDescent="0.25">
      <c r="A92" s="1060"/>
      <c r="B92" s="1063" t="s">
        <v>205</v>
      </c>
      <c r="C92" s="212" t="s">
        <v>203</v>
      </c>
      <c r="D92" s="39">
        <v>6342</v>
      </c>
      <c r="E92" s="39">
        <f t="shared" ref="E92:E131" si="7">G92+H92+I92+J92+K92</f>
        <v>25945</v>
      </c>
      <c r="F92" s="842">
        <f t="shared" si="6"/>
        <v>24.444016188090188</v>
      </c>
      <c r="G92" s="39">
        <v>5189</v>
      </c>
      <c r="H92" s="452">
        <v>5189</v>
      </c>
      <c r="I92" s="39">
        <v>5189</v>
      </c>
      <c r="J92" s="39">
        <v>5189</v>
      </c>
      <c r="K92" s="41">
        <v>5189</v>
      </c>
      <c r="L92" s="914"/>
      <c r="M92" s="916"/>
    </row>
    <row r="93" spans="1:13" ht="30" x14ac:dyDescent="0.25">
      <c r="A93" s="1061"/>
      <c r="B93" s="1064"/>
      <c r="C93" s="209" t="s">
        <v>204</v>
      </c>
      <c r="D93" s="39">
        <v>3117</v>
      </c>
      <c r="E93" s="39">
        <f t="shared" si="7"/>
        <v>21620</v>
      </c>
      <c r="F93" s="842">
        <f t="shared" si="6"/>
        <v>14.417206290471785</v>
      </c>
      <c r="G93" s="39">
        <v>3513</v>
      </c>
      <c r="H93" s="452">
        <v>4487</v>
      </c>
      <c r="I93" s="39">
        <v>4540</v>
      </c>
      <c r="J93" s="39">
        <v>4540</v>
      </c>
      <c r="K93" s="41">
        <v>4540</v>
      </c>
      <c r="L93" s="914"/>
      <c r="M93" s="916"/>
    </row>
    <row r="94" spans="1:13" ht="30" x14ac:dyDescent="0.25">
      <c r="A94" s="1060"/>
      <c r="B94" s="1063" t="s">
        <v>206</v>
      </c>
      <c r="C94" s="212" t="s">
        <v>203</v>
      </c>
      <c r="D94" s="39">
        <v>1329</v>
      </c>
      <c r="E94" s="39">
        <f t="shared" si="7"/>
        <v>4345</v>
      </c>
      <c r="F94" s="842">
        <f t="shared" si="6"/>
        <v>30.586881472957423</v>
      </c>
      <c r="G94" s="39">
        <v>869</v>
      </c>
      <c r="H94" s="452">
        <v>869</v>
      </c>
      <c r="I94" s="39">
        <v>869</v>
      </c>
      <c r="J94" s="39">
        <v>869</v>
      </c>
      <c r="K94" s="41">
        <v>869</v>
      </c>
      <c r="L94" s="914"/>
      <c r="M94" s="916"/>
    </row>
    <row r="95" spans="1:13" ht="30" x14ac:dyDescent="0.25">
      <c r="A95" s="1061"/>
      <c r="B95" s="1064"/>
      <c r="C95" s="209" t="s">
        <v>204</v>
      </c>
      <c r="D95" s="39">
        <v>477</v>
      </c>
      <c r="E95" s="39">
        <f t="shared" si="7"/>
        <v>3619</v>
      </c>
      <c r="F95" s="842">
        <f t="shared" si="6"/>
        <v>13.180436584691904</v>
      </c>
      <c r="G95" s="39">
        <v>588</v>
      </c>
      <c r="H95" s="452">
        <v>751</v>
      </c>
      <c r="I95" s="39">
        <v>760</v>
      </c>
      <c r="J95" s="39">
        <v>760</v>
      </c>
      <c r="K95" s="41">
        <v>760</v>
      </c>
      <c r="L95" s="914"/>
      <c r="M95" s="916"/>
    </row>
    <row r="96" spans="1:13" ht="30" x14ac:dyDescent="0.25">
      <c r="A96" s="1060"/>
      <c r="B96" s="1063" t="s">
        <v>1074</v>
      </c>
      <c r="C96" s="212" t="s">
        <v>203</v>
      </c>
      <c r="D96" s="39">
        <v>1049</v>
      </c>
      <c r="E96" s="39">
        <f t="shared" si="7"/>
        <v>4535</v>
      </c>
      <c r="F96" s="842">
        <f t="shared" si="6"/>
        <v>23.131201764057334</v>
      </c>
      <c r="G96" s="39">
        <v>907</v>
      </c>
      <c r="H96" s="452">
        <v>907</v>
      </c>
      <c r="I96" s="39">
        <v>907</v>
      </c>
      <c r="J96" s="39">
        <v>907</v>
      </c>
      <c r="K96" s="41">
        <v>907</v>
      </c>
      <c r="L96" s="914"/>
      <c r="M96" s="916"/>
    </row>
    <row r="97" spans="1:13" ht="30" x14ac:dyDescent="0.25">
      <c r="A97" s="1061"/>
      <c r="B97" s="1064"/>
      <c r="C97" s="209" t="s">
        <v>204</v>
      </c>
      <c r="D97" s="39">
        <v>409</v>
      </c>
      <c r="E97" s="39">
        <f t="shared" si="7"/>
        <v>3781</v>
      </c>
      <c r="F97" s="842">
        <f t="shared" si="6"/>
        <v>10.817244115313409</v>
      </c>
      <c r="G97" s="39">
        <v>614</v>
      </c>
      <c r="H97" s="452">
        <v>785</v>
      </c>
      <c r="I97" s="39">
        <v>794</v>
      </c>
      <c r="J97" s="39">
        <v>794</v>
      </c>
      <c r="K97" s="41">
        <v>794</v>
      </c>
      <c r="L97" s="914"/>
      <c r="M97" s="916"/>
    </row>
    <row r="98" spans="1:13" ht="30" x14ac:dyDescent="0.25">
      <c r="A98" s="1069"/>
      <c r="B98" s="1126" t="s">
        <v>193</v>
      </c>
      <c r="C98" s="212" t="s">
        <v>203</v>
      </c>
      <c r="D98" s="39">
        <v>3251</v>
      </c>
      <c r="E98" s="39">
        <f t="shared" si="7"/>
        <v>12190</v>
      </c>
      <c r="F98" s="842">
        <f t="shared" si="6"/>
        <v>26.669401148482365</v>
      </c>
      <c r="G98" s="39">
        <v>2438</v>
      </c>
      <c r="H98" s="452">
        <v>2438</v>
      </c>
      <c r="I98" s="39">
        <v>2438</v>
      </c>
      <c r="J98" s="39">
        <v>2438</v>
      </c>
      <c r="K98" s="41">
        <v>2438</v>
      </c>
      <c r="L98" s="914"/>
      <c r="M98" s="916"/>
    </row>
    <row r="99" spans="1:13" ht="30" x14ac:dyDescent="0.25">
      <c r="A99" s="1069"/>
      <c r="B99" s="1126"/>
      <c r="C99" s="209" t="s">
        <v>204</v>
      </c>
      <c r="D99" s="39">
        <v>1437</v>
      </c>
      <c r="E99" s="39">
        <f t="shared" si="7"/>
        <v>10159</v>
      </c>
      <c r="F99" s="842">
        <f t="shared" si="6"/>
        <v>14.145093020966632</v>
      </c>
      <c r="G99" s="39">
        <v>1652</v>
      </c>
      <c r="H99" s="452">
        <v>2108</v>
      </c>
      <c r="I99" s="39">
        <v>2133</v>
      </c>
      <c r="J99" s="39">
        <v>2133</v>
      </c>
      <c r="K99" s="41">
        <v>2133</v>
      </c>
      <c r="L99" s="914"/>
      <c r="M99" s="916"/>
    </row>
    <row r="100" spans="1:13" ht="30" x14ac:dyDescent="0.25">
      <c r="A100" s="1069"/>
      <c r="B100" s="1126" t="s">
        <v>1050</v>
      </c>
      <c r="C100" s="212" t="s">
        <v>203</v>
      </c>
      <c r="D100" s="39">
        <v>537</v>
      </c>
      <c r="E100" s="39">
        <f t="shared" si="7"/>
        <v>2125</v>
      </c>
      <c r="F100" s="842">
        <f t="shared" si="6"/>
        <v>25.270588235294117</v>
      </c>
      <c r="G100" s="39">
        <v>425</v>
      </c>
      <c r="H100" s="452">
        <v>425</v>
      </c>
      <c r="I100" s="39">
        <v>425</v>
      </c>
      <c r="J100" s="39">
        <v>425</v>
      </c>
      <c r="K100" s="41">
        <v>425</v>
      </c>
      <c r="L100" s="914"/>
      <c r="M100" s="916"/>
    </row>
    <row r="101" spans="1:13" ht="30" x14ac:dyDescent="0.25">
      <c r="A101" s="1069"/>
      <c r="B101" s="1126"/>
      <c r="C101" s="209" t="s">
        <v>204</v>
      </c>
      <c r="D101" s="843">
        <v>168</v>
      </c>
      <c r="E101" s="843">
        <f t="shared" si="7"/>
        <v>1773</v>
      </c>
      <c r="F101" s="842">
        <f t="shared" si="6"/>
        <v>9.4754653130287654</v>
      </c>
      <c r="G101" s="843">
        <v>289</v>
      </c>
      <c r="H101" s="844">
        <v>368</v>
      </c>
      <c r="I101" s="843">
        <v>372</v>
      </c>
      <c r="J101" s="843">
        <v>372</v>
      </c>
      <c r="K101" s="888">
        <v>372</v>
      </c>
      <c r="L101" s="917"/>
      <c r="M101" s="916"/>
    </row>
    <row r="102" spans="1:13" ht="30" x14ac:dyDescent="0.25">
      <c r="A102" s="1069"/>
      <c r="B102" s="1126" t="s">
        <v>1051</v>
      </c>
      <c r="C102" s="212" t="s">
        <v>203</v>
      </c>
      <c r="D102" s="39">
        <v>628</v>
      </c>
      <c r="E102" s="39">
        <f t="shared" si="7"/>
        <v>1825</v>
      </c>
      <c r="F102" s="842">
        <f t="shared" si="6"/>
        <v>34.410958904109592</v>
      </c>
      <c r="G102" s="39">
        <v>365</v>
      </c>
      <c r="H102" s="452">
        <v>365</v>
      </c>
      <c r="I102" s="39">
        <v>365</v>
      </c>
      <c r="J102" s="39">
        <v>365</v>
      </c>
      <c r="K102" s="41">
        <v>365</v>
      </c>
      <c r="L102" s="914"/>
      <c r="M102" s="916"/>
    </row>
    <row r="103" spans="1:13" ht="30" x14ac:dyDescent="0.25">
      <c r="A103" s="1069"/>
      <c r="B103" s="1126"/>
      <c r="C103" s="209" t="s">
        <v>204</v>
      </c>
      <c r="D103" s="843">
        <v>189</v>
      </c>
      <c r="E103" s="843">
        <f t="shared" si="7"/>
        <v>1519</v>
      </c>
      <c r="F103" s="842">
        <f t="shared" si="6"/>
        <v>12.442396313364055</v>
      </c>
      <c r="G103" s="843">
        <v>247</v>
      </c>
      <c r="H103" s="844">
        <v>315</v>
      </c>
      <c r="I103" s="843">
        <v>319</v>
      </c>
      <c r="J103" s="843">
        <v>319</v>
      </c>
      <c r="K103" s="888">
        <v>319</v>
      </c>
      <c r="L103" s="917"/>
      <c r="M103" s="916"/>
    </row>
    <row r="104" spans="1:13" ht="30" x14ac:dyDescent="0.25">
      <c r="A104" s="1069"/>
      <c r="B104" s="1126" t="s">
        <v>1052</v>
      </c>
      <c r="C104" s="212" t="s">
        <v>203</v>
      </c>
      <c r="D104" s="39">
        <v>1964</v>
      </c>
      <c r="E104" s="39">
        <f t="shared" si="7"/>
        <v>4755</v>
      </c>
      <c r="F104" s="842">
        <f t="shared" si="6"/>
        <v>41.303890641430073</v>
      </c>
      <c r="G104" s="39">
        <v>951</v>
      </c>
      <c r="H104" s="452">
        <v>951</v>
      </c>
      <c r="I104" s="39">
        <v>951</v>
      </c>
      <c r="J104" s="39">
        <v>951</v>
      </c>
      <c r="K104" s="41">
        <v>951</v>
      </c>
      <c r="L104" s="914"/>
      <c r="M104" s="916"/>
    </row>
    <row r="105" spans="1:13" ht="30" x14ac:dyDescent="0.25">
      <c r="A105" s="1069"/>
      <c r="B105" s="1126"/>
      <c r="C105" s="209" t="s">
        <v>204</v>
      </c>
      <c r="D105" s="39">
        <v>603</v>
      </c>
      <c r="E105" s="39">
        <f t="shared" si="7"/>
        <v>3963</v>
      </c>
      <c r="F105" s="842">
        <f t="shared" si="6"/>
        <v>15.215745647236941</v>
      </c>
      <c r="G105" s="39">
        <v>644</v>
      </c>
      <c r="H105" s="452">
        <v>823</v>
      </c>
      <c r="I105" s="39">
        <v>832</v>
      </c>
      <c r="J105" s="39">
        <v>832</v>
      </c>
      <c r="K105" s="41">
        <v>832</v>
      </c>
      <c r="L105" s="914"/>
      <c r="M105" s="916"/>
    </row>
    <row r="106" spans="1:13" ht="30" x14ac:dyDescent="0.25">
      <c r="A106" s="1060"/>
      <c r="B106" s="1063" t="s">
        <v>1054</v>
      </c>
      <c r="C106" s="212" t="s">
        <v>203</v>
      </c>
      <c r="D106" s="39">
        <v>762</v>
      </c>
      <c r="E106" s="39">
        <f t="shared" si="7"/>
        <v>3155</v>
      </c>
      <c r="F106" s="842">
        <f t="shared" si="6"/>
        <v>24.152139461172741</v>
      </c>
      <c r="G106" s="39">
        <v>631</v>
      </c>
      <c r="H106" s="452">
        <v>631</v>
      </c>
      <c r="I106" s="39">
        <v>631</v>
      </c>
      <c r="J106" s="39">
        <v>631</v>
      </c>
      <c r="K106" s="41">
        <v>631</v>
      </c>
      <c r="L106" s="914"/>
      <c r="M106" s="916"/>
    </row>
    <row r="107" spans="1:13" ht="30" x14ac:dyDescent="0.25">
      <c r="A107" s="1061"/>
      <c r="B107" s="1064"/>
      <c r="C107" s="209" t="s">
        <v>204</v>
      </c>
      <c r="D107" s="39">
        <v>297</v>
      </c>
      <c r="E107" s="39">
        <f t="shared" si="7"/>
        <v>2625</v>
      </c>
      <c r="F107" s="842">
        <f t="shared" si="6"/>
        <v>11.314285714285715</v>
      </c>
      <c r="G107" s="39">
        <v>423</v>
      </c>
      <c r="H107" s="452">
        <v>546</v>
      </c>
      <c r="I107" s="39">
        <v>552</v>
      </c>
      <c r="J107" s="39">
        <v>552</v>
      </c>
      <c r="K107" s="41">
        <v>552</v>
      </c>
      <c r="L107" s="914"/>
      <c r="M107" s="916"/>
    </row>
    <row r="108" spans="1:13" ht="30" x14ac:dyDescent="0.25">
      <c r="A108" s="1060"/>
      <c r="B108" s="1063" t="s">
        <v>1066</v>
      </c>
      <c r="C108" s="212" t="s">
        <v>203</v>
      </c>
      <c r="D108" s="39">
        <v>962</v>
      </c>
      <c r="E108" s="39">
        <f t="shared" si="7"/>
        <v>2725</v>
      </c>
      <c r="F108" s="842">
        <f t="shared" si="6"/>
        <v>35.302752293577981</v>
      </c>
      <c r="G108" s="39">
        <v>545</v>
      </c>
      <c r="H108" s="452">
        <v>545</v>
      </c>
      <c r="I108" s="39">
        <v>545</v>
      </c>
      <c r="J108" s="39">
        <v>545</v>
      </c>
      <c r="K108" s="41">
        <v>545</v>
      </c>
      <c r="L108" s="914"/>
      <c r="M108" s="916"/>
    </row>
    <row r="109" spans="1:13" ht="30" x14ac:dyDescent="0.25">
      <c r="A109" s="1061"/>
      <c r="B109" s="1064"/>
      <c r="C109" s="209" t="s">
        <v>204</v>
      </c>
      <c r="D109" s="39">
        <v>319</v>
      </c>
      <c r="E109" s="39">
        <f t="shared" si="7"/>
        <v>2271</v>
      </c>
      <c r="F109" s="842">
        <f t="shared" si="6"/>
        <v>14.046675473359754</v>
      </c>
      <c r="G109" s="39">
        <v>370</v>
      </c>
      <c r="H109" s="452">
        <v>470</v>
      </c>
      <c r="I109" s="39">
        <v>477</v>
      </c>
      <c r="J109" s="39">
        <v>477</v>
      </c>
      <c r="K109" s="41">
        <v>477</v>
      </c>
      <c r="L109" s="914"/>
      <c r="M109" s="916"/>
    </row>
    <row r="110" spans="1:13" ht="30" x14ac:dyDescent="0.25">
      <c r="A110" s="1060"/>
      <c r="B110" s="1063" t="s">
        <v>1055</v>
      </c>
      <c r="C110" s="212" t="s">
        <v>203</v>
      </c>
      <c r="D110" s="39">
        <v>490</v>
      </c>
      <c r="E110" s="39">
        <f t="shared" si="7"/>
        <v>1780</v>
      </c>
      <c r="F110" s="842">
        <f t="shared" si="6"/>
        <v>27.528089887640451</v>
      </c>
      <c r="G110" s="39">
        <v>356</v>
      </c>
      <c r="H110" s="452">
        <v>356</v>
      </c>
      <c r="I110" s="39">
        <v>356</v>
      </c>
      <c r="J110" s="39">
        <v>356</v>
      </c>
      <c r="K110" s="41">
        <v>356</v>
      </c>
      <c r="L110" s="914"/>
      <c r="M110" s="916"/>
    </row>
    <row r="111" spans="1:13" ht="30" x14ac:dyDescent="0.25">
      <c r="A111" s="1061"/>
      <c r="B111" s="1064"/>
      <c r="C111" s="209" t="s">
        <v>204</v>
      </c>
      <c r="D111" s="39">
        <v>151</v>
      </c>
      <c r="E111" s="39">
        <f t="shared" si="7"/>
        <v>1485</v>
      </c>
      <c r="F111" s="842">
        <f t="shared" si="6"/>
        <v>10.168350168350168</v>
      </c>
      <c r="G111" s="39">
        <v>241</v>
      </c>
      <c r="H111" s="452">
        <v>308</v>
      </c>
      <c r="I111" s="39">
        <v>312</v>
      </c>
      <c r="J111" s="39">
        <v>312</v>
      </c>
      <c r="K111" s="41">
        <v>312</v>
      </c>
      <c r="L111" s="914"/>
      <c r="M111" s="916"/>
    </row>
    <row r="112" spans="1:13" ht="30" x14ac:dyDescent="0.25">
      <c r="A112" s="1060"/>
      <c r="B112" s="1063" t="s">
        <v>1056</v>
      </c>
      <c r="C112" s="212" t="s">
        <v>203</v>
      </c>
      <c r="D112" s="39">
        <v>1509</v>
      </c>
      <c r="E112" s="39">
        <f t="shared" si="7"/>
        <v>6060</v>
      </c>
      <c r="F112" s="842">
        <f t="shared" si="6"/>
        <v>24.900990099009903</v>
      </c>
      <c r="G112" s="39">
        <v>1212</v>
      </c>
      <c r="H112" s="452">
        <v>1212</v>
      </c>
      <c r="I112" s="39">
        <v>1212</v>
      </c>
      <c r="J112" s="39">
        <v>1212</v>
      </c>
      <c r="K112" s="41">
        <v>1212</v>
      </c>
      <c r="L112" s="914"/>
      <c r="M112" s="916"/>
    </row>
    <row r="113" spans="1:13" ht="30" x14ac:dyDescent="0.25">
      <c r="A113" s="1061"/>
      <c r="B113" s="1064"/>
      <c r="C113" s="209" t="s">
        <v>204</v>
      </c>
      <c r="D113" s="39">
        <v>625</v>
      </c>
      <c r="E113" s="39">
        <f t="shared" si="7"/>
        <v>5052</v>
      </c>
      <c r="F113" s="842">
        <f t="shared" si="6"/>
        <v>12.371338083927158</v>
      </c>
      <c r="G113" s="39">
        <v>821</v>
      </c>
      <c r="H113" s="452">
        <v>1048</v>
      </c>
      <c r="I113" s="39">
        <v>1061</v>
      </c>
      <c r="J113" s="39">
        <v>1061</v>
      </c>
      <c r="K113" s="41">
        <v>1061</v>
      </c>
      <c r="L113" s="914"/>
      <c r="M113" s="916"/>
    </row>
    <row r="114" spans="1:13" ht="30" x14ac:dyDescent="0.25">
      <c r="A114" s="1060"/>
      <c r="B114" s="1063" t="s">
        <v>1057</v>
      </c>
      <c r="C114" s="212" t="s">
        <v>203</v>
      </c>
      <c r="D114" s="39">
        <v>788</v>
      </c>
      <c r="E114" s="39">
        <f t="shared" si="7"/>
        <v>2395</v>
      </c>
      <c r="F114" s="842">
        <f t="shared" si="6"/>
        <v>32.90187891440501</v>
      </c>
      <c r="G114" s="39">
        <v>479</v>
      </c>
      <c r="H114" s="452">
        <v>479</v>
      </c>
      <c r="I114" s="39">
        <v>479</v>
      </c>
      <c r="J114" s="39">
        <v>479</v>
      </c>
      <c r="K114" s="41">
        <v>479</v>
      </c>
      <c r="L114" s="914"/>
      <c r="M114" s="916"/>
    </row>
    <row r="115" spans="1:13" ht="30" x14ac:dyDescent="0.25">
      <c r="A115" s="1061"/>
      <c r="B115" s="1064"/>
      <c r="C115" s="209" t="s">
        <v>204</v>
      </c>
      <c r="D115" s="39">
        <v>259</v>
      </c>
      <c r="E115" s="39">
        <f t="shared" si="7"/>
        <v>1994</v>
      </c>
      <c r="F115" s="842">
        <f t="shared" si="6"/>
        <v>12.988966900702106</v>
      </c>
      <c r="G115" s="39">
        <v>324</v>
      </c>
      <c r="H115" s="452">
        <v>413</v>
      </c>
      <c r="I115" s="39">
        <v>419</v>
      </c>
      <c r="J115" s="39">
        <v>419</v>
      </c>
      <c r="K115" s="41">
        <v>419</v>
      </c>
      <c r="L115" s="914"/>
      <c r="M115" s="916"/>
    </row>
    <row r="116" spans="1:13" ht="30" x14ac:dyDescent="0.25">
      <c r="A116" s="1060"/>
      <c r="B116" s="1063" t="s">
        <v>1058</v>
      </c>
      <c r="C116" s="212" t="s">
        <v>203</v>
      </c>
      <c r="D116" s="39">
        <v>1038</v>
      </c>
      <c r="E116" s="39">
        <f t="shared" si="7"/>
        <v>4065</v>
      </c>
      <c r="F116" s="842">
        <f t="shared" si="6"/>
        <v>25.535055350553503</v>
      </c>
      <c r="G116" s="39">
        <v>813</v>
      </c>
      <c r="H116" s="452">
        <v>813</v>
      </c>
      <c r="I116" s="39">
        <v>813</v>
      </c>
      <c r="J116" s="39">
        <v>813</v>
      </c>
      <c r="K116" s="41">
        <v>813</v>
      </c>
      <c r="L116" s="914"/>
      <c r="M116" s="916"/>
    </row>
    <row r="117" spans="1:13" ht="30" x14ac:dyDescent="0.25">
      <c r="A117" s="1061"/>
      <c r="B117" s="1064"/>
      <c r="C117" s="209" t="s">
        <v>204</v>
      </c>
      <c r="D117" s="39">
        <v>329</v>
      </c>
      <c r="E117" s="39">
        <f t="shared" si="7"/>
        <v>3385</v>
      </c>
      <c r="F117" s="842">
        <f t="shared" si="6"/>
        <v>9.7193500738552441</v>
      </c>
      <c r="G117" s="39">
        <v>550</v>
      </c>
      <c r="H117" s="452">
        <v>702</v>
      </c>
      <c r="I117" s="39">
        <v>711</v>
      </c>
      <c r="J117" s="39">
        <v>711</v>
      </c>
      <c r="K117" s="41">
        <v>711</v>
      </c>
      <c r="L117" s="914"/>
      <c r="M117" s="916"/>
    </row>
    <row r="118" spans="1:13" ht="30" x14ac:dyDescent="0.25">
      <c r="A118" s="1060"/>
      <c r="B118" s="1063" t="s">
        <v>1059</v>
      </c>
      <c r="C118" s="212" t="s">
        <v>203</v>
      </c>
      <c r="D118" s="39">
        <v>1114</v>
      </c>
      <c r="E118" s="39">
        <f t="shared" si="7"/>
        <v>3415</v>
      </c>
      <c r="F118" s="842">
        <f t="shared" si="6"/>
        <v>32.620790629575403</v>
      </c>
      <c r="G118" s="39">
        <v>683</v>
      </c>
      <c r="H118" s="452">
        <v>683</v>
      </c>
      <c r="I118" s="39">
        <v>683</v>
      </c>
      <c r="J118" s="39">
        <v>683</v>
      </c>
      <c r="K118" s="41">
        <v>683</v>
      </c>
      <c r="L118" s="914"/>
      <c r="M118" s="916"/>
    </row>
    <row r="119" spans="1:13" ht="30" x14ac:dyDescent="0.25">
      <c r="A119" s="1061"/>
      <c r="B119" s="1064"/>
      <c r="C119" s="209" t="s">
        <v>204</v>
      </c>
      <c r="D119" s="39">
        <v>475</v>
      </c>
      <c r="E119" s="39">
        <f t="shared" si="7"/>
        <v>2847</v>
      </c>
      <c r="F119" s="842">
        <f t="shared" si="6"/>
        <v>16.684229012996134</v>
      </c>
      <c r="G119" s="39">
        <v>462</v>
      </c>
      <c r="H119" s="452">
        <v>591</v>
      </c>
      <c r="I119" s="39">
        <v>598</v>
      </c>
      <c r="J119" s="39">
        <v>598</v>
      </c>
      <c r="K119" s="41">
        <v>598</v>
      </c>
      <c r="L119" s="914"/>
      <c r="M119" s="916"/>
    </row>
    <row r="120" spans="1:13" ht="30" x14ac:dyDescent="0.25">
      <c r="A120" s="1060"/>
      <c r="B120" s="1063" t="s">
        <v>194</v>
      </c>
      <c r="C120" s="212" t="s">
        <v>203</v>
      </c>
      <c r="D120" s="39">
        <v>2860</v>
      </c>
      <c r="E120" s="39">
        <f t="shared" si="7"/>
        <v>9960</v>
      </c>
      <c r="F120" s="842">
        <f t="shared" si="6"/>
        <v>28.714859437751006</v>
      </c>
      <c r="G120" s="39">
        <v>1992</v>
      </c>
      <c r="H120" s="452">
        <v>1992</v>
      </c>
      <c r="I120" s="39">
        <v>1992</v>
      </c>
      <c r="J120" s="39">
        <v>1992</v>
      </c>
      <c r="K120" s="41">
        <v>1992</v>
      </c>
      <c r="L120" s="914"/>
      <c r="M120" s="916"/>
    </row>
    <row r="121" spans="1:13" ht="30" x14ac:dyDescent="0.25">
      <c r="A121" s="1061"/>
      <c r="B121" s="1064"/>
      <c r="C121" s="209" t="s">
        <v>204</v>
      </c>
      <c r="D121" s="39">
        <v>972</v>
      </c>
      <c r="E121" s="39">
        <f t="shared" si="7"/>
        <v>8302</v>
      </c>
      <c r="F121" s="842">
        <f t="shared" si="6"/>
        <v>11.708022163334137</v>
      </c>
      <c r="G121" s="39">
        <v>1350</v>
      </c>
      <c r="H121" s="452">
        <v>1723</v>
      </c>
      <c r="I121" s="39">
        <v>1743</v>
      </c>
      <c r="J121" s="39">
        <v>1743</v>
      </c>
      <c r="K121" s="41">
        <v>1743</v>
      </c>
      <c r="L121" s="914"/>
      <c r="M121" s="916"/>
    </row>
    <row r="122" spans="1:13" ht="30" x14ac:dyDescent="0.25">
      <c r="A122" s="1060"/>
      <c r="B122" s="1063" t="s">
        <v>1060</v>
      </c>
      <c r="C122" s="212" t="s">
        <v>203</v>
      </c>
      <c r="D122" s="39">
        <v>1199</v>
      </c>
      <c r="E122" s="39">
        <f t="shared" si="7"/>
        <v>3735</v>
      </c>
      <c r="F122" s="842">
        <f t="shared" si="6"/>
        <v>32.10174029451138</v>
      </c>
      <c r="G122" s="39">
        <v>747</v>
      </c>
      <c r="H122" s="452">
        <v>747</v>
      </c>
      <c r="I122" s="39">
        <v>747</v>
      </c>
      <c r="J122" s="39">
        <v>747</v>
      </c>
      <c r="K122" s="41">
        <v>747</v>
      </c>
      <c r="L122" s="914"/>
      <c r="M122" s="916"/>
    </row>
    <row r="123" spans="1:13" ht="30" x14ac:dyDescent="0.25">
      <c r="A123" s="1061"/>
      <c r="B123" s="1064"/>
      <c r="C123" s="209" t="s">
        <v>204</v>
      </c>
      <c r="D123" s="39">
        <v>375</v>
      </c>
      <c r="E123" s="39">
        <f t="shared" si="7"/>
        <v>3114</v>
      </c>
      <c r="F123" s="842">
        <f t="shared" si="6"/>
        <v>12.042389210019268</v>
      </c>
      <c r="G123" s="39">
        <v>506</v>
      </c>
      <c r="H123" s="452">
        <v>646</v>
      </c>
      <c r="I123" s="39">
        <v>654</v>
      </c>
      <c r="J123" s="39">
        <v>654</v>
      </c>
      <c r="K123" s="41">
        <v>654</v>
      </c>
      <c r="L123" s="914"/>
      <c r="M123" s="916"/>
    </row>
    <row r="124" spans="1:13" ht="30" x14ac:dyDescent="0.25">
      <c r="A124" s="1060"/>
      <c r="B124" s="1063" t="s">
        <v>1061</v>
      </c>
      <c r="C124" s="212" t="s">
        <v>203</v>
      </c>
      <c r="D124" s="39">
        <v>471</v>
      </c>
      <c r="E124" s="39">
        <f t="shared" si="7"/>
        <v>1610</v>
      </c>
      <c r="F124" s="842">
        <f t="shared" si="6"/>
        <v>29.254658385093169</v>
      </c>
      <c r="G124" s="39">
        <v>322</v>
      </c>
      <c r="H124" s="452">
        <v>322</v>
      </c>
      <c r="I124" s="39">
        <v>322</v>
      </c>
      <c r="J124" s="39">
        <v>322</v>
      </c>
      <c r="K124" s="41">
        <v>322</v>
      </c>
      <c r="L124" s="914"/>
      <c r="M124" s="916"/>
    </row>
    <row r="125" spans="1:13" ht="30" x14ac:dyDescent="0.25">
      <c r="A125" s="1061"/>
      <c r="B125" s="1064"/>
      <c r="C125" s="209" t="s">
        <v>204</v>
      </c>
      <c r="D125" s="39">
        <v>158</v>
      </c>
      <c r="E125" s="39">
        <f t="shared" si="7"/>
        <v>1342</v>
      </c>
      <c r="F125" s="842">
        <f t="shared" si="6"/>
        <v>11.773472429210134</v>
      </c>
      <c r="G125" s="39">
        <v>218</v>
      </c>
      <c r="H125" s="452">
        <v>278</v>
      </c>
      <c r="I125" s="39">
        <v>282</v>
      </c>
      <c r="J125" s="39">
        <v>282</v>
      </c>
      <c r="K125" s="41">
        <v>282</v>
      </c>
      <c r="L125" s="914"/>
      <c r="M125" s="916"/>
    </row>
    <row r="126" spans="1:13" ht="30" x14ac:dyDescent="0.25">
      <c r="A126" s="1060"/>
      <c r="B126" s="1063" t="s">
        <v>1062</v>
      </c>
      <c r="C126" s="212" t="s">
        <v>203</v>
      </c>
      <c r="D126" s="39">
        <v>1088</v>
      </c>
      <c r="E126" s="39">
        <f t="shared" si="7"/>
        <v>3455</v>
      </c>
      <c r="F126" s="842">
        <f t="shared" si="6"/>
        <v>31.490593342981189</v>
      </c>
      <c r="G126" s="39">
        <v>691</v>
      </c>
      <c r="H126" s="452">
        <v>691</v>
      </c>
      <c r="I126" s="39">
        <v>691</v>
      </c>
      <c r="J126" s="39">
        <v>691</v>
      </c>
      <c r="K126" s="41">
        <v>691</v>
      </c>
      <c r="L126" s="914"/>
      <c r="M126" s="916"/>
    </row>
    <row r="127" spans="1:13" ht="30" x14ac:dyDescent="0.25">
      <c r="A127" s="1061"/>
      <c r="B127" s="1064"/>
      <c r="C127" s="209" t="s">
        <v>204</v>
      </c>
      <c r="D127" s="39">
        <v>448</v>
      </c>
      <c r="E127" s="39">
        <f t="shared" si="7"/>
        <v>2880</v>
      </c>
      <c r="F127" s="842">
        <f t="shared" si="6"/>
        <v>15.555555555555555</v>
      </c>
      <c r="G127" s="39">
        <v>468</v>
      </c>
      <c r="H127" s="452">
        <v>597</v>
      </c>
      <c r="I127" s="39">
        <v>605</v>
      </c>
      <c r="J127" s="39">
        <v>605</v>
      </c>
      <c r="K127" s="41">
        <v>605</v>
      </c>
      <c r="L127" s="914"/>
      <c r="M127" s="916"/>
    </row>
    <row r="128" spans="1:13" ht="30" x14ac:dyDescent="0.25">
      <c r="A128" s="1060"/>
      <c r="B128" s="1063" t="s">
        <v>1064</v>
      </c>
      <c r="C128" s="212" t="s">
        <v>203</v>
      </c>
      <c r="D128" s="39">
        <v>868</v>
      </c>
      <c r="E128" s="39">
        <f t="shared" si="7"/>
        <v>2950</v>
      </c>
      <c r="F128" s="842">
        <f t="shared" si="6"/>
        <v>29.423728813559325</v>
      </c>
      <c r="G128" s="39">
        <v>590</v>
      </c>
      <c r="H128" s="452">
        <v>590</v>
      </c>
      <c r="I128" s="39">
        <v>590</v>
      </c>
      <c r="J128" s="39">
        <v>590</v>
      </c>
      <c r="K128" s="41">
        <v>590</v>
      </c>
      <c r="L128" s="914"/>
      <c r="M128" s="916"/>
    </row>
    <row r="129" spans="1:13" ht="30" x14ac:dyDescent="0.25">
      <c r="A129" s="1061"/>
      <c r="B129" s="1064"/>
      <c r="C129" s="209" t="s">
        <v>204</v>
      </c>
      <c r="D129" s="39">
        <v>328</v>
      </c>
      <c r="E129" s="39">
        <f t="shared" si="7"/>
        <v>2458</v>
      </c>
      <c r="F129" s="842">
        <f t="shared" si="6"/>
        <v>13.344182262001627</v>
      </c>
      <c r="G129" s="39">
        <v>400</v>
      </c>
      <c r="H129" s="452">
        <v>510</v>
      </c>
      <c r="I129" s="39">
        <v>516</v>
      </c>
      <c r="J129" s="39">
        <v>516</v>
      </c>
      <c r="K129" s="41">
        <v>516</v>
      </c>
      <c r="L129" s="914"/>
      <c r="M129" s="916"/>
    </row>
    <row r="130" spans="1:13" ht="30" x14ac:dyDescent="0.25">
      <c r="A130" s="1060"/>
      <c r="B130" s="1063" t="s">
        <v>1065</v>
      </c>
      <c r="C130" s="212" t="s">
        <v>203</v>
      </c>
      <c r="D130" s="39">
        <v>974</v>
      </c>
      <c r="E130" s="39">
        <f t="shared" si="7"/>
        <v>3350</v>
      </c>
      <c r="F130" s="842">
        <f t="shared" si="6"/>
        <v>29.074626865671643</v>
      </c>
      <c r="G130" s="39">
        <v>670</v>
      </c>
      <c r="H130" s="452">
        <v>670</v>
      </c>
      <c r="I130" s="39">
        <v>670</v>
      </c>
      <c r="J130" s="39">
        <v>670</v>
      </c>
      <c r="K130" s="41">
        <v>670</v>
      </c>
      <c r="L130" s="914"/>
      <c r="M130" s="916"/>
    </row>
    <row r="131" spans="1:13" ht="30" x14ac:dyDescent="0.25">
      <c r="A131" s="1061"/>
      <c r="B131" s="1064"/>
      <c r="C131" s="209" t="s">
        <v>204</v>
      </c>
      <c r="D131" s="39">
        <v>374</v>
      </c>
      <c r="E131" s="39">
        <f t="shared" si="7"/>
        <v>2791</v>
      </c>
      <c r="F131" s="842">
        <f t="shared" si="6"/>
        <v>13.400214976710856</v>
      </c>
      <c r="G131" s="39">
        <v>454</v>
      </c>
      <c r="H131" s="452">
        <v>579</v>
      </c>
      <c r="I131" s="39">
        <v>586</v>
      </c>
      <c r="J131" s="39">
        <v>586</v>
      </c>
      <c r="K131" s="41">
        <v>586</v>
      </c>
      <c r="L131" s="914"/>
      <c r="M131" s="916"/>
    </row>
    <row r="132" spans="1:13" ht="38.25" customHeight="1" x14ac:dyDescent="0.25">
      <c r="A132" s="1055" t="s">
        <v>207</v>
      </c>
      <c r="B132" s="1061"/>
      <c r="C132" s="1061"/>
      <c r="D132" s="1061"/>
      <c r="E132" s="1061"/>
      <c r="F132" s="1061"/>
      <c r="G132" s="1061"/>
      <c r="H132" s="1061"/>
      <c r="I132" s="1061"/>
      <c r="J132" s="1061"/>
      <c r="K132" s="1226"/>
      <c r="L132" s="218"/>
      <c r="M132" s="209"/>
    </row>
    <row r="133" spans="1:13" ht="30" x14ac:dyDescent="0.25">
      <c r="A133" s="23">
        <v>10</v>
      </c>
      <c r="B133" s="20" t="s">
        <v>27</v>
      </c>
      <c r="C133" s="19" t="s">
        <v>8</v>
      </c>
      <c r="D133" s="773">
        <v>5.2</v>
      </c>
      <c r="E133" s="773">
        <v>5</v>
      </c>
      <c r="F133" s="773">
        <f>E133/D133*100</f>
        <v>96.153846153846146</v>
      </c>
      <c r="G133" s="773">
        <v>5.0999999999999996</v>
      </c>
      <c r="H133" s="773">
        <v>5.0999999999999996</v>
      </c>
      <c r="I133" s="773">
        <v>5</v>
      </c>
      <c r="J133" s="773">
        <v>5</v>
      </c>
      <c r="K133" s="886">
        <v>5</v>
      </c>
      <c r="L133" s="217" t="s">
        <v>1089</v>
      </c>
      <c r="M133" s="209" t="s">
        <v>208</v>
      </c>
    </row>
    <row r="134" spans="1:13" x14ac:dyDescent="0.25">
      <c r="A134" s="1084" t="s">
        <v>209</v>
      </c>
      <c r="B134" s="1084"/>
      <c r="C134" s="1084"/>
      <c r="D134" s="1084"/>
      <c r="E134" s="1084"/>
      <c r="F134" s="1084"/>
      <c r="G134" s="1084"/>
      <c r="H134" s="1084"/>
      <c r="I134" s="1084"/>
      <c r="J134" s="1084"/>
      <c r="K134" s="1229"/>
      <c r="L134" s="845"/>
      <c r="M134" s="845"/>
    </row>
    <row r="135" spans="1:13" x14ac:dyDescent="0.25">
      <c r="A135" s="23">
        <v>11</v>
      </c>
      <c r="B135" s="20" t="s">
        <v>27</v>
      </c>
      <c r="C135" s="19" t="s">
        <v>8</v>
      </c>
      <c r="D135" s="23">
        <v>88.9</v>
      </c>
      <c r="E135" s="23">
        <v>94.6</v>
      </c>
      <c r="F135" s="216">
        <f>D135/E135*100</f>
        <v>93.974630021141664</v>
      </c>
      <c r="G135" s="217">
        <v>90</v>
      </c>
      <c r="H135" s="217">
        <v>91</v>
      </c>
      <c r="I135" s="217">
        <v>93</v>
      </c>
      <c r="J135" s="217">
        <v>94.1</v>
      </c>
      <c r="K135" s="884">
        <v>94.6</v>
      </c>
      <c r="L135" s="217" t="s">
        <v>1106</v>
      </c>
      <c r="M135" s="845"/>
    </row>
    <row r="136" spans="1:13" x14ac:dyDescent="0.25">
      <c r="A136" s="845"/>
      <c r="B136" s="194" t="s">
        <v>210</v>
      </c>
      <c r="C136" s="19"/>
      <c r="D136" s="219">
        <v>98</v>
      </c>
      <c r="E136" s="221">
        <v>100</v>
      </c>
      <c r="F136" s="216">
        <f t="shared" ref="F136:F155" si="8">D136/E136*100</f>
        <v>98</v>
      </c>
      <c r="G136" s="846">
        <v>98</v>
      </c>
      <c r="H136" s="846">
        <v>98</v>
      </c>
      <c r="I136" s="221">
        <v>98</v>
      </c>
      <c r="J136" s="221">
        <v>100</v>
      </c>
      <c r="K136" s="889">
        <v>100</v>
      </c>
      <c r="L136" s="845"/>
      <c r="M136" s="845"/>
    </row>
    <row r="137" spans="1:13" x14ac:dyDescent="0.25">
      <c r="A137" s="845"/>
      <c r="B137" s="194" t="s">
        <v>211</v>
      </c>
      <c r="C137" s="19"/>
      <c r="D137" s="227">
        <v>88</v>
      </c>
      <c r="E137" s="221">
        <v>88</v>
      </c>
      <c r="F137" s="216">
        <f t="shared" si="8"/>
        <v>100</v>
      </c>
      <c r="G137" s="846">
        <v>88</v>
      </c>
      <c r="H137" s="846">
        <v>88</v>
      </c>
      <c r="I137" s="221">
        <v>88</v>
      </c>
      <c r="J137" s="221">
        <v>88</v>
      </c>
      <c r="K137" s="889">
        <v>88</v>
      </c>
      <c r="L137" s="845"/>
      <c r="M137" s="845"/>
    </row>
    <row r="138" spans="1:13" x14ac:dyDescent="0.25">
      <c r="A138" s="845"/>
      <c r="B138" s="194" t="s">
        <v>1074</v>
      </c>
      <c r="C138" s="19"/>
      <c r="D138" s="227">
        <v>100</v>
      </c>
      <c r="E138" s="221">
        <v>100</v>
      </c>
      <c r="F138" s="216">
        <f t="shared" si="8"/>
        <v>100</v>
      </c>
      <c r="G138" s="846">
        <v>100</v>
      </c>
      <c r="H138" s="846">
        <v>100</v>
      </c>
      <c r="I138" s="221">
        <v>100</v>
      </c>
      <c r="J138" s="221">
        <v>100</v>
      </c>
      <c r="K138" s="889">
        <v>100</v>
      </c>
      <c r="L138" s="845"/>
      <c r="M138" s="845"/>
    </row>
    <row r="139" spans="1:13" x14ac:dyDescent="0.25">
      <c r="A139" s="845"/>
      <c r="B139" s="194" t="s">
        <v>193</v>
      </c>
      <c r="C139" s="19"/>
      <c r="D139" s="227">
        <v>91</v>
      </c>
      <c r="E139" s="221">
        <v>91</v>
      </c>
      <c r="F139" s="216">
        <f t="shared" si="8"/>
        <v>100</v>
      </c>
      <c r="G139" s="846">
        <v>91</v>
      </c>
      <c r="H139" s="846">
        <v>91</v>
      </c>
      <c r="I139" s="221">
        <v>91</v>
      </c>
      <c r="J139" s="221">
        <v>91</v>
      </c>
      <c r="K139" s="889">
        <v>91</v>
      </c>
      <c r="L139" s="845"/>
      <c r="M139" s="845"/>
    </row>
    <row r="140" spans="1:13" x14ac:dyDescent="0.25">
      <c r="A140" s="845"/>
      <c r="B140" s="194" t="s">
        <v>1050</v>
      </c>
      <c r="C140" s="19"/>
      <c r="D140" s="227">
        <v>79</v>
      </c>
      <c r="E140" s="221">
        <v>94</v>
      </c>
      <c r="F140" s="216">
        <f t="shared" si="8"/>
        <v>84.042553191489361</v>
      </c>
      <c r="G140" s="846">
        <v>79</v>
      </c>
      <c r="H140" s="846">
        <v>79</v>
      </c>
      <c r="I140" s="221">
        <v>94</v>
      </c>
      <c r="J140" s="221">
        <v>94</v>
      </c>
      <c r="K140" s="889">
        <v>94</v>
      </c>
      <c r="L140" s="845"/>
      <c r="M140" s="845"/>
    </row>
    <row r="141" spans="1:13" x14ac:dyDescent="0.25">
      <c r="A141" s="845"/>
      <c r="B141" s="194" t="s">
        <v>1051</v>
      </c>
      <c r="C141" s="19"/>
      <c r="D141" s="227">
        <v>94</v>
      </c>
      <c r="E141" s="221">
        <v>100</v>
      </c>
      <c r="F141" s="216">
        <f t="shared" si="8"/>
        <v>94</v>
      </c>
      <c r="G141" s="846">
        <v>98</v>
      </c>
      <c r="H141" s="846">
        <v>100</v>
      </c>
      <c r="I141" s="221">
        <v>100</v>
      </c>
      <c r="J141" s="221">
        <v>100</v>
      </c>
      <c r="K141" s="889">
        <v>100</v>
      </c>
      <c r="L141" s="845"/>
      <c r="M141" s="845"/>
    </row>
    <row r="142" spans="1:13" x14ac:dyDescent="0.25">
      <c r="A142" s="845"/>
      <c r="B142" s="194" t="s">
        <v>1052</v>
      </c>
      <c r="C142" s="19"/>
      <c r="D142" s="227">
        <v>83</v>
      </c>
      <c r="E142" s="221">
        <v>89</v>
      </c>
      <c r="F142" s="216">
        <f t="shared" si="8"/>
        <v>93.258426966292134</v>
      </c>
      <c r="G142" s="846">
        <v>86</v>
      </c>
      <c r="H142" s="846">
        <v>86</v>
      </c>
      <c r="I142" s="221">
        <v>86</v>
      </c>
      <c r="J142" s="221">
        <v>89</v>
      </c>
      <c r="K142" s="889">
        <v>89</v>
      </c>
      <c r="L142" s="845"/>
      <c r="M142" s="845"/>
    </row>
    <row r="143" spans="1:13" x14ac:dyDescent="0.25">
      <c r="A143" s="845"/>
      <c r="B143" s="194" t="s">
        <v>1054</v>
      </c>
      <c r="C143" s="19"/>
      <c r="D143" s="227">
        <v>74</v>
      </c>
      <c r="E143" s="221">
        <v>85</v>
      </c>
      <c r="F143" s="216">
        <f t="shared" si="8"/>
        <v>87.058823529411768</v>
      </c>
      <c r="G143" s="846">
        <v>74</v>
      </c>
      <c r="H143" s="846">
        <v>74</v>
      </c>
      <c r="I143" s="221">
        <v>81</v>
      </c>
      <c r="J143" s="221">
        <v>85</v>
      </c>
      <c r="K143" s="889">
        <v>85</v>
      </c>
      <c r="L143" s="845"/>
      <c r="M143" s="845"/>
    </row>
    <row r="144" spans="1:13" x14ac:dyDescent="0.25">
      <c r="A144" s="845"/>
      <c r="B144" s="194" t="s">
        <v>1055</v>
      </c>
      <c r="C144" s="19"/>
      <c r="D144" s="227">
        <v>68</v>
      </c>
      <c r="E144" s="221">
        <v>78</v>
      </c>
      <c r="F144" s="216">
        <f t="shared" si="8"/>
        <v>87.179487179487182</v>
      </c>
      <c r="G144" s="846">
        <v>70</v>
      </c>
      <c r="H144" s="846">
        <v>70</v>
      </c>
      <c r="I144" s="221">
        <v>74</v>
      </c>
      <c r="J144" s="221">
        <v>74</v>
      </c>
      <c r="K144" s="889">
        <v>78</v>
      </c>
      <c r="L144" s="845"/>
      <c r="M144" s="845"/>
    </row>
    <row r="145" spans="1:13" x14ac:dyDescent="0.25">
      <c r="A145" s="845"/>
      <c r="B145" s="194" t="s">
        <v>1056</v>
      </c>
      <c r="C145" s="19"/>
      <c r="D145" s="227">
        <v>96</v>
      </c>
      <c r="E145" s="221">
        <v>97</v>
      </c>
      <c r="F145" s="216">
        <f t="shared" si="8"/>
        <v>98.969072164948457</v>
      </c>
      <c r="G145" s="846">
        <v>97</v>
      </c>
      <c r="H145" s="846">
        <v>97</v>
      </c>
      <c r="I145" s="221">
        <v>97</v>
      </c>
      <c r="J145" s="221">
        <v>97</v>
      </c>
      <c r="K145" s="889">
        <v>97</v>
      </c>
      <c r="L145" s="845"/>
      <c r="M145" s="845"/>
    </row>
    <row r="146" spans="1:13" x14ac:dyDescent="0.25">
      <c r="A146" s="845"/>
      <c r="B146" s="194" t="s">
        <v>1057</v>
      </c>
      <c r="C146" s="19"/>
      <c r="D146" s="227">
        <v>100</v>
      </c>
      <c r="E146" s="221">
        <v>100</v>
      </c>
      <c r="F146" s="216">
        <f t="shared" si="8"/>
        <v>100</v>
      </c>
      <c r="G146" s="846">
        <v>100</v>
      </c>
      <c r="H146" s="846">
        <v>100</v>
      </c>
      <c r="I146" s="221">
        <v>100</v>
      </c>
      <c r="J146" s="221">
        <v>100</v>
      </c>
      <c r="K146" s="889">
        <v>100</v>
      </c>
      <c r="L146" s="845"/>
      <c r="M146" s="845"/>
    </row>
    <row r="147" spans="1:13" x14ac:dyDescent="0.25">
      <c r="A147" s="845"/>
      <c r="B147" s="194" t="s">
        <v>1058</v>
      </c>
      <c r="C147" s="19"/>
      <c r="D147" s="227">
        <v>83</v>
      </c>
      <c r="E147" s="221">
        <v>95</v>
      </c>
      <c r="F147" s="216">
        <f t="shared" si="8"/>
        <v>87.368421052631589</v>
      </c>
      <c r="G147" s="846">
        <v>83</v>
      </c>
      <c r="H147" s="846">
        <v>83</v>
      </c>
      <c r="I147" s="221">
        <v>86</v>
      </c>
      <c r="J147" s="221">
        <v>90</v>
      </c>
      <c r="K147" s="889">
        <v>95</v>
      </c>
      <c r="L147" s="845"/>
      <c r="M147" s="845"/>
    </row>
    <row r="148" spans="1:13" x14ac:dyDescent="0.25">
      <c r="A148" s="845"/>
      <c r="B148" s="194" t="s">
        <v>1059</v>
      </c>
      <c r="C148" s="19"/>
      <c r="D148" s="227">
        <v>92</v>
      </c>
      <c r="E148" s="221">
        <v>96</v>
      </c>
      <c r="F148" s="216">
        <f t="shared" si="8"/>
        <v>95.833333333333343</v>
      </c>
      <c r="G148" s="846">
        <v>92</v>
      </c>
      <c r="H148" s="846">
        <v>92</v>
      </c>
      <c r="I148" s="221">
        <v>96</v>
      </c>
      <c r="J148" s="221">
        <v>96</v>
      </c>
      <c r="K148" s="889">
        <v>96</v>
      </c>
      <c r="L148" s="845"/>
      <c r="M148" s="845"/>
    </row>
    <row r="149" spans="1:13" x14ac:dyDescent="0.25">
      <c r="A149" s="845"/>
      <c r="B149" s="194" t="s">
        <v>194</v>
      </c>
      <c r="C149" s="219"/>
      <c r="D149" s="219">
        <v>88</v>
      </c>
      <c r="E149" s="221">
        <v>93</v>
      </c>
      <c r="F149" s="216">
        <f t="shared" si="8"/>
        <v>94.623655913978496</v>
      </c>
      <c r="G149" s="846">
        <v>88</v>
      </c>
      <c r="H149" s="846">
        <v>88</v>
      </c>
      <c r="I149" s="221">
        <v>91</v>
      </c>
      <c r="J149" s="221">
        <v>91</v>
      </c>
      <c r="K149" s="889">
        <v>93</v>
      </c>
      <c r="L149" s="845"/>
      <c r="M149" s="845"/>
    </row>
    <row r="150" spans="1:13" x14ac:dyDescent="0.25">
      <c r="A150" s="845"/>
      <c r="B150" s="194" t="s">
        <v>1060</v>
      </c>
      <c r="C150" s="19"/>
      <c r="D150" s="227">
        <v>77</v>
      </c>
      <c r="E150" s="221">
        <v>90</v>
      </c>
      <c r="F150" s="216">
        <f t="shared" si="8"/>
        <v>85.555555555555557</v>
      </c>
      <c r="G150" s="846">
        <v>78</v>
      </c>
      <c r="H150" s="846">
        <v>83</v>
      </c>
      <c r="I150" s="221">
        <v>83</v>
      </c>
      <c r="J150" s="221">
        <v>90</v>
      </c>
      <c r="K150" s="889">
        <v>90</v>
      </c>
      <c r="L150" s="845"/>
      <c r="M150" s="845"/>
    </row>
    <row r="151" spans="1:13" x14ac:dyDescent="0.25">
      <c r="A151" s="845"/>
      <c r="B151" s="194" t="s">
        <v>1061</v>
      </c>
      <c r="C151" s="19"/>
      <c r="D151" s="227">
        <v>90</v>
      </c>
      <c r="E151" s="221">
        <v>90</v>
      </c>
      <c r="F151" s="216">
        <f t="shared" si="8"/>
        <v>100</v>
      </c>
      <c r="G151" s="846">
        <v>90</v>
      </c>
      <c r="H151" s="846">
        <v>90</v>
      </c>
      <c r="I151" s="221">
        <v>90</v>
      </c>
      <c r="J151" s="221">
        <v>90</v>
      </c>
      <c r="K151" s="889">
        <v>90</v>
      </c>
      <c r="L151" s="845"/>
      <c r="M151" s="845"/>
    </row>
    <row r="152" spans="1:13" x14ac:dyDescent="0.25">
      <c r="A152" s="845"/>
      <c r="B152" s="194" t="s">
        <v>213</v>
      </c>
      <c r="C152" s="19"/>
      <c r="D152" s="227">
        <v>91</v>
      </c>
      <c r="E152" s="221">
        <v>100</v>
      </c>
      <c r="F152" s="216">
        <f t="shared" si="8"/>
        <v>91</v>
      </c>
      <c r="G152" s="846">
        <v>91</v>
      </c>
      <c r="H152" s="846">
        <v>91</v>
      </c>
      <c r="I152" s="221">
        <v>91</v>
      </c>
      <c r="J152" s="221">
        <v>95</v>
      </c>
      <c r="K152" s="889">
        <v>100</v>
      </c>
      <c r="L152" s="845"/>
      <c r="M152" s="845"/>
    </row>
    <row r="153" spans="1:13" x14ac:dyDescent="0.25">
      <c r="A153" s="845"/>
      <c r="B153" s="194" t="s">
        <v>1062</v>
      </c>
      <c r="C153" s="19"/>
      <c r="D153" s="227">
        <v>96</v>
      </c>
      <c r="E153" s="221">
        <v>98</v>
      </c>
      <c r="F153" s="216">
        <f t="shared" si="8"/>
        <v>97.959183673469383</v>
      </c>
      <c r="G153" s="846">
        <v>98</v>
      </c>
      <c r="H153" s="846">
        <v>98</v>
      </c>
      <c r="I153" s="221">
        <v>98</v>
      </c>
      <c r="J153" s="221">
        <v>98</v>
      </c>
      <c r="K153" s="889">
        <v>98</v>
      </c>
      <c r="L153" s="845"/>
      <c r="M153" s="845"/>
    </row>
    <row r="154" spans="1:13" x14ac:dyDescent="0.25">
      <c r="A154" s="845"/>
      <c r="B154" s="194" t="s">
        <v>1064</v>
      </c>
      <c r="C154" s="19"/>
      <c r="D154" s="227">
        <v>95</v>
      </c>
      <c r="E154" s="221">
        <v>100</v>
      </c>
      <c r="F154" s="216">
        <f>D154/E154*100</f>
        <v>95</v>
      </c>
      <c r="G154" s="846">
        <v>98</v>
      </c>
      <c r="H154" s="846">
        <v>98</v>
      </c>
      <c r="I154" s="221">
        <v>100</v>
      </c>
      <c r="J154" s="221">
        <v>100</v>
      </c>
      <c r="K154" s="889">
        <v>100</v>
      </c>
      <c r="L154" s="845"/>
      <c r="M154" s="845"/>
    </row>
    <row r="155" spans="1:13" x14ac:dyDescent="0.25">
      <c r="A155" s="845"/>
      <c r="B155" s="194" t="s">
        <v>1065</v>
      </c>
      <c r="C155" s="19"/>
      <c r="D155" s="227">
        <v>100</v>
      </c>
      <c r="E155" s="221">
        <v>100</v>
      </c>
      <c r="F155" s="216">
        <f t="shared" si="8"/>
        <v>100</v>
      </c>
      <c r="G155" s="846">
        <v>100</v>
      </c>
      <c r="H155" s="846">
        <v>100</v>
      </c>
      <c r="I155" s="221">
        <v>100</v>
      </c>
      <c r="J155" s="221">
        <v>100</v>
      </c>
      <c r="K155" s="889">
        <v>100</v>
      </c>
      <c r="L155" s="845"/>
      <c r="M155" s="845"/>
    </row>
    <row r="156" spans="1:13" x14ac:dyDescent="0.25">
      <c r="A156" s="218"/>
      <c r="B156" s="1084" t="s">
        <v>214</v>
      </c>
      <c r="C156" s="1084"/>
      <c r="D156" s="1084"/>
      <c r="E156" s="1084"/>
      <c r="F156" s="1084"/>
      <c r="G156" s="1084"/>
      <c r="H156" s="1084"/>
      <c r="I156" s="1084"/>
      <c r="J156" s="1084"/>
      <c r="K156" s="1229"/>
      <c r="L156" s="845"/>
      <c r="M156" s="845"/>
    </row>
    <row r="157" spans="1:13" x14ac:dyDescent="0.25">
      <c r="A157" s="23">
        <v>12</v>
      </c>
      <c r="B157" s="20" t="s">
        <v>27</v>
      </c>
      <c r="C157" s="19" t="s">
        <v>8</v>
      </c>
      <c r="D157" s="219">
        <v>92</v>
      </c>
      <c r="E157" s="219">
        <v>99</v>
      </c>
      <c r="F157" s="216">
        <f>D157/E157*100</f>
        <v>92.929292929292927</v>
      </c>
      <c r="G157" s="217">
        <v>97.4</v>
      </c>
      <c r="H157" s="216">
        <v>99</v>
      </c>
      <c r="I157" s="216">
        <v>99</v>
      </c>
      <c r="J157" s="216">
        <v>99</v>
      </c>
      <c r="K157" s="890">
        <v>99</v>
      </c>
      <c r="L157" s="918"/>
      <c r="M157" s="919"/>
    </row>
    <row r="158" spans="1:13" x14ac:dyDescent="0.25">
      <c r="A158" s="847"/>
      <c r="B158" s="194" t="s">
        <v>210</v>
      </c>
      <c r="C158" s="19"/>
      <c r="D158" s="846">
        <v>88.723539710329462</v>
      </c>
      <c r="E158" s="846">
        <v>98</v>
      </c>
      <c r="F158" s="216">
        <f t="shared" ref="F158:F177" si="9">D158/E158*100</f>
        <v>90.534224194213735</v>
      </c>
      <c r="G158" s="846">
        <v>95</v>
      </c>
      <c r="H158" s="846">
        <v>98</v>
      </c>
      <c r="I158" s="846">
        <v>98</v>
      </c>
      <c r="J158" s="846">
        <v>98</v>
      </c>
      <c r="K158" s="891">
        <v>98</v>
      </c>
      <c r="L158" s="920"/>
      <c r="M158" s="921"/>
    </row>
    <row r="159" spans="1:13" x14ac:dyDescent="0.25">
      <c r="A159" s="847"/>
      <c r="B159" s="194" t="s">
        <v>211</v>
      </c>
      <c r="C159" s="19"/>
      <c r="D159" s="846">
        <v>85.036319612590788</v>
      </c>
      <c r="E159" s="846">
        <v>99</v>
      </c>
      <c r="F159" s="216">
        <f t="shared" si="9"/>
        <v>85.895272335950295</v>
      </c>
      <c r="G159" s="846">
        <v>95</v>
      </c>
      <c r="H159" s="846">
        <v>99</v>
      </c>
      <c r="I159" s="846">
        <v>99</v>
      </c>
      <c r="J159" s="846">
        <v>99</v>
      </c>
      <c r="K159" s="891">
        <v>99</v>
      </c>
      <c r="L159" s="920"/>
      <c r="M159" s="921"/>
    </row>
    <row r="160" spans="1:13" x14ac:dyDescent="0.25">
      <c r="A160" s="847"/>
      <c r="B160" s="194" t="s">
        <v>1074</v>
      </c>
      <c r="C160" s="19"/>
      <c r="D160" s="846">
        <v>96.718972895863047</v>
      </c>
      <c r="E160" s="846">
        <v>99</v>
      </c>
      <c r="F160" s="216">
        <f t="shared" si="9"/>
        <v>97.695932218043481</v>
      </c>
      <c r="G160" s="846">
        <v>99</v>
      </c>
      <c r="H160" s="846">
        <v>99</v>
      </c>
      <c r="I160" s="846">
        <v>99</v>
      </c>
      <c r="J160" s="846">
        <v>99</v>
      </c>
      <c r="K160" s="891">
        <v>99</v>
      </c>
      <c r="L160" s="845"/>
      <c r="M160" s="921"/>
    </row>
    <row r="161" spans="1:13" x14ac:dyDescent="0.25">
      <c r="A161" s="847"/>
      <c r="B161" s="194" t="s">
        <v>193</v>
      </c>
      <c r="C161" s="19"/>
      <c r="D161" s="846">
        <v>83.602911443590784</v>
      </c>
      <c r="E161" s="846">
        <v>95</v>
      </c>
      <c r="F161" s="216">
        <f t="shared" si="9"/>
        <v>88.003064677463982</v>
      </c>
      <c r="G161" s="846">
        <v>93</v>
      </c>
      <c r="H161" s="846">
        <v>95</v>
      </c>
      <c r="I161" s="846">
        <v>95</v>
      </c>
      <c r="J161" s="846">
        <v>95</v>
      </c>
      <c r="K161" s="891">
        <v>95</v>
      </c>
      <c r="L161" s="845"/>
      <c r="M161" s="921"/>
    </row>
    <row r="162" spans="1:13" x14ac:dyDescent="0.25">
      <c r="A162" s="847"/>
      <c r="B162" s="194" t="s">
        <v>1050</v>
      </c>
      <c r="C162" s="19"/>
      <c r="D162" s="846">
        <v>96.83098591549296</v>
      </c>
      <c r="E162" s="846">
        <v>100</v>
      </c>
      <c r="F162" s="216">
        <f t="shared" si="9"/>
        <v>96.83098591549296</v>
      </c>
      <c r="G162" s="846">
        <v>98</v>
      </c>
      <c r="H162" s="846">
        <v>100</v>
      </c>
      <c r="I162" s="846">
        <v>100</v>
      </c>
      <c r="J162" s="846">
        <v>100</v>
      </c>
      <c r="K162" s="891">
        <v>100</v>
      </c>
      <c r="L162" s="920"/>
      <c r="M162" s="921"/>
    </row>
    <row r="163" spans="1:13" x14ac:dyDescent="0.25">
      <c r="A163" s="847"/>
      <c r="B163" s="194" t="s">
        <v>1051</v>
      </c>
      <c r="C163" s="19"/>
      <c r="D163" s="846">
        <v>97.297297297297305</v>
      </c>
      <c r="E163" s="846">
        <v>99</v>
      </c>
      <c r="F163" s="216">
        <f t="shared" si="9"/>
        <v>98.280098280098287</v>
      </c>
      <c r="G163" s="846">
        <v>97</v>
      </c>
      <c r="H163" s="846">
        <v>99</v>
      </c>
      <c r="I163" s="846">
        <v>99</v>
      </c>
      <c r="J163" s="846">
        <v>99</v>
      </c>
      <c r="K163" s="891">
        <v>99</v>
      </c>
      <c r="L163" s="920"/>
      <c r="M163" s="921"/>
    </row>
    <row r="164" spans="1:13" x14ac:dyDescent="0.25">
      <c r="A164" s="847"/>
      <c r="B164" s="194" t="s">
        <v>1052</v>
      </c>
      <c r="C164" s="19"/>
      <c r="D164" s="846">
        <v>96.048632218844986</v>
      </c>
      <c r="E164" s="846">
        <v>98.5</v>
      </c>
      <c r="F164" s="216">
        <f t="shared" si="9"/>
        <v>97.51130174502029</v>
      </c>
      <c r="G164" s="846">
        <v>98</v>
      </c>
      <c r="H164" s="846">
        <v>98.5</v>
      </c>
      <c r="I164" s="846">
        <v>98.5</v>
      </c>
      <c r="J164" s="846">
        <v>98.5</v>
      </c>
      <c r="K164" s="891">
        <v>98.5</v>
      </c>
      <c r="L164" s="920"/>
      <c r="M164" s="921"/>
    </row>
    <row r="165" spans="1:13" x14ac:dyDescent="0.25">
      <c r="A165" s="847"/>
      <c r="B165" s="194" t="s">
        <v>1054</v>
      </c>
      <c r="C165" s="19"/>
      <c r="D165" s="846">
        <v>93.392070484581495</v>
      </c>
      <c r="E165" s="846">
        <v>98</v>
      </c>
      <c r="F165" s="216">
        <f t="shared" si="9"/>
        <v>95.298031106715811</v>
      </c>
      <c r="G165" s="846">
        <v>98</v>
      </c>
      <c r="H165" s="846">
        <v>98</v>
      </c>
      <c r="I165" s="846">
        <v>98</v>
      </c>
      <c r="J165" s="846">
        <v>98</v>
      </c>
      <c r="K165" s="891">
        <v>98</v>
      </c>
      <c r="L165" s="920"/>
      <c r="M165" s="921"/>
    </row>
    <row r="166" spans="1:13" x14ac:dyDescent="0.25">
      <c r="A166" s="847"/>
      <c r="B166" s="194" t="s">
        <v>1055</v>
      </c>
      <c r="C166" s="19"/>
      <c r="D166" s="846">
        <v>97.375</v>
      </c>
      <c r="E166" s="846">
        <v>99</v>
      </c>
      <c r="F166" s="216">
        <f t="shared" si="9"/>
        <v>98.358585858585855</v>
      </c>
      <c r="G166" s="846">
        <v>99</v>
      </c>
      <c r="H166" s="846">
        <v>99</v>
      </c>
      <c r="I166" s="846">
        <v>99</v>
      </c>
      <c r="J166" s="846">
        <v>99</v>
      </c>
      <c r="K166" s="891">
        <v>99</v>
      </c>
      <c r="L166" s="920"/>
      <c r="M166" s="921"/>
    </row>
    <row r="167" spans="1:13" x14ac:dyDescent="0.25">
      <c r="A167" s="847"/>
      <c r="B167" s="194" t="s">
        <v>1056</v>
      </c>
      <c r="C167" s="19"/>
      <c r="D167" s="846">
        <v>92.703583061889248</v>
      </c>
      <c r="E167" s="846">
        <v>97</v>
      </c>
      <c r="F167" s="216">
        <f t="shared" si="9"/>
        <v>95.570704187514693</v>
      </c>
      <c r="G167" s="846">
        <v>95</v>
      </c>
      <c r="H167" s="846">
        <v>97</v>
      </c>
      <c r="I167" s="846">
        <v>97</v>
      </c>
      <c r="J167" s="846">
        <v>97</v>
      </c>
      <c r="K167" s="891">
        <v>97</v>
      </c>
      <c r="L167" s="920"/>
      <c r="M167" s="921"/>
    </row>
    <row r="168" spans="1:13" x14ac:dyDescent="0.25">
      <c r="A168" s="847"/>
      <c r="B168" s="194" t="s">
        <v>1057</v>
      </c>
      <c r="C168" s="19"/>
      <c r="D168" s="846">
        <v>98.336798336798338</v>
      </c>
      <c r="E168" s="846">
        <v>100</v>
      </c>
      <c r="F168" s="216">
        <f t="shared" si="9"/>
        <v>98.336798336798338</v>
      </c>
      <c r="G168" s="846">
        <v>99</v>
      </c>
      <c r="H168" s="846">
        <v>100</v>
      </c>
      <c r="I168" s="846">
        <v>100</v>
      </c>
      <c r="J168" s="846">
        <v>100</v>
      </c>
      <c r="K168" s="891">
        <v>100</v>
      </c>
      <c r="L168" s="920"/>
      <c r="M168" s="921"/>
    </row>
    <row r="169" spans="1:13" x14ac:dyDescent="0.25">
      <c r="A169" s="847"/>
      <c r="B169" s="194" t="s">
        <v>1058</v>
      </c>
      <c r="C169" s="19"/>
      <c r="D169" s="846">
        <v>96.663190823774769</v>
      </c>
      <c r="E169" s="846">
        <v>99</v>
      </c>
      <c r="F169" s="216">
        <f t="shared" si="9"/>
        <v>97.639586690681597</v>
      </c>
      <c r="G169" s="846">
        <v>97</v>
      </c>
      <c r="H169" s="846">
        <v>99</v>
      </c>
      <c r="I169" s="846">
        <v>99</v>
      </c>
      <c r="J169" s="846">
        <v>99</v>
      </c>
      <c r="K169" s="891">
        <v>99</v>
      </c>
      <c r="L169" s="920"/>
      <c r="M169" s="921"/>
    </row>
    <row r="170" spans="1:13" x14ac:dyDescent="0.25">
      <c r="A170" s="847"/>
      <c r="B170" s="194" t="s">
        <v>1059</v>
      </c>
      <c r="C170" s="19"/>
      <c r="D170" s="846">
        <v>100</v>
      </c>
      <c r="E170" s="846">
        <v>99.5</v>
      </c>
      <c r="F170" s="216">
        <f t="shared" si="9"/>
        <v>100.50251256281406</v>
      </c>
      <c r="G170" s="846">
        <v>100</v>
      </c>
      <c r="H170" s="846">
        <v>99.5</v>
      </c>
      <c r="I170" s="846">
        <v>99.5</v>
      </c>
      <c r="J170" s="846">
        <v>99.5</v>
      </c>
      <c r="K170" s="891">
        <v>99.5</v>
      </c>
      <c r="L170" s="920"/>
      <c r="M170" s="921"/>
    </row>
    <row r="171" spans="1:13" x14ac:dyDescent="0.25">
      <c r="A171" s="847"/>
      <c r="B171" s="194" t="s">
        <v>194</v>
      </c>
      <c r="C171" s="19"/>
      <c r="D171" s="846">
        <v>90.534241663678742</v>
      </c>
      <c r="E171" s="846">
        <v>99</v>
      </c>
      <c r="F171" s="216">
        <f t="shared" si="9"/>
        <v>91.448728953210846</v>
      </c>
      <c r="G171" s="846">
        <v>95.5</v>
      </c>
      <c r="H171" s="846">
        <v>99</v>
      </c>
      <c r="I171" s="846">
        <v>99</v>
      </c>
      <c r="J171" s="846">
        <v>99</v>
      </c>
      <c r="K171" s="891">
        <v>99</v>
      </c>
      <c r="L171" s="920"/>
      <c r="M171" s="921"/>
    </row>
    <row r="172" spans="1:13" x14ac:dyDescent="0.25">
      <c r="A172" s="847"/>
      <c r="B172" s="194" t="s">
        <v>1060</v>
      </c>
      <c r="C172" s="19"/>
      <c r="D172" s="846">
        <v>95.167785234899327</v>
      </c>
      <c r="E172" s="846">
        <v>99.9</v>
      </c>
      <c r="F172" s="216">
        <f t="shared" si="9"/>
        <v>95.263048283182499</v>
      </c>
      <c r="G172" s="846">
        <v>98.6</v>
      </c>
      <c r="H172" s="846">
        <v>99.9</v>
      </c>
      <c r="I172" s="846">
        <v>99.9</v>
      </c>
      <c r="J172" s="846">
        <v>99.9</v>
      </c>
      <c r="K172" s="891">
        <v>99.9</v>
      </c>
      <c r="L172" s="920"/>
      <c r="M172" s="921"/>
    </row>
    <row r="173" spans="1:13" x14ac:dyDescent="0.25">
      <c r="A173" s="847"/>
      <c r="B173" s="194" t="s">
        <v>1061</v>
      </c>
      <c r="C173" s="19"/>
      <c r="D173" s="846">
        <v>98.654708520179369</v>
      </c>
      <c r="E173" s="846">
        <v>99.9</v>
      </c>
      <c r="F173" s="216">
        <f t="shared" si="9"/>
        <v>98.753461982161525</v>
      </c>
      <c r="G173" s="846">
        <v>99</v>
      </c>
      <c r="H173" s="846">
        <v>99.9</v>
      </c>
      <c r="I173" s="846">
        <v>99.9</v>
      </c>
      <c r="J173" s="846">
        <v>99.9</v>
      </c>
      <c r="K173" s="891">
        <v>99.9</v>
      </c>
      <c r="L173" s="920"/>
      <c r="M173" s="921"/>
    </row>
    <row r="174" spans="1:13" x14ac:dyDescent="0.25">
      <c r="A174" s="847"/>
      <c r="B174" s="194" t="s">
        <v>213</v>
      </c>
      <c r="C174" s="19"/>
      <c r="D174" s="846">
        <v>95.461422087745845</v>
      </c>
      <c r="E174" s="846">
        <v>99</v>
      </c>
      <c r="F174" s="216">
        <f t="shared" si="9"/>
        <v>96.425678876510958</v>
      </c>
      <c r="G174" s="846">
        <v>98</v>
      </c>
      <c r="H174" s="846">
        <v>99</v>
      </c>
      <c r="I174" s="846">
        <v>99</v>
      </c>
      <c r="J174" s="846">
        <v>99</v>
      </c>
      <c r="K174" s="891">
        <v>99</v>
      </c>
      <c r="L174" s="920"/>
      <c r="M174" s="921"/>
    </row>
    <row r="175" spans="1:13" x14ac:dyDescent="0.25">
      <c r="A175" s="847"/>
      <c r="B175" s="194" t="s">
        <v>1062</v>
      </c>
      <c r="C175" s="19"/>
      <c r="D175" s="846">
        <v>97.349397590361448</v>
      </c>
      <c r="E175" s="846">
        <v>98.9</v>
      </c>
      <c r="F175" s="216">
        <f t="shared" si="9"/>
        <v>98.432151254157176</v>
      </c>
      <c r="G175" s="846">
        <v>98</v>
      </c>
      <c r="H175" s="846">
        <v>98.9</v>
      </c>
      <c r="I175" s="846">
        <v>98.9</v>
      </c>
      <c r="J175" s="846">
        <v>98.9</v>
      </c>
      <c r="K175" s="891">
        <v>98.9</v>
      </c>
      <c r="L175" s="920"/>
      <c r="M175" s="921"/>
    </row>
    <row r="176" spans="1:13" x14ac:dyDescent="0.25">
      <c r="A176" s="847"/>
      <c r="B176" s="194" t="s">
        <v>1064</v>
      </c>
      <c r="C176" s="19"/>
      <c r="D176" s="846">
        <v>98.86649874055415</v>
      </c>
      <c r="E176" s="846">
        <v>98</v>
      </c>
      <c r="F176" s="216">
        <f t="shared" si="9"/>
        <v>100.88418238832055</v>
      </c>
      <c r="G176" s="846">
        <v>97.399999999999991</v>
      </c>
      <c r="H176" s="846">
        <v>98</v>
      </c>
      <c r="I176" s="846">
        <v>98</v>
      </c>
      <c r="J176" s="846">
        <v>98</v>
      </c>
      <c r="K176" s="891">
        <v>98</v>
      </c>
      <c r="L176" s="920"/>
      <c r="M176" s="921"/>
    </row>
    <row r="177" spans="1:13" x14ac:dyDescent="0.25">
      <c r="A177" s="847"/>
      <c r="B177" s="194" t="s">
        <v>1065</v>
      </c>
      <c r="C177" s="19"/>
      <c r="D177" s="846">
        <v>96.627318718381119</v>
      </c>
      <c r="E177" s="846">
        <v>100</v>
      </c>
      <c r="F177" s="216">
        <f t="shared" si="9"/>
        <v>96.627318718381119</v>
      </c>
      <c r="G177" s="846">
        <v>99</v>
      </c>
      <c r="H177" s="846">
        <v>100</v>
      </c>
      <c r="I177" s="846">
        <v>100</v>
      </c>
      <c r="J177" s="846">
        <v>100</v>
      </c>
      <c r="K177" s="891">
        <v>100</v>
      </c>
      <c r="L177" s="920"/>
      <c r="M177" s="921"/>
    </row>
    <row r="178" spans="1:13" x14ac:dyDescent="0.25">
      <c r="A178" s="1055" t="s">
        <v>215</v>
      </c>
      <c r="B178" s="1061"/>
      <c r="C178" s="1061"/>
      <c r="D178" s="1061"/>
      <c r="E178" s="1061"/>
      <c r="F178" s="1061"/>
      <c r="G178" s="1061"/>
      <c r="H178" s="1061"/>
      <c r="I178" s="1061"/>
      <c r="J178" s="1061"/>
      <c r="K178" s="1226"/>
      <c r="L178" s="218"/>
      <c r="M178" s="209"/>
    </row>
    <row r="179" spans="1:13" ht="30" x14ac:dyDescent="0.25">
      <c r="A179" s="23">
        <v>13</v>
      </c>
      <c r="B179" s="20" t="s">
        <v>27</v>
      </c>
      <c r="C179" s="19" t="s">
        <v>8</v>
      </c>
      <c r="D179" s="773">
        <v>100</v>
      </c>
      <c r="E179" s="773">
        <v>99</v>
      </c>
      <c r="F179" s="773">
        <f>D179/E179*100</f>
        <v>101.01010101010101</v>
      </c>
      <c r="G179" s="773">
        <v>96</v>
      </c>
      <c r="H179" s="773">
        <v>97</v>
      </c>
      <c r="I179" s="773">
        <v>98</v>
      </c>
      <c r="J179" s="773">
        <v>99</v>
      </c>
      <c r="K179" s="886">
        <v>99</v>
      </c>
      <c r="L179" s="217" t="s">
        <v>1105</v>
      </c>
      <c r="M179" s="209" t="s">
        <v>208</v>
      </c>
    </row>
    <row r="180" spans="1:13" x14ac:dyDescent="0.25">
      <c r="A180" s="1055" t="s">
        <v>216</v>
      </c>
      <c r="B180" s="1061"/>
      <c r="C180" s="1061"/>
      <c r="D180" s="1061"/>
      <c r="E180" s="1061"/>
      <c r="F180" s="1061"/>
      <c r="G180" s="1061"/>
      <c r="H180" s="1061"/>
      <c r="I180" s="1061"/>
      <c r="J180" s="1061"/>
      <c r="K180" s="1226"/>
      <c r="L180" s="218"/>
      <c r="M180" s="209"/>
    </row>
    <row r="181" spans="1:13" ht="31.5" x14ac:dyDescent="0.25">
      <c r="A181" s="23">
        <v>14</v>
      </c>
      <c r="B181" s="20" t="s">
        <v>27</v>
      </c>
      <c r="C181" s="19" t="s">
        <v>125</v>
      </c>
      <c r="D181" s="838">
        <v>2</v>
      </c>
      <c r="E181" s="838">
        <v>1</v>
      </c>
      <c r="F181" s="773">
        <f>D181/E181*100</f>
        <v>200</v>
      </c>
      <c r="G181" s="838">
        <v>1</v>
      </c>
      <c r="H181" s="773"/>
      <c r="I181" s="773"/>
      <c r="J181" s="773"/>
      <c r="K181" s="886"/>
      <c r="L181" s="217" t="s">
        <v>50</v>
      </c>
      <c r="M181" s="209"/>
    </row>
    <row r="182" spans="1:13" x14ac:dyDescent="0.25">
      <c r="A182" s="23"/>
      <c r="B182" s="194" t="s">
        <v>217</v>
      </c>
      <c r="C182" s="19"/>
      <c r="D182" s="221">
        <v>0</v>
      </c>
      <c r="E182" s="222">
        <v>1</v>
      </c>
      <c r="F182" s="838">
        <f>D182/E182*100</f>
        <v>0</v>
      </c>
      <c r="G182" s="23">
        <v>1</v>
      </c>
      <c r="H182" s="23"/>
      <c r="I182" s="23"/>
      <c r="J182" s="23"/>
      <c r="K182" s="881"/>
      <c r="L182" s="920"/>
      <c r="M182" s="922"/>
    </row>
    <row r="183" spans="1:13" x14ac:dyDescent="0.25">
      <c r="A183" s="1055" t="s">
        <v>218</v>
      </c>
      <c r="B183" s="1061"/>
      <c r="C183" s="1061"/>
      <c r="D183" s="1061"/>
      <c r="E183" s="1061"/>
      <c r="F183" s="1061"/>
      <c r="G183" s="1061"/>
      <c r="H183" s="1061"/>
      <c r="I183" s="1061"/>
      <c r="J183" s="1061"/>
      <c r="K183" s="1226"/>
      <c r="L183" s="218"/>
      <c r="M183" s="209"/>
    </row>
    <row r="184" spans="1:13" x14ac:dyDescent="0.25">
      <c r="A184" s="23">
        <v>15</v>
      </c>
      <c r="B184" s="20" t="s">
        <v>27</v>
      </c>
      <c r="C184" s="19" t="s">
        <v>8</v>
      </c>
      <c r="D184" s="773">
        <v>44.9</v>
      </c>
      <c r="E184" s="773">
        <v>50.6</v>
      </c>
      <c r="F184" s="773">
        <f>D184/E184*100</f>
        <v>88.735177865612641</v>
      </c>
      <c r="G184" s="773">
        <v>47.3</v>
      </c>
      <c r="H184" s="773">
        <v>48.5</v>
      </c>
      <c r="I184" s="773">
        <v>49.7</v>
      </c>
      <c r="J184" s="773">
        <v>50</v>
      </c>
      <c r="K184" s="886">
        <v>50.6</v>
      </c>
      <c r="L184" s="217" t="s">
        <v>1108</v>
      </c>
      <c r="M184" s="209"/>
    </row>
    <row r="185" spans="1:13" x14ac:dyDescent="0.25">
      <c r="A185" s="19"/>
      <c r="B185" s="194" t="s">
        <v>191</v>
      </c>
      <c r="C185" s="19"/>
      <c r="D185" s="22">
        <v>42.7</v>
      </c>
      <c r="E185" s="22">
        <v>50</v>
      </c>
      <c r="F185" s="773">
        <f t="shared" ref="F185:F204" si="10">D185/E185*100</f>
        <v>85.4</v>
      </c>
      <c r="G185" s="705">
        <v>46.5</v>
      </c>
      <c r="H185" s="705">
        <v>47</v>
      </c>
      <c r="I185" s="705">
        <v>48.5</v>
      </c>
      <c r="J185" s="705">
        <v>49</v>
      </c>
      <c r="K185" s="525">
        <v>50</v>
      </c>
      <c r="L185" s="912"/>
      <c r="M185" s="749"/>
    </row>
    <row r="186" spans="1:13" x14ac:dyDescent="0.25">
      <c r="A186" s="19"/>
      <c r="B186" s="194" t="s">
        <v>192</v>
      </c>
      <c r="C186" s="19"/>
      <c r="D186" s="22">
        <v>45.6</v>
      </c>
      <c r="E186" s="22">
        <v>50.3</v>
      </c>
      <c r="F186" s="773">
        <f t="shared" si="10"/>
        <v>90.656063618290261</v>
      </c>
      <c r="G186" s="705">
        <v>47.5</v>
      </c>
      <c r="H186" s="705">
        <v>48</v>
      </c>
      <c r="I186" s="705">
        <v>49</v>
      </c>
      <c r="J186" s="705">
        <v>49.5</v>
      </c>
      <c r="K186" s="525">
        <v>50.3</v>
      </c>
      <c r="L186" s="912"/>
      <c r="M186" s="749"/>
    </row>
    <row r="187" spans="1:13" x14ac:dyDescent="0.25">
      <c r="A187" s="19"/>
      <c r="B187" s="194" t="s">
        <v>1049</v>
      </c>
      <c r="C187" s="19"/>
      <c r="D187" s="22">
        <v>45.8</v>
      </c>
      <c r="E187" s="22">
        <v>50.3</v>
      </c>
      <c r="F187" s="773">
        <f t="shared" si="10"/>
        <v>91.053677932405563</v>
      </c>
      <c r="G187" s="705">
        <v>48</v>
      </c>
      <c r="H187" s="705">
        <v>48.5</v>
      </c>
      <c r="I187" s="705">
        <v>49</v>
      </c>
      <c r="J187" s="705">
        <v>49.5</v>
      </c>
      <c r="K187" s="525">
        <v>50.3</v>
      </c>
      <c r="L187" s="912"/>
      <c r="M187" s="749"/>
    </row>
    <row r="188" spans="1:13" x14ac:dyDescent="0.25">
      <c r="A188" s="19"/>
      <c r="B188" s="194" t="s">
        <v>193</v>
      </c>
      <c r="C188" s="19"/>
      <c r="D188" s="22">
        <v>43.2</v>
      </c>
      <c r="E188" s="22">
        <v>50.3</v>
      </c>
      <c r="F188" s="773">
        <f t="shared" si="10"/>
        <v>85.88469184890657</v>
      </c>
      <c r="G188" s="705">
        <v>48</v>
      </c>
      <c r="H188" s="705">
        <v>49</v>
      </c>
      <c r="I188" s="705">
        <v>49.5</v>
      </c>
      <c r="J188" s="705">
        <v>50</v>
      </c>
      <c r="K188" s="525">
        <v>50.3</v>
      </c>
      <c r="L188" s="912"/>
      <c r="M188" s="749"/>
    </row>
    <row r="189" spans="1:13" x14ac:dyDescent="0.25">
      <c r="A189" s="19"/>
      <c r="B189" s="837" t="s">
        <v>1050</v>
      </c>
      <c r="C189" s="19"/>
      <c r="D189" s="19">
        <v>44.5</v>
      </c>
      <c r="E189" s="19">
        <v>50</v>
      </c>
      <c r="F189" s="773">
        <f t="shared" si="10"/>
        <v>89</v>
      </c>
      <c r="G189" s="705">
        <v>46</v>
      </c>
      <c r="H189" s="705">
        <v>47</v>
      </c>
      <c r="I189" s="705">
        <v>48</v>
      </c>
      <c r="J189" s="705">
        <v>49</v>
      </c>
      <c r="K189" s="525">
        <v>50</v>
      </c>
      <c r="L189" s="912"/>
      <c r="M189" s="749"/>
    </row>
    <row r="190" spans="1:13" x14ac:dyDescent="0.25">
      <c r="A190" s="19"/>
      <c r="B190" s="837" t="s">
        <v>1051</v>
      </c>
      <c r="C190" s="19"/>
      <c r="D190" s="19">
        <v>50.3</v>
      </c>
      <c r="E190" s="19">
        <v>52.1</v>
      </c>
      <c r="F190" s="773">
        <f t="shared" si="10"/>
        <v>96.545105566218808</v>
      </c>
      <c r="G190" s="705">
        <v>51.8</v>
      </c>
      <c r="H190" s="705">
        <v>51.9</v>
      </c>
      <c r="I190" s="705">
        <v>52</v>
      </c>
      <c r="J190" s="705">
        <v>52.1</v>
      </c>
      <c r="K190" s="525">
        <v>52.1</v>
      </c>
      <c r="L190" s="912"/>
      <c r="M190" s="749"/>
    </row>
    <row r="191" spans="1:13" x14ac:dyDescent="0.25">
      <c r="A191" s="19"/>
      <c r="B191" s="837" t="s">
        <v>1052</v>
      </c>
      <c r="C191" s="209"/>
      <c r="D191" s="19">
        <v>45.6</v>
      </c>
      <c r="E191" s="19">
        <v>51.6</v>
      </c>
      <c r="F191" s="773">
        <f t="shared" si="10"/>
        <v>88.372093023255815</v>
      </c>
      <c r="G191" s="705">
        <v>51.3</v>
      </c>
      <c r="H191" s="705">
        <v>51.4</v>
      </c>
      <c r="I191" s="705">
        <v>51.5</v>
      </c>
      <c r="J191" s="705">
        <v>51.6</v>
      </c>
      <c r="K191" s="525">
        <v>51.6</v>
      </c>
      <c r="L191" s="912"/>
      <c r="M191" s="749"/>
    </row>
    <row r="192" spans="1:13" x14ac:dyDescent="0.25">
      <c r="A192" s="19"/>
      <c r="B192" s="837" t="s">
        <v>1054</v>
      </c>
      <c r="C192" s="19"/>
      <c r="D192" s="19">
        <v>46</v>
      </c>
      <c r="E192" s="19">
        <v>50.3</v>
      </c>
      <c r="F192" s="773">
        <f t="shared" si="10"/>
        <v>91.451292246520879</v>
      </c>
      <c r="G192" s="705">
        <v>47</v>
      </c>
      <c r="H192" s="705">
        <v>48</v>
      </c>
      <c r="I192" s="705">
        <v>49</v>
      </c>
      <c r="J192" s="705">
        <v>50</v>
      </c>
      <c r="K192" s="525">
        <v>50.3</v>
      </c>
      <c r="L192" s="912"/>
      <c r="M192" s="749"/>
    </row>
    <row r="193" spans="1:13" x14ac:dyDescent="0.25">
      <c r="A193" s="19"/>
      <c r="B193" s="837" t="s">
        <v>1055</v>
      </c>
      <c r="C193" s="19"/>
      <c r="D193" s="19">
        <v>43.3</v>
      </c>
      <c r="E193" s="19">
        <v>50</v>
      </c>
      <c r="F193" s="773">
        <f t="shared" si="10"/>
        <v>86.6</v>
      </c>
      <c r="G193" s="705">
        <v>45.5</v>
      </c>
      <c r="H193" s="705">
        <v>47</v>
      </c>
      <c r="I193" s="705">
        <v>48.5</v>
      </c>
      <c r="J193" s="705">
        <v>49</v>
      </c>
      <c r="K193" s="525">
        <v>50</v>
      </c>
      <c r="L193" s="912"/>
      <c r="M193" s="749"/>
    </row>
    <row r="194" spans="1:13" x14ac:dyDescent="0.25">
      <c r="A194" s="19"/>
      <c r="B194" s="837" t="s">
        <v>1056</v>
      </c>
      <c r="C194" s="19"/>
      <c r="D194" s="19">
        <v>43.6</v>
      </c>
      <c r="E194" s="19">
        <v>50</v>
      </c>
      <c r="F194" s="773">
        <f t="shared" si="10"/>
        <v>87.2</v>
      </c>
      <c r="G194" s="705">
        <v>45.4</v>
      </c>
      <c r="H194" s="705">
        <v>46.3</v>
      </c>
      <c r="I194" s="705">
        <v>48.1</v>
      </c>
      <c r="J194" s="705">
        <v>49.1</v>
      </c>
      <c r="K194" s="525">
        <v>50</v>
      </c>
      <c r="L194" s="912"/>
      <c r="M194" s="749"/>
    </row>
    <row r="195" spans="1:13" x14ac:dyDescent="0.25">
      <c r="A195" s="19"/>
      <c r="B195" s="837" t="s">
        <v>1057</v>
      </c>
      <c r="C195" s="209"/>
      <c r="D195" s="19">
        <v>45.3</v>
      </c>
      <c r="E195" s="19">
        <v>50.3</v>
      </c>
      <c r="F195" s="773">
        <f t="shared" si="10"/>
        <v>90.059642147117287</v>
      </c>
      <c r="G195" s="705">
        <v>47</v>
      </c>
      <c r="H195" s="705">
        <v>48</v>
      </c>
      <c r="I195" s="705">
        <v>49</v>
      </c>
      <c r="J195" s="705">
        <v>50</v>
      </c>
      <c r="K195" s="525">
        <v>50.3</v>
      </c>
      <c r="L195" s="912"/>
      <c r="M195" s="749"/>
    </row>
    <row r="196" spans="1:13" x14ac:dyDescent="0.25">
      <c r="A196" s="19"/>
      <c r="B196" s="837" t="s">
        <v>1058</v>
      </c>
      <c r="C196" s="19"/>
      <c r="D196" s="19">
        <v>43.6</v>
      </c>
      <c r="E196" s="19">
        <v>50</v>
      </c>
      <c r="F196" s="773">
        <f t="shared" si="10"/>
        <v>87.2</v>
      </c>
      <c r="G196" s="705">
        <v>45.5</v>
      </c>
      <c r="H196" s="705">
        <v>47</v>
      </c>
      <c r="I196" s="705">
        <v>48.5</v>
      </c>
      <c r="J196" s="705">
        <v>49</v>
      </c>
      <c r="K196" s="525">
        <v>50</v>
      </c>
      <c r="L196" s="912"/>
      <c r="M196" s="749"/>
    </row>
    <row r="197" spans="1:13" x14ac:dyDescent="0.25">
      <c r="A197" s="19"/>
      <c r="B197" s="837" t="s">
        <v>1059</v>
      </c>
      <c r="C197" s="19"/>
      <c r="D197" s="19">
        <v>44.5</v>
      </c>
      <c r="E197" s="19">
        <v>50</v>
      </c>
      <c r="F197" s="773">
        <f t="shared" si="10"/>
        <v>89</v>
      </c>
      <c r="G197" s="705">
        <v>46</v>
      </c>
      <c r="H197" s="705">
        <v>47</v>
      </c>
      <c r="I197" s="705">
        <v>48</v>
      </c>
      <c r="J197" s="705">
        <v>49</v>
      </c>
      <c r="K197" s="525">
        <v>50</v>
      </c>
      <c r="L197" s="912"/>
      <c r="M197" s="749"/>
    </row>
    <row r="198" spans="1:13" x14ac:dyDescent="0.25">
      <c r="A198" s="19"/>
      <c r="B198" s="837" t="s">
        <v>194</v>
      </c>
      <c r="C198" s="209"/>
      <c r="D198" s="19">
        <v>43.3</v>
      </c>
      <c r="E198" s="19">
        <v>50.3</v>
      </c>
      <c r="F198" s="773">
        <f t="shared" si="10"/>
        <v>86.083499005964214</v>
      </c>
      <c r="G198" s="705">
        <v>48.5</v>
      </c>
      <c r="H198" s="705">
        <v>49</v>
      </c>
      <c r="I198" s="705">
        <v>49.5</v>
      </c>
      <c r="J198" s="705">
        <v>50</v>
      </c>
      <c r="K198" s="525">
        <v>50.3</v>
      </c>
      <c r="L198" s="912"/>
      <c r="M198" s="749"/>
    </row>
    <row r="199" spans="1:13" x14ac:dyDescent="0.25">
      <c r="A199" s="19"/>
      <c r="B199" s="837" t="s">
        <v>1060</v>
      </c>
      <c r="C199" s="19"/>
      <c r="D199" s="19">
        <v>44.9</v>
      </c>
      <c r="E199" s="19">
        <v>50.3</v>
      </c>
      <c r="F199" s="773">
        <f t="shared" si="10"/>
        <v>89.264413518886684</v>
      </c>
      <c r="G199" s="705">
        <v>47</v>
      </c>
      <c r="H199" s="705">
        <v>48</v>
      </c>
      <c r="I199" s="705">
        <v>49</v>
      </c>
      <c r="J199" s="705">
        <v>50</v>
      </c>
      <c r="K199" s="525">
        <v>50.3</v>
      </c>
      <c r="L199" s="912"/>
      <c r="M199" s="749"/>
    </row>
    <row r="200" spans="1:13" x14ac:dyDescent="0.25">
      <c r="A200" s="19"/>
      <c r="B200" s="837" t="s">
        <v>1061</v>
      </c>
      <c r="C200" s="19"/>
      <c r="D200" s="19">
        <v>46.6</v>
      </c>
      <c r="E200" s="19">
        <v>50.3</v>
      </c>
      <c r="F200" s="773">
        <f t="shared" si="10"/>
        <v>92.644135188866812</v>
      </c>
      <c r="G200" s="705">
        <v>47.5</v>
      </c>
      <c r="H200" s="705">
        <v>48.5</v>
      </c>
      <c r="I200" s="705">
        <v>49.5</v>
      </c>
      <c r="J200" s="705">
        <v>50</v>
      </c>
      <c r="K200" s="525">
        <v>50.3</v>
      </c>
      <c r="L200" s="912"/>
      <c r="M200" s="749"/>
    </row>
    <row r="201" spans="1:13" x14ac:dyDescent="0.25">
      <c r="A201" s="19"/>
      <c r="B201" s="837" t="s">
        <v>1062</v>
      </c>
      <c r="C201" s="209"/>
      <c r="D201" s="19">
        <v>49.3</v>
      </c>
      <c r="E201" s="19">
        <v>54.6</v>
      </c>
      <c r="F201" s="773">
        <f t="shared" si="10"/>
        <v>90.293040293040278</v>
      </c>
      <c r="G201" s="705">
        <v>54.6</v>
      </c>
      <c r="H201" s="705">
        <v>54.6</v>
      </c>
      <c r="I201" s="705">
        <v>54.6</v>
      </c>
      <c r="J201" s="705">
        <v>54.6</v>
      </c>
      <c r="K201" s="525">
        <v>54.6</v>
      </c>
      <c r="L201" s="912"/>
      <c r="M201" s="749"/>
    </row>
    <row r="202" spans="1:13" x14ac:dyDescent="0.25">
      <c r="A202" s="19"/>
      <c r="B202" s="837" t="s">
        <v>1063</v>
      </c>
      <c r="C202" s="19"/>
      <c r="D202" s="19">
        <v>42.9</v>
      </c>
      <c r="E202" s="19">
        <v>50</v>
      </c>
      <c r="F202" s="773">
        <f t="shared" si="10"/>
        <v>85.8</v>
      </c>
      <c r="G202" s="705">
        <v>46.5</v>
      </c>
      <c r="H202" s="705">
        <v>47.5</v>
      </c>
      <c r="I202" s="705">
        <v>48.5</v>
      </c>
      <c r="J202" s="705">
        <v>49.5</v>
      </c>
      <c r="K202" s="525">
        <v>50</v>
      </c>
      <c r="L202" s="912"/>
      <c r="M202" s="749"/>
    </row>
    <row r="203" spans="1:13" x14ac:dyDescent="0.25">
      <c r="A203" s="19"/>
      <c r="B203" s="837" t="s">
        <v>1064</v>
      </c>
      <c r="C203" s="19"/>
      <c r="D203" s="19">
        <v>45.4</v>
      </c>
      <c r="E203" s="19">
        <v>50.3</v>
      </c>
      <c r="F203" s="773">
        <f t="shared" si="10"/>
        <v>90.258449304174945</v>
      </c>
      <c r="G203" s="705">
        <v>47</v>
      </c>
      <c r="H203" s="705">
        <v>48</v>
      </c>
      <c r="I203" s="705">
        <v>49</v>
      </c>
      <c r="J203" s="705">
        <v>50</v>
      </c>
      <c r="K203" s="525">
        <v>50.3</v>
      </c>
      <c r="L203" s="912"/>
      <c r="M203" s="749"/>
    </row>
    <row r="204" spans="1:13" x14ac:dyDescent="0.25">
      <c r="A204" s="19"/>
      <c r="B204" s="837" t="s">
        <v>1065</v>
      </c>
      <c r="C204" s="209"/>
      <c r="D204" s="19">
        <v>45.4</v>
      </c>
      <c r="E204" s="19">
        <v>50.3</v>
      </c>
      <c r="F204" s="773">
        <f t="shared" si="10"/>
        <v>90.258449304174945</v>
      </c>
      <c r="G204" s="705">
        <v>48.5</v>
      </c>
      <c r="H204" s="705">
        <v>49.5</v>
      </c>
      <c r="I204" s="705">
        <v>50</v>
      </c>
      <c r="J204" s="705">
        <v>50.5</v>
      </c>
      <c r="K204" s="525">
        <v>50.3</v>
      </c>
      <c r="L204" s="912"/>
      <c r="M204" s="749"/>
    </row>
    <row r="205" spans="1:13" x14ac:dyDescent="0.25">
      <c r="A205" s="1061" t="s">
        <v>927</v>
      </c>
      <c r="B205" s="1061"/>
      <c r="C205" s="1061"/>
      <c r="D205" s="1061"/>
      <c r="E205" s="1061"/>
      <c r="F205" s="1061"/>
      <c r="G205" s="1061"/>
      <c r="H205" s="1061"/>
      <c r="I205" s="1061"/>
      <c r="J205" s="1061"/>
      <c r="K205" s="1226"/>
      <c r="L205" s="218"/>
      <c r="M205" s="209"/>
    </row>
    <row r="206" spans="1:13" ht="30" x14ac:dyDescent="0.25">
      <c r="A206" s="23">
        <v>16</v>
      </c>
      <c r="B206" s="20" t="s">
        <v>27</v>
      </c>
      <c r="C206" s="19" t="s">
        <v>8</v>
      </c>
      <c r="D206" s="773">
        <v>18.399999999999999</v>
      </c>
      <c r="E206" s="773">
        <v>19.2</v>
      </c>
      <c r="F206" s="773">
        <f>D206/E206*100</f>
        <v>95.833333333333329</v>
      </c>
      <c r="G206" s="773">
        <v>18.5</v>
      </c>
      <c r="H206" s="773">
        <v>18.7</v>
      </c>
      <c r="I206" s="773">
        <v>18.899999999999999</v>
      </c>
      <c r="J206" s="773">
        <v>19</v>
      </c>
      <c r="K206" s="886">
        <v>19.2</v>
      </c>
      <c r="L206" s="217" t="s">
        <v>1108</v>
      </c>
      <c r="M206" s="209" t="s">
        <v>208</v>
      </c>
    </row>
    <row r="207" spans="1:13" x14ac:dyDescent="0.25">
      <c r="A207" s="1061" t="s">
        <v>928</v>
      </c>
      <c r="B207" s="1061"/>
      <c r="C207" s="1061"/>
      <c r="D207" s="1061"/>
      <c r="E207" s="1061"/>
      <c r="F207" s="1061"/>
      <c r="G207" s="1061"/>
      <c r="H207" s="1061"/>
      <c r="I207" s="1061"/>
      <c r="J207" s="1061"/>
      <c r="K207" s="1226"/>
      <c r="L207" s="218"/>
      <c r="M207" s="209"/>
    </row>
    <row r="208" spans="1:13" ht="30" x14ac:dyDescent="0.25">
      <c r="A208" s="23">
        <v>17</v>
      </c>
      <c r="B208" s="20" t="s">
        <v>27</v>
      </c>
      <c r="C208" s="19" t="s">
        <v>8</v>
      </c>
      <c r="D208" s="773">
        <v>89.1</v>
      </c>
      <c r="E208" s="773">
        <v>95</v>
      </c>
      <c r="F208" s="773">
        <f>D208/E208*100</f>
        <v>93.78947368421052</v>
      </c>
      <c r="G208" s="773">
        <v>90</v>
      </c>
      <c r="H208" s="773">
        <v>92</v>
      </c>
      <c r="I208" s="773">
        <v>94</v>
      </c>
      <c r="J208" s="773">
        <v>95</v>
      </c>
      <c r="K208" s="886">
        <v>95</v>
      </c>
      <c r="L208" s="217" t="s">
        <v>1107</v>
      </c>
      <c r="M208" s="209" t="s">
        <v>208</v>
      </c>
    </row>
    <row r="209" spans="1:13" x14ac:dyDescent="0.25">
      <c r="A209" s="1061" t="s">
        <v>219</v>
      </c>
      <c r="B209" s="1061"/>
      <c r="C209" s="1061"/>
      <c r="D209" s="1061"/>
      <c r="E209" s="1061"/>
      <c r="F209" s="1061"/>
      <c r="G209" s="1061"/>
      <c r="H209" s="1061"/>
      <c r="I209" s="1061"/>
      <c r="J209" s="1061"/>
      <c r="K209" s="1226"/>
      <c r="L209" s="218"/>
      <c r="M209" s="209"/>
    </row>
    <row r="210" spans="1:13" x14ac:dyDescent="0.25">
      <c r="A210" s="23">
        <v>18</v>
      </c>
      <c r="B210" s="20" t="s">
        <v>27</v>
      </c>
      <c r="C210" s="19" t="s">
        <v>8</v>
      </c>
      <c r="D210" s="773">
        <v>59.859999999999992</v>
      </c>
      <c r="E210" s="773">
        <v>66.900000000000006</v>
      </c>
      <c r="F210" s="773">
        <f>D210/E210*100</f>
        <v>89.476831091180856</v>
      </c>
      <c r="G210" s="773">
        <v>60.9</v>
      </c>
      <c r="H210" s="773">
        <v>62.4</v>
      </c>
      <c r="I210" s="773">
        <v>63.9</v>
      </c>
      <c r="J210" s="773">
        <v>65.900000000000006</v>
      </c>
      <c r="K210" s="886">
        <v>66.900000000000006</v>
      </c>
      <c r="L210" s="217" t="s">
        <v>1107</v>
      </c>
      <c r="M210" s="209"/>
    </row>
    <row r="211" spans="1:13" x14ac:dyDescent="0.25">
      <c r="A211" s="19"/>
      <c r="B211" s="194" t="s">
        <v>191</v>
      </c>
      <c r="C211" s="19"/>
      <c r="D211" s="22">
        <v>97.5</v>
      </c>
      <c r="E211" s="22">
        <v>100</v>
      </c>
      <c r="F211" s="773">
        <f t="shared" ref="F211:F230" si="11">D211/E211*100</f>
        <v>97.5</v>
      </c>
      <c r="G211" s="22">
        <v>99.5</v>
      </c>
      <c r="H211" s="22">
        <v>100</v>
      </c>
      <c r="I211" s="22">
        <v>100</v>
      </c>
      <c r="J211" s="22">
        <v>100</v>
      </c>
      <c r="K211" s="34">
        <v>100</v>
      </c>
      <c r="L211" s="912"/>
      <c r="M211" s="209"/>
    </row>
    <row r="212" spans="1:13" x14ac:dyDescent="0.25">
      <c r="A212" s="19"/>
      <c r="B212" s="194" t="s">
        <v>192</v>
      </c>
      <c r="C212" s="19"/>
      <c r="D212" s="22">
        <v>33.6</v>
      </c>
      <c r="E212" s="22">
        <v>38</v>
      </c>
      <c r="F212" s="773">
        <f t="shared" si="11"/>
        <v>88.421052631578959</v>
      </c>
      <c r="G212" s="22">
        <v>31.6</v>
      </c>
      <c r="H212" s="22">
        <v>33.1</v>
      </c>
      <c r="I212" s="22">
        <v>35</v>
      </c>
      <c r="J212" s="22">
        <v>37</v>
      </c>
      <c r="K212" s="34">
        <v>38</v>
      </c>
      <c r="L212" s="912"/>
      <c r="M212" s="209"/>
    </row>
    <row r="213" spans="1:13" x14ac:dyDescent="0.25">
      <c r="A213" s="19"/>
      <c r="B213" s="194" t="s">
        <v>1049</v>
      </c>
      <c r="C213" s="19"/>
      <c r="D213" s="22">
        <v>91.6</v>
      </c>
      <c r="E213" s="22">
        <v>100</v>
      </c>
      <c r="F213" s="773">
        <f t="shared" si="11"/>
        <v>91.6</v>
      </c>
      <c r="G213" s="22">
        <v>93.6</v>
      </c>
      <c r="H213" s="22">
        <v>95.1</v>
      </c>
      <c r="I213" s="22">
        <v>97</v>
      </c>
      <c r="J213" s="22">
        <v>99</v>
      </c>
      <c r="K213" s="34">
        <v>100</v>
      </c>
      <c r="L213" s="912"/>
      <c r="M213" s="209"/>
    </row>
    <row r="214" spans="1:13" x14ac:dyDescent="0.25">
      <c r="A214" s="19"/>
      <c r="B214" s="194" t="s">
        <v>193</v>
      </c>
      <c r="C214" s="19"/>
      <c r="D214" s="22">
        <v>62.5</v>
      </c>
      <c r="E214" s="22">
        <v>71</v>
      </c>
      <c r="F214" s="773">
        <f t="shared" si="11"/>
        <v>88.028169014084511</v>
      </c>
      <c r="G214" s="22">
        <v>64.5</v>
      </c>
      <c r="H214" s="22">
        <v>66</v>
      </c>
      <c r="I214" s="22">
        <v>68</v>
      </c>
      <c r="J214" s="22">
        <v>70</v>
      </c>
      <c r="K214" s="34">
        <v>71</v>
      </c>
      <c r="L214" s="912"/>
      <c r="M214" s="209"/>
    </row>
    <row r="215" spans="1:13" x14ac:dyDescent="0.25">
      <c r="A215" s="19"/>
      <c r="B215" s="837" t="s">
        <v>1050</v>
      </c>
      <c r="C215" s="19"/>
      <c r="D215" s="22">
        <v>59.3</v>
      </c>
      <c r="E215" s="22">
        <v>67</v>
      </c>
      <c r="F215" s="773">
        <f t="shared" si="11"/>
        <v>88.507462686567166</v>
      </c>
      <c r="G215" s="22">
        <v>61.3</v>
      </c>
      <c r="H215" s="22">
        <v>62.8</v>
      </c>
      <c r="I215" s="22">
        <v>64</v>
      </c>
      <c r="J215" s="22">
        <v>66</v>
      </c>
      <c r="K215" s="34">
        <v>67</v>
      </c>
      <c r="L215" s="912"/>
      <c r="M215" s="209"/>
    </row>
    <row r="216" spans="1:13" x14ac:dyDescent="0.25">
      <c r="A216" s="19"/>
      <c r="B216" s="837" t="s">
        <v>1051</v>
      </c>
      <c r="C216" s="19"/>
      <c r="D216" s="22">
        <v>60.3</v>
      </c>
      <c r="E216" s="22">
        <v>68</v>
      </c>
      <c r="F216" s="773">
        <f t="shared" si="11"/>
        <v>88.67647058823529</v>
      </c>
      <c r="G216" s="22">
        <v>62.3</v>
      </c>
      <c r="H216" s="22">
        <v>63.8</v>
      </c>
      <c r="I216" s="22">
        <v>65</v>
      </c>
      <c r="J216" s="22">
        <v>67</v>
      </c>
      <c r="K216" s="34">
        <v>68</v>
      </c>
      <c r="L216" s="912"/>
      <c r="M216" s="209"/>
    </row>
    <row r="217" spans="1:13" x14ac:dyDescent="0.25">
      <c r="A217" s="19"/>
      <c r="B217" s="837" t="s">
        <v>1052</v>
      </c>
      <c r="C217" s="209"/>
      <c r="D217" s="22">
        <v>54.2</v>
      </c>
      <c r="E217" s="22">
        <v>62</v>
      </c>
      <c r="F217" s="773">
        <f t="shared" si="11"/>
        <v>87.41935483870968</v>
      </c>
      <c r="G217" s="22">
        <v>56.2</v>
      </c>
      <c r="H217" s="22">
        <v>57.7</v>
      </c>
      <c r="I217" s="22">
        <v>59</v>
      </c>
      <c r="J217" s="22">
        <v>61</v>
      </c>
      <c r="K217" s="34">
        <v>62</v>
      </c>
      <c r="L217" s="912"/>
      <c r="M217" s="209"/>
    </row>
    <row r="218" spans="1:13" x14ac:dyDescent="0.25">
      <c r="A218" s="19"/>
      <c r="B218" s="837" t="s">
        <v>1054</v>
      </c>
      <c r="C218" s="19"/>
      <c r="D218" s="22">
        <v>48.3</v>
      </c>
      <c r="E218" s="22">
        <v>56</v>
      </c>
      <c r="F218" s="773">
        <f t="shared" si="11"/>
        <v>86.25</v>
      </c>
      <c r="G218" s="22">
        <v>50.3</v>
      </c>
      <c r="H218" s="22">
        <v>51.8</v>
      </c>
      <c r="I218" s="22">
        <v>53</v>
      </c>
      <c r="J218" s="22">
        <v>55</v>
      </c>
      <c r="K218" s="34">
        <v>56</v>
      </c>
      <c r="L218" s="912"/>
      <c r="M218" s="209"/>
    </row>
    <row r="219" spans="1:13" x14ac:dyDescent="0.25">
      <c r="A219" s="19"/>
      <c r="B219" s="837" t="s">
        <v>1055</v>
      </c>
      <c r="C219" s="19"/>
      <c r="D219" s="22">
        <v>15.9</v>
      </c>
      <c r="E219" s="22">
        <v>23</v>
      </c>
      <c r="F219" s="773">
        <f t="shared" si="11"/>
        <v>69.130434782608702</v>
      </c>
      <c r="G219" s="22">
        <v>11.9</v>
      </c>
      <c r="H219" s="22">
        <v>13.4</v>
      </c>
      <c r="I219" s="22">
        <v>17</v>
      </c>
      <c r="J219" s="22">
        <v>21</v>
      </c>
      <c r="K219" s="34">
        <v>23</v>
      </c>
      <c r="L219" s="912"/>
      <c r="M219" s="209"/>
    </row>
    <row r="220" spans="1:13" x14ac:dyDescent="0.25">
      <c r="A220" s="19"/>
      <c r="B220" s="837" t="s">
        <v>1056</v>
      </c>
      <c r="C220" s="19"/>
      <c r="D220" s="22">
        <v>71.2</v>
      </c>
      <c r="E220" s="22">
        <v>79</v>
      </c>
      <c r="F220" s="773">
        <f t="shared" si="11"/>
        <v>90.12658227848101</v>
      </c>
      <c r="G220" s="22">
        <v>73.2</v>
      </c>
      <c r="H220" s="22">
        <v>74.7</v>
      </c>
      <c r="I220" s="22">
        <v>76</v>
      </c>
      <c r="J220" s="22">
        <v>78</v>
      </c>
      <c r="K220" s="34">
        <v>79</v>
      </c>
      <c r="L220" s="912"/>
      <c r="M220" s="209"/>
    </row>
    <row r="221" spans="1:13" x14ac:dyDescent="0.25">
      <c r="A221" s="19"/>
      <c r="B221" s="837" t="s">
        <v>1057</v>
      </c>
      <c r="C221" s="209"/>
      <c r="D221" s="22">
        <v>66.3</v>
      </c>
      <c r="E221" s="22">
        <v>72</v>
      </c>
      <c r="F221" s="773">
        <f t="shared" si="11"/>
        <v>92.083333333333329</v>
      </c>
      <c r="G221" s="22">
        <v>66.3</v>
      </c>
      <c r="H221" s="22">
        <v>67.8</v>
      </c>
      <c r="I221" s="22">
        <v>69</v>
      </c>
      <c r="J221" s="22">
        <v>71</v>
      </c>
      <c r="K221" s="34">
        <v>72</v>
      </c>
      <c r="L221" s="912"/>
      <c r="M221" s="209"/>
    </row>
    <row r="222" spans="1:13" x14ac:dyDescent="0.25">
      <c r="A222" s="19"/>
      <c r="B222" s="837" t="s">
        <v>1058</v>
      </c>
      <c r="C222" s="19"/>
      <c r="D222" s="22">
        <v>57.8</v>
      </c>
      <c r="E222" s="22">
        <v>63</v>
      </c>
      <c r="F222" s="773">
        <f t="shared" si="11"/>
        <v>91.746031746031747</v>
      </c>
      <c r="G222" s="22">
        <v>56.8</v>
      </c>
      <c r="H222" s="22">
        <v>58.3</v>
      </c>
      <c r="I222" s="22">
        <v>60</v>
      </c>
      <c r="J222" s="22">
        <v>62</v>
      </c>
      <c r="K222" s="34">
        <v>63</v>
      </c>
      <c r="L222" s="912"/>
      <c r="M222" s="209"/>
    </row>
    <row r="223" spans="1:13" x14ac:dyDescent="0.25">
      <c r="A223" s="19"/>
      <c r="B223" s="837" t="s">
        <v>1059</v>
      </c>
      <c r="C223" s="19"/>
      <c r="D223" s="22">
        <v>63.3</v>
      </c>
      <c r="E223" s="22">
        <v>69</v>
      </c>
      <c r="F223" s="773">
        <f t="shared" si="11"/>
        <v>91.739130434782595</v>
      </c>
      <c r="G223" s="22">
        <v>63.3</v>
      </c>
      <c r="H223" s="22">
        <v>64.8</v>
      </c>
      <c r="I223" s="22">
        <v>66</v>
      </c>
      <c r="J223" s="22">
        <v>68</v>
      </c>
      <c r="K223" s="34">
        <v>69</v>
      </c>
      <c r="L223" s="912"/>
      <c r="M223" s="209"/>
    </row>
    <row r="224" spans="1:13" x14ac:dyDescent="0.25">
      <c r="A224" s="19"/>
      <c r="B224" s="837" t="s">
        <v>194</v>
      </c>
      <c r="C224" s="209"/>
      <c r="D224" s="22">
        <v>49.5</v>
      </c>
      <c r="E224" s="22">
        <v>58</v>
      </c>
      <c r="F224" s="773">
        <f t="shared" si="11"/>
        <v>85.34482758620689</v>
      </c>
      <c r="G224" s="22">
        <v>51.5</v>
      </c>
      <c r="H224" s="22">
        <v>53</v>
      </c>
      <c r="I224" s="22">
        <v>55</v>
      </c>
      <c r="J224" s="22">
        <v>57</v>
      </c>
      <c r="K224" s="34">
        <v>58</v>
      </c>
      <c r="L224" s="912"/>
      <c r="M224" s="209"/>
    </row>
    <row r="225" spans="1:13" x14ac:dyDescent="0.25">
      <c r="A225" s="19"/>
      <c r="B225" s="837" t="s">
        <v>1060</v>
      </c>
      <c r="C225" s="19"/>
      <c r="D225" s="22">
        <v>86.4</v>
      </c>
      <c r="E225" s="22">
        <v>94</v>
      </c>
      <c r="F225" s="773">
        <f t="shared" si="11"/>
        <v>91.914893617021292</v>
      </c>
      <c r="G225" s="22">
        <v>88.4</v>
      </c>
      <c r="H225" s="22">
        <v>89.9</v>
      </c>
      <c r="I225" s="22">
        <v>91</v>
      </c>
      <c r="J225" s="22">
        <v>93</v>
      </c>
      <c r="K225" s="34">
        <v>94</v>
      </c>
      <c r="L225" s="912"/>
      <c r="M225" s="209"/>
    </row>
    <row r="226" spans="1:13" x14ac:dyDescent="0.25">
      <c r="A226" s="19"/>
      <c r="B226" s="837" t="s">
        <v>1061</v>
      </c>
      <c r="C226" s="19"/>
      <c r="D226" s="22">
        <v>55.9</v>
      </c>
      <c r="E226" s="22">
        <v>64</v>
      </c>
      <c r="F226" s="773">
        <f t="shared" si="11"/>
        <v>87.34375</v>
      </c>
      <c r="G226" s="22">
        <v>57.9</v>
      </c>
      <c r="H226" s="22">
        <v>59.4</v>
      </c>
      <c r="I226" s="22">
        <v>61</v>
      </c>
      <c r="J226" s="22">
        <v>63</v>
      </c>
      <c r="K226" s="34">
        <v>64</v>
      </c>
      <c r="L226" s="912"/>
      <c r="M226" s="209"/>
    </row>
    <row r="227" spans="1:13" x14ac:dyDescent="0.25">
      <c r="A227" s="19"/>
      <c r="B227" s="837" t="s">
        <v>1062</v>
      </c>
      <c r="C227" s="209"/>
      <c r="D227" s="22">
        <v>69</v>
      </c>
      <c r="E227" s="22">
        <v>77</v>
      </c>
      <c r="F227" s="773">
        <f t="shared" si="11"/>
        <v>89.610389610389603</v>
      </c>
      <c r="G227" s="22">
        <v>71</v>
      </c>
      <c r="H227" s="22">
        <v>72.5</v>
      </c>
      <c r="I227" s="22">
        <v>74</v>
      </c>
      <c r="J227" s="22">
        <v>76</v>
      </c>
      <c r="K227" s="34">
        <v>77</v>
      </c>
      <c r="L227" s="912"/>
      <c r="M227" s="209"/>
    </row>
    <row r="228" spans="1:13" x14ac:dyDescent="0.25">
      <c r="A228" s="19"/>
      <c r="B228" s="837" t="s">
        <v>1063</v>
      </c>
      <c r="C228" s="19"/>
      <c r="D228" s="22">
        <v>47</v>
      </c>
      <c r="E228" s="22">
        <v>55</v>
      </c>
      <c r="F228" s="773">
        <f t="shared" si="11"/>
        <v>85.454545454545453</v>
      </c>
      <c r="G228" s="22">
        <v>49</v>
      </c>
      <c r="H228" s="22">
        <v>50.5</v>
      </c>
      <c r="I228" s="22">
        <v>52</v>
      </c>
      <c r="J228" s="22">
        <v>54</v>
      </c>
      <c r="K228" s="34">
        <v>55</v>
      </c>
      <c r="L228" s="912"/>
      <c r="M228" s="209"/>
    </row>
    <row r="229" spans="1:13" x14ac:dyDescent="0.25">
      <c r="A229" s="540"/>
      <c r="B229" s="839" t="s">
        <v>1064</v>
      </c>
      <c r="C229" s="540"/>
      <c r="D229" s="762">
        <v>54.8</v>
      </c>
      <c r="E229" s="762">
        <v>63</v>
      </c>
      <c r="F229" s="773">
        <f t="shared" si="11"/>
        <v>86.984126984126974</v>
      </c>
      <c r="G229" s="762">
        <v>56.8</v>
      </c>
      <c r="H229" s="762">
        <v>58.1</v>
      </c>
      <c r="I229" s="762">
        <v>60</v>
      </c>
      <c r="J229" s="762">
        <v>62</v>
      </c>
      <c r="K229" s="758">
        <v>63</v>
      </c>
      <c r="L229" s="912"/>
      <c r="M229" s="209"/>
    </row>
    <row r="230" spans="1:13" x14ac:dyDescent="0.25">
      <c r="A230" s="19"/>
      <c r="B230" s="837" t="s">
        <v>1065</v>
      </c>
      <c r="C230" s="209"/>
      <c r="D230" s="22">
        <v>52.8</v>
      </c>
      <c r="E230" s="22">
        <v>59</v>
      </c>
      <c r="F230" s="773">
        <f t="shared" si="11"/>
        <v>89.491525423728817</v>
      </c>
      <c r="G230" s="22">
        <v>52.8</v>
      </c>
      <c r="H230" s="22">
        <v>54.3</v>
      </c>
      <c r="I230" s="22">
        <v>56</v>
      </c>
      <c r="J230" s="22">
        <v>58</v>
      </c>
      <c r="K230" s="34">
        <v>59</v>
      </c>
      <c r="L230" s="912"/>
      <c r="M230" s="209"/>
    </row>
    <row r="231" spans="1:13" x14ac:dyDescent="0.25">
      <c r="A231" s="1061" t="s">
        <v>929</v>
      </c>
      <c r="B231" s="1061"/>
      <c r="C231" s="1061"/>
      <c r="D231" s="1061"/>
      <c r="E231" s="1061"/>
      <c r="F231" s="1061"/>
      <c r="G231" s="1061"/>
      <c r="H231" s="1061"/>
      <c r="I231" s="1061"/>
      <c r="J231" s="1061"/>
      <c r="K231" s="1226"/>
      <c r="L231" s="218"/>
      <c r="M231" s="209"/>
    </row>
    <row r="232" spans="1:13" ht="30" x14ac:dyDescent="0.25">
      <c r="A232" s="23">
        <v>19</v>
      </c>
      <c r="B232" s="20" t="s">
        <v>27</v>
      </c>
      <c r="C232" s="19" t="s">
        <v>56</v>
      </c>
      <c r="D232" s="773" t="s">
        <v>12</v>
      </c>
      <c r="E232" s="773" t="s">
        <v>12</v>
      </c>
      <c r="F232" s="773"/>
      <c r="G232" s="838">
        <v>1</v>
      </c>
      <c r="H232" s="773" t="s">
        <v>12</v>
      </c>
      <c r="I232" s="773" t="s">
        <v>12</v>
      </c>
      <c r="J232" s="773" t="s">
        <v>12</v>
      </c>
      <c r="K232" s="886" t="s">
        <v>12</v>
      </c>
      <c r="L232" s="217" t="s">
        <v>1107</v>
      </c>
      <c r="M232" s="209" t="s">
        <v>208</v>
      </c>
    </row>
    <row r="233" spans="1:13" x14ac:dyDescent="0.25">
      <c r="A233" s="1242" t="s">
        <v>1067</v>
      </c>
      <c r="B233" s="1242"/>
      <c r="C233" s="1242"/>
      <c r="D233" s="1242"/>
      <c r="E233" s="1242"/>
      <c r="F233" s="1242"/>
      <c r="G233" s="1242"/>
      <c r="H233" s="1242"/>
      <c r="I233" s="1242"/>
      <c r="J233" s="1242"/>
      <c r="K233" s="1243"/>
      <c r="L233" s="217"/>
      <c r="M233" s="923"/>
    </row>
    <row r="234" spans="1:13" x14ac:dyDescent="0.25">
      <c r="A234" s="848">
        <v>20</v>
      </c>
      <c r="B234" s="20" t="s">
        <v>27</v>
      </c>
      <c r="C234" s="224" t="s">
        <v>8</v>
      </c>
      <c r="D234" s="225">
        <v>99</v>
      </c>
      <c r="E234" s="225">
        <v>100</v>
      </c>
      <c r="F234" s="225">
        <f t="shared" ref="F234:F254" si="12">D234/E234*100</f>
        <v>99</v>
      </c>
      <c r="G234" s="225">
        <v>99.1</v>
      </c>
      <c r="H234" s="225">
        <v>99.3</v>
      </c>
      <c r="I234" s="225">
        <v>99.5</v>
      </c>
      <c r="J234" s="226">
        <v>99.5</v>
      </c>
      <c r="K234" s="892">
        <v>100</v>
      </c>
      <c r="L234" s="217" t="s">
        <v>1084</v>
      </c>
      <c r="M234" s="923"/>
    </row>
    <row r="235" spans="1:13" x14ac:dyDescent="0.25">
      <c r="A235" s="43"/>
      <c r="B235" s="169" t="s">
        <v>205</v>
      </c>
      <c r="C235" s="19"/>
      <c r="D235" s="227">
        <v>100</v>
      </c>
      <c r="E235" s="228">
        <v>100</v>
      </c>
      <c r="F235" s="225">
        <f>D235/E235*100</f>
        <v>100</v>
      </c>
      <c r="G235" s="227">
        <v>99.9</v>
      </c>
      <c r="H235" s="227">
        <v>99.9</v>
      </c>
      <c r="I235" s="227">
        <v>99.9</v>
      </c>
      <c r="J235" s="227">
        <v>99.9</v>
      </c>
      <c r="K235" s="549">
        <v>100</v>
      </c>
      <c r="L235" s="924"/>
      <c r="M235" s="924"/>
    </row>
    <row r="236" spans="1:13" x14ac:dyDescent="0.25">
      <c r="A236" s="43"/>
      <c r="B236" s="26" t="s">
        <v>206</v>
      </c>
      <c r="C236" s="19"/>
      <c r="D236" s="227">
        <v>99.4</v>
      </c>
      <c r="E236" s="228">
        <v>100</v>
      </c>
      <c r="F236" s="225">
        <f t="shared" si="12"/>
        <v>99.4</v>
      </c>
      <c r="G236" s="227">
        <v>100</v>
      </c>
      <c r="H236" s="227">
        <v>100</v>
      </c>
      <c r="I236" s="227">
        <v>100</v>
      </c>
      <c r="J236" s="227">
        <v>100</v>
      </c>
      <c r="K236" s="549">
        <v>100</v>
      </c>
      <c r="L236" s="924"/>
      <c r="M236" s="924"/>
    </row>
    <row r="237" spans="1:13" x14ac:dyDescent="0.25">
      <c r="A237" s="43"/>
      <c r="B237" s="195" t="s">
        <v>1074</v>
      </c>
      <c r="C237" s="19"/>
      <c r="D237" s="227">
        <v>100</v>
      </c>
      <c r="E237" s="228">
        <v>100</v>
      </c>
      <c r="F237" s="225">
        <f t="shared" si="12"/>
        <v>100</v>
      </c>
      <c r="G237" s="227">
        <v>99.9</v>
      </c>
      <c r="H237" s="227">
        <v>99.9</v>
      </c>
      <c r="I237" s="227">
        <v>99.9</v>
      </c>
      <c r="J237" s="227">
        <v>99.9</v>
      </c>
      <c r="K237" s="549">
        <v>100</v>
      </c>
      <c r="L237" s="924"/>
      <c r="M237" s="924"/>
    </row>
    <row r="238" spans="1:13" x14ac:dyDescent="0.25">
      <c r="A238" s="43"/>
      <c r="B238" s="195" t="s">
        <v>193</v>
      </c>
      <c r="C238" s="19"/>
      <c r="D238" s="227">
        <v>100</v>
      </c>
      <c r="E238" s="228">
        <v>100</v>
      </c>
      <c r="F238" s="225">
        <f t="shared" si="12"/>
        <v>100</v>
      </c>
      <c r="G238" s="227">
        <v>99.9</v>
      </c>
      <c r="H238" s="227">
        <v>99.9</v>
      </c>
      <c r="I238" s="227">
        <v>99.9</v>
      </c>
      <c r="J238" s="227">
        <v>99.9</v>
      </c>
      <c r="K238" s="549">
        <v>100</v>
      </c>
      <c r="L238" s="924"/>
      <c r="M238" s="924"/>
    </row>
    <row r="239" spans="1:13" x14ac:dyDescent="0.25">
      <c r="A239" s="43"/>
      <c r="B239" s="195" t="s">
        <v>220</v>
      </c>
      <c r="C239" s="19"/>
      <c r="D239" s="227">
        <v>100</v>
      </c>
      <c r="E239" s="228">
        <v>100</v>
      </c>
      <c r="F239" s="225">
        <f t="shared" si="12"/>
        <v>100</v>
      </c>
      <c r="G239" s="227">
        <v>99.6</v>
      </c>
      <c r="H239" s="227">
        <v>99.8</v>
      </c>
      <c r="I239" s="227">
        <v>99.8</v>
      </c>
      <c r="J239" s="227">
        <v>99.8</v>
      </c>
      <c r="K239" s="549">
        <v>100</v>
      </c>
      <c r="L239" s="924"/>
      <c r="M239" s="924"/>
    </row>
    <row r="240" spans="1:13" x14ac:dyDescent="0.25">
      <c r="A240" s="43"/>
      <c r="B240" s="26" t="s">
        <v>221</v>
      </c>
      <c r="C240" s="19"/>
      <c r="D240" s="227">
        <v>95.3</v>
      </c>
      <c r="E240" s="228">
        <v>100</v>
      </c>
      <c r="F240" s="225">
        <f t="shared" si="12"/>
        <v>95.3</v>
      </c>
      <c r="G240" s="227">
        <v>96.9</v>
      </c>
      <c r="H240" s="227">
        <v>96.9</v>
      </c>
      <c r="I240" s="227">
        <v>96.9</v>
      </c>
      <c r="J240" s="227">
        <v>96.9</v>
      </c>
      <c r="K240" s="549">
        <v>100</v>
      </c>
      <c r="L240" s="924"/>
      <c r="M240" s="924"/>
    </row>
    <row r="241" spans="1:13" x14ac:dyDescent="0.25">
      <c r="A241" s="43"/>
      <c r="B241" s="26" t="s">
        <v>217</v>
      </c>
      <c r="C241" s="19"/>
      <c r="D241" s="227">
        <v>100</v>
      </c>
      <c r="E241" s="228">
        <v>100</v>
      </c>
      <c r="F241" s="225">
        <f t="shared" si="12"/>
        <v>100</v>
      </c>
      <c r="G241" s="227">
        <v>99</v>
      </c>
      <c r="H241" s="227">
        <v>99.9</v>
      </c>
      <c r="I241" s="227">
        <v>99.9</v>
      </c>
      <c r="J241" s="227">
        <v>99.9</v>
      </c>
      <c r="K241" s="549">
        <v>100</v>
      </c>
      <c r="L241" s="924"/>
      <c r="M241" s="924"/>
    </row>
    <row r="242" spans="1:13" x14ac:dyDescent="0.25">
      <c r="A242" s="43"/>
      <c r="B242" s="26" t="s">
        <v>222</v>
      </c>
      <c r="C242" s="19"/>
      <c r="D242" s="227">
        <v>99.3</v>
      </c>
      <c r="E242" s="228">
        <v>100</v>
      </c>
      <c r="F242" s="225">
        <f t="shared" si="12"/>
        <v>99.3</v>
      </c>
      <c r="G242" s="227">
        <v>99.5</v>
      </c>
      <c r="H242" s="227">
        <v>99.5</v>
      </c>
      <c r="I242" s="227">
        <v>99.9</v>
      </c>
      <c r="J242" s="227">
        <v>99.9</v>
      </c>
      <c r="K242" s="549">
        <v>100</v>
      </c>
      <c r="L242" s="924"/>
      <c r="M242" s="924"/>
    </row>
    <row r="243" spans="1:13" x14ac:dyDescent="0.25">
      <c r="A243" s="43"/>
      <c r="B243" s="195" t="s">
        <v>223</v>
      </c>
      <c r="C243" s="19"/>
      <c r="D243" s="227">
        <v>99.6</v>
      </c>
      <c r="E243" s="228">
        <v>100</v>
      </c>
      <c r="F243" s="225">
        <f t="shared" si="12"/>
        <v>99.6</v>
      </c>
      <c r="G243" s="227">
        <v>99.6</v>
      </c>
      <c r="H243" s="227">
        <v>99.9</v>
      </c>
      <c r="I243" s="227">
        <v>99.9</v>
      </c>
      <c r="J243" s="227">
        <v>99.9</v>
      </c>
      <c r="K243" s="549">
        <v>100</v>
      </c>
      <c r="L243" s="924"/>
      <c r="M243" s="924"/>
    </row>
    <row r="244" spans="1:13" x14ac:dyDescent="0.25">
      <c r="A244" s="43"/>
      <c r="B244" s="195" t="s">
        <v>794</v>
      </c>
      <c r="C244" s="19"/>
      <c r="D244" s="227">
        <v>100</v>
      </c>
      <c r="E244" s="228">
        <v>100</v>
      </c>
      <c r="F244" s="225">
        <f t="shared" si="12"/>
        <v>100</v>
      </c>
      <c r="G244" s="227">
        <v>99.6</v>
      </c>
      <c r="H244" s="227">
        <v>99.9</v>
      </c>
      <c r="I244" s="227">
        <v>99.9</v>
      </c>
      <c r="J244" s="227">
        <v>99.9</v>
      </c>
      <c r="K244" s="549">
        <v>100</v>
      </c>
      <c r="L244" s="924"/>
      <c r="M244" s="924"/>
    </row>
    <row r="245" spans="1:13" x14ac:dyDescent="0.25">
      <c r="A245" s="43"/>
      <c r="B245" s="26" t="s">
        <v>224</v>
      </c>
      <c r="C245" s="19"/>
      <c r="D245" s="227">
        <v>97.9</v>
      </c>
      <c r="E245" s="228">
        <v>100</v>
      </c>
      <c r="F245" s="225">
        <f t="shared" si="12"/>
        <v>97.9</v>
      </c>
      <c r="G245" s="227">
        <v>99.3</v>
      </c>
      <c r="H245" s="227">
        <v>99.6</v>
      </c>
      <c r="I245" s="227">
        <v>99.9</v>
      </c>
      <c r="J245" s="227">
        <v>99.9</v>
      </c>
      <c r="K245" s="549">
        <v>100</v>
      </c>
      <c r="L245" s="924"/>
      <c r="M245" s="924"/>
    </row>
    <row r="246" spans="1:13" x14ac:dyDescent="0.25">
      <c r="A246" s="43"/>
      <c r="B246" s="26" t="s">
        <v>225</v>
      </c>
      <c r="C246" s="19"/>
      <c r="D246" s="227">
        <v>98.2</v>
      </c>
      <c r="E246" s="228">
        <v>100</v>
      </c>
      <c r="F246" s="225">
        <f t="shared" si="12"/>
        <v>98.2</v>
      </c>
      <c r="G246" s="227">
        <v>98.6</v>
      </c>
      <c r="H246" s="227">
        <v>98.6</v>
      </c>
      <c r="I246" s="227">
        <v>98.6</v>
      </c>
      <c r="J246" s="227">
        <v>98.6</v>
      </c>
      <c r="K246" s="549">
        <v>100</v>
      </c>
      <c r="L246" s="924"/>
      <c r="M246" s="924"/>
    </row>
    <row r="247" spans="1:13" x14ac:dyDescent="0.25">
      <c r="A247" s="43"/>
      <c r="B247" s="195" t="s">
        <v>226</v>
      </c>
      <c r="C247" s="19"/>
      <c r="D247" s="227">
        <v>99.7</v>
      </c>
      <c r="E247" s="228">
        <v>100</v>
      </c>
      <c r="F247" s="225">
        <f t="shared" si="12"/>
        <v>99.7</v>
      </c>
      <c r="G247" s="227">
        <v>99.8</v>
      </c>
      <c r="H247" s="227">
        <v>99.8</v>
      </c>
      <c r="I247" s="227">
        <v>99.8</v>
      </c>
      <c r="J247" s="227">
        <v>99.8</v>
      </c>
      <c r="K247" s="549">
        <v>100</v>
      </c>
      <c r="L247" s="924"/>
      <c r="M247" s="924"/>
    </row>
    <row r="248" spans="1:13" x14ac:dyDescent="0.25">
      <c r="A248" s="43"/>
      <c r="B248" s="26" t="s">
        <v>227</v>
      </c>
      <c r="C248" s="19"/>
      <c r="D248" s="227">
        <v>94.5</v>
      </c>
      <c r="E248" s="228">
        <v>100</v>
      </c>
      <c r="F248" s="225">
        <f t="shared" si="12"/>
        <v>94.5</v>
      </c>
      <c r="G248" s="227">
        <v>96</v>
      </c>
      <c r="H248" s="227">
        <v>96.8</v>
      </c>
      <c r="I248" s="227">
        <v>96.8</v>
      </c>
      <c r="J248" s="227">
        <v>96.8</v>
      </c>
      <c r="K248" s="549">
        <v>100</v>
      </c>
      <c r="L248" s="924"/>
      <c r="M248" s="924"/>
    </row>
    <row r="249" spans="1:13" x14ac:dyDescent="0.25">
      <c r="A249" s="43"/>
      <c r="B249" s="26" t="s">
        <v>228</v>
      </c>
      <c r="C249" s="19"/>
      <c r="D249" s="227">
        <v>95.4</v>
      </c>
      <c r="E249" s="228">
        <v>100</v>
      </c>
      <c r="F249" s="225">
        <f t="shared" si="12"/>
        <v>95.4</v>
      </c>
      <c r="G249" s="227">
        <v>95.6</v>
      </c>
      <c r="H249" s="227">
        <v>95.8</v>
      </c>
      <c r="I249" s="227">
        <v>99.9</v>
      </c>
      <c r="J249" s="227">
        <v>99.9</v>
      </c>
      <c r="K249" s="549">
        <v>100</v>
      </c>
      <c r="L249" s="924"/>
      <c r="M249" s="924"/>
    </row>
    <row r="250" spans="1:13" x14ac:dyDescent="0.25">
      <c r="A250" s="43"/>
      <c r="B250" s="26" t="s">
        <v>1073</v>
      </c>
      <c r="C250" s="19"/>
      <c r="D250" s="227">
        <v>88.7</v>
      </c>
      <c r="E250" s="228">
        <v>100</v>
      </c>
      <c r="F250" s="225">
        <f t="shared" si="12"/>
        <v>88.7</v>
      </c>
      <c r="G250" s="227">
        <v>100</v>
      </c>
      <c r="H250" s="227">
        <v>100</v>
      </c>
      <c r="I250" s="227">
        <v>100</v>
      </c>
      <c r="J250" s="227">
        <v>100</v>
      </c>
      <c r="K250" s="549">
        <v>100</v>
      </c>
      <c r="L250" s="924"/>
      <c r="M250" s="924"/>
    </row>
    <row r="251" spans="1:13" x14ac:dyDescent="0.25">
      <c r="A251" s="43"/>
      <c r="B251" s="195" t="s">
        <v>229</v>
      </c>
      <c r="C251" s="19"/>
      <c r="D251" s="227">
        <v>100</v>
      </c>
      <c r="E251" s="228">
        <v>100</v>
      </c>
      <c r="F251" s="225">
        <f t="shared" si="12"/>
        <v>100</v>
      </c>
      <c r="G251" s="227">
        <v>99.9</v>
      </c>
      <c r="H251" s="227">
        <v>99.9</v>
      </c>
      <c r="I251" s="227">
        <v>99.9</v>
      </c>
      <c r="J251" s="227">
        <v>99.9</v>
      </c>
      <c r="K251" s="549">
        <v>100</v>
      </c>
      <c r="L251" s="924"/>
      <c r="M251" s="924"/>
    </row>
    <row r="252" spans="1:13" x14ac:dyDescent="0.25">
      <c r="A252" s="43"/>
      <c r="B252" s="195" t="s">
        <v>230</v>
      </c>
      <c r="C252" s="19"/>
      <c r="D252" s="227">
        <v>98.4</v>
      </c>
      <c r="E252" s="228">
        <v>100</v>
      </c>
      <c r="F252" s="225">
        <f t="shared" si="12"/>
        <v>98.4</v>
      </c>
      <c r="G252" s="227">
        <v>99.6</v>
      </c>
      <c r="H252" s="227">
        <v>99.6</v>
      </c>
      <c r="I252" s="227">
        <v>99.6</v>
      </c>
      <c r="J252" s="227">
        <v>99.6</v>
      </c>
      <c r="K252" s="549">
        <v>100</v>
      </c>
      <c r="L252" s="924"/>
      <c r="M252" s="924"/>
    </row>
    <row r="253" spans="1:13" x14ac:dyDescent="0.25">
      <c r="A253" s="43"/>
      <c r="B253" s="26" t="s">
        <v>231</v>
      </c>
      <c r="C253" s="19"/>
      <c r="D253" s="227">
        <v>99.6</v>
      </c>
      <c r="E253" s="228">
        <v>100</v>
      </c>
      <c r="F253" s="225">
        <f t="shared" si="12"/>
        <v>99.6</v>
      </c>
      <c r="G253" s="227">
        <v>99.6</v>
      </c>
      <c r="H253" s="227">
        <v>99.6</v>
      </c>
      <c r="I253" s="227">
        <v>99.9</v>
      </c>
      <c r="J253" s="227">
        <v>99.9</v>
      </c>
      <c r="K253" s="549">
        <v>100</v>
      </c>
      <c r="L253" s="924"/>
      <c r="M253" s="924"/>
    </row>
    <row r="254" spans="1:13" x14ac:dyDescent="0.25">
      <c r="A254" s="43"/>
      <c r="B254" s="169" t="s">
        <v>232</v>
      </c>
      <c r="C254" s="19"/>
      <c r="D254" s="227">
        <v>98.6</v>
      </c>
      <c r="E254" s="228">
        <v>100</v>
      </c>
      <c r="F254" s="225">
        <f t="shared" si="12"/>
        <v>98.6</v>
      </c>
      <c r="G254" s="227">
        <v>99.5</v>
      </c>
      <c r="H254" s="227">
        <v>99.8</v>
      </c>
      <c r="I254" s="227">
        <v>99.9</v>
      </c>
      <c r="J254" s="227">
        <v>99.9</v>
      </c>
      <c r="K254" s="549">
        <v>100</v>
      </c>
      <c r="L254" s="924"/>
      <c r="M254" s="924"/>
    </row>
    <row r="255" spans="1:13" x14ac:dyDescent="0.25">
      <c r="A255" s="1242" t="s">
        <v>233</v>
      </c>
      <c r="B255" s="1242"/>
      <c r="C255" s="1242"/>
      <c r="D255" s="1242"/>
      <c r="E255" s="1242"/>
      <c r="F255" s="1242"/>
      <c r="G255" s="1242"/>
      <c r="H255" s="1242"/>
      <c r="I255" s="1242"/>
      <c r="J255" s="1242"/>
      <c r="K255" s="1243"/>
      <c r="L255" s="217"/>
      <c r="M255" s="923"/>
    </row>
    <row r="256" spans="1:13" ht="30" x14ac:dyDescent="0.25">
      <c r="A256" s="848">
        <v>21</v>
      </c>
      <c r="B256" s="20" t="s">
        <v>27</v>
      </c>
      <c r="C256" s="224" t="s">
        <v>8</v>
      </c>
      <c r="D256" s="225">
        <v>70.400000000000006</v>
      </c>
      <c r="E256" s="225">
        <v>70.3</v>
      </c>
      <c r="F256" s="225">
        <f>D256/E256*100</f>
        <v>100.14224751066858</v>
      </c>
      <c r="G256" s="226">
        <v>70.3</v>
      </c>
      <c r="H256" s="226">
        <v>70.3</v>
      </c>
      <c r="I256" s="226">
        <v>70.3</v>
      </c>
      <c r="J256" s="226">
        <v>70.3</v>
      </c>
      <c r="K256" s="893">
        <v>70.3</v>
      </c>
      <c r="L256" s="217"/>
      <c r="M256" s="209" t="s">
        <v>208</v>
      </c>
    </row>
    <row r="257" spans="1:13" x14ac:dyDescent="0.25">
      <c r="A257" s="1242" t="s">
        <v>177</v>
      </c>
      <c r="B257" s="1242"/>
      <c r="C257" s="1242"/>
      <c r="D257" s="1242"/>
      <c r="E257" s="1242"/>
      <c r="F257" s="1242"/>
      <c r="G257" s="1242"/>
      <c r="H257" s="1242"/>
      <c r="I257" s="1242"/>
      <c r="J257" s="1242"/>
      <c r="K257" s="1243"/>
      <c r="L257" s="925"/>
      <c r="M257" s="925"/>
    </row>
    <row r="258" spans="1:13" x14ac:dyDescent="0.25">
      <c r="A258" s="848">
        <v>22</v>
      </c>
      <c r="B258" s="20" t="s">
        <v>27</v>
      </c>
      <c r="C258" s="224" t="s">
        <v>8</v>
      </c>
      <c r="D258" s="228">
        <v>45.7</v>
      </c>
      <c r="E258" s="228">
        <v>43</v>
      </c>
      <c r="F258" s="225">
        <f>E258/D258*100</f>
        <v>94.091903719912466</v>
      </c>
      <c r="G258" s="225">
        <v>45</v>
      </c>
      <c r="H258" s="225">
        <v>44.7</v>
      </c>
      <c r="I258" s="225">
        <v>44</v>
      </c>
      <c r="J258" s="225">
        <v>43</v>
      </c>
      <c r="K258" s="892">
        <v>43</v>
      </c>
      <c r="L258" s="925"/>
      <c r="M258" s="925" t="s">
        <v>235</v>
      </c>
    </row>
    <row r="259" spans="1:13" x14ac:dyDescent="0.25">
      <c r="A259" s="43"/>
      <c r="B259" s="26" t="s">
        <v>205</v>
      </c>
      <c r="C259" s="19"/>
      <c r="D259" s="228">
        <v>59.9</v>
      </c>
      <c r="E259" s="228">
        <v>58</v>
      </c>
      <c r="F259" s="225">
        <f t="shared" ref="F259:F278" si="13">E259/D259*100</f>
        <v>96.828046744574294</v>
      </c>
      <c r="G259" s="232">
        <v>59</v>
      </c>
      <c r="H259" s="232">
        <v>58.8</v>
      </c>
      <c r="I259" s="232">
        <v>58.4</v>
      </c>
      <c r="J259" s="232">
        <v>58</v>
      </c>
      <c r="K259" s="894">
        <v>58</v>
      </c>
      <c r="L259" s="749"/>
      <c r="M259" s="749"/>
    </row>
    <row r="260" spans="1:13" x14ac:dyDescent="0.25">
      <c r="A260" s="43"/>
      <c r="B260" s="26" t="s">
        <v>206</v>
      </c>
      <c r="C260" s="19"/>
      <c r="D260" s="228">
        <v>48</v>
      </c>
      <c r="E260" s="228">
        <v>43</v>
      </c>
      <c r="F260" s="225">
        <f t="shared" si="13"/>
        <v>89.583333333333343</v>
      </c>
      <c r="G260" s="232">
        <v>43</v>
      </c>
      <c r="H260" s="232">
        <v>43</v>
      </c>
      <c r="I260" s="232">
        <v>43</v>
      </c>
      <c r="J260" s="232">
        <v>43</v>
      </c>
      <c r="K260" s="894">
        <v>43</v>
      </c>
      <c r="L260" s="749"/>
      <c r="M260" s="749"/>
    </row>
    <row r="261" spans="1:13" x14ac:dyDescent="0.25">
      <c r="A261" s="43"/>
      <c r="B261" s="26" t="s">
        <v>1074</v>
      </c>
      <c r="C261" s="19"/>
      <c r="D261" s="228">
        <v>40.200000000000003</v>
      </c>
      <c r="E261" s="228">
        <v>39.5</v>
      </c>
      <c r="F261" s="225">
        <f t="shared" si="13"/>
        <v>98.258706467661682</v>
      </c>
      <c r="G261" s="232">
        <v>39.5</v>
      </c>
      <c r="H261" s="232">
        <v>39.5</v>
      </c>
      <c r="I261" s="232">
        <v>39.5</v>
      </c>
      <c r="J261" s="232">
        <v>39.5</v>
      </c>
      <c r="K261" s="894">
        <v>39.5</v>
      </c>
      <c r="L261" s="749"/>
      <c r="M261" s="749"/>
    </row>
    <row r="262" spans="1:13" x14ac:dyDescent="0.25">
      <c r="A262" s="43"/>
      <c r="B262" s="26" t="s">
        <v>193</v>
      </c>
      <c r="C262" s="19"/>
      <c r="D262" s="228">
        <v>61</v>
      </c>
      <c r="E262" s="228">
        <v>57</v>
      </c>
      <c r="F262" s="225">
        <f t="shared" si="13"/>
        <v>93.442622950819683</v>
      </c>
      <c r="G262" s="232">
        <v>60</v>
      </c>
      <c r="H262" s="232">
        <v>58.5</v>
      </c>
      <c r="I262" s="232">
        <v>58</v>
      </c>
      <c r="J262" s="232">
        <v>57.5</v>
      </c>
      <c r="K262" s="894">
        <v>57</v>
      </c>
      <c r="L262" s="749"/>
      <c r="M262" s="749"/>
    </row>
    <row r="263" spans="1:13" x14ac:dyDescent="0.25">
      <c r="A263" s="43"/>
      <c r="B263" s="26" t="s">
        <v>220</v>
      </c>
      <c r="C263" s="19"/>
      <c r="D263" s="228" t="s">
        <v>12</v>
      </c>
      <c r="E263" s="228" t="s">
        <v>12</v>
      </c>
      <c r="F263" s="225" t="s">
        <v>12</v>
      </c>
      <c r="G263" s="233" t="s">
        <v>12</v>
      </c>
      <c r="H263" s="233" t="s">
        <v>12</v>
      </c>
      <c r="I263" s="233" t="s">
        <v>12</v>
      </c>
      <c r="J263" s="233" t="s">
        <v>12</v>
      </c>
      <c r="K263" s="895" t="s">
        <v>12</v>
      </c>
      <c r="L263" s="749"/>
      <c r="M263" s="749" t="s">
        <v>236</v>
      </c>
    </row>
    <row r="264" spans="1:13" x14ac:dyDescent="0.25">
      <c r="A264" s="43"/>
      <c r="B264" s="26" t="s">
        <v>221</v>
      </c>
      <c r="C264" s="19"/>
      <c r="D264" s="228">
        <v>45</v>
      </c>
      <c r="E264" s="228">
        <v>45</v>
      </c>
      <c r="F264" s="225">
        <f t="shared" si="13"/>
        <v>100</v>
      </c>
      <c r="G264" s="233">
        <v>45</v>
      </c>
      <c r="H264" s="233">
        <v>45</v>
      </c>
      <c r="I264" s="233">
        <v>45</v>
      </c>
      <c r="J264" s="233">
        <v>45</v>
      </c>
      <c r="K264" s="895">
        <v>45</v>
      </c>
      <c r="L264" s="749"/>
      <c r="M264" s="749"/>
    </row>
    <row r="265" spans="1:13" x14ac:dyDescent="0.25">
      <c r="A265" s="43"/>
      <c r="B265" s="26" t="s">
        <v>217</v>
      </c>
      <c r="C265" s="19"/>
      <c r="D265" s="228">
        <v>35</v>
      </c>
      <c r="E265" s="228">
        <v>35</v>
      </c>
      <c r="F265" s="225">
        <f t="shared" si="13"/>
        <v>100</v>
      </c>
      <c r="G265" s="233">
        <v>35</v>
      </c>
      <c r="H265" s="233">
        <v>35</v>
      </c>
      <c r="I265" s="233">
        <v>35</v>
      </c>
      <c r="J265" s="233">
        <v>35</v>
      </c>
      <c r="K265" s="895">
        <v>35</v>
      </c>
      <c r="L265" s="749"/>
      <c r="M265" s="749"/>
    </row>
    <row r="266" spans="1:13" x14ac:dyDescent="0.25">
      <c r="A266" s="43"/>
      <c r="B266" s="26" t="s">
        <v>222</v>
      </c>
      <c r="C266" s="19"/>
      <c r="D266" s="228">
        <v>40</v>
      </c>
      <c r="E266" s="228">
        <v>40</v>
      </c>
      <c r="F266" s="225">
        <f t="shared" si="13"/>
        <v>100</v>
      </c>
      <c r="G266" s="233">
        <v>40</v>
      </c>
      <c r="H266" s="233">
        <v>40</v>
      </c>
      <c r="I266" s="233">
        <v>40</v>
      </c>
      <c r="J266" s="233">
        <v>40</v>
      </c>
      <c r="K266" s="895">
        <v>40</v>
      </c>
      <c r="L266" s="749"/>
      <c r="M266" s="749"/>
    </row>
    <row r="267" spans="1:13" x14ac:dyDescent="0.25">
      <c r="A267" s="43"/>
      <c r="B267" s="26" t="s">
        <v>234</v>
      </c>
      <c r="C267" s="19"/>
      <c r="D267" s="228">
        <v>17.5</v>
      </c>
      <c r="E267" s="228">
        <v>17.5</v>
      </c>
      <c r="F267" s="225">
        <f t="shared" si="13"/>
        <v>100</v>
      </c>
      <c r="G267" s="233">
        <v>17.5</v>
      </c>
      <c r="H267" s="233">
        <v>17.5</v>
      </c>
      <c r="I267" s="233">
        <v>17.5</v>
      </c>
      <c r="J267" s="233">
        <v>17.5</v>
      </c>
      <c r="K267" s="895">
        <v>17.5</v>
      </c>
      <c r="L267" s="749"/>
      <c r="M267" s="749"/>
    </row>
    <row r="268" spans="1:13" x14ac:dyDescent="0.25">
      <c r="A268" s="43"/>
      <c r="B268" s="26" t="s">
        <v>794</v>
      </c>
      <c r="C268" s="19"/>
      <c r="D268" s="228">
        <v>68.5</v>
      </c>
      <c r="E268" s="228">
        <v>66.8</v>
      </c>
      <c r="F268" s="225">
        <f t="shared" si="13"/>
        <v>97.518248175182478</v>
      </c>
      <c r="G268" s="233">
        <v>68</v>
      </c>
      <c r="H268" s="233">
        <v>67.5</v>
      </c>
      <c r="I268" s="233">
        <v>67.5</v>
      </c>
      <c r="J268" s="233">
        <v>66.8</v>
      </c>
      <c r="K268" s="895">
        <v>66.8</v>
      </c>
      <c r="L268" s="749"/>
      <c r="M268" s="749"/>
    </row>
    <row r="269" spans="1:13" x14ac:dyDescent="0.25">
      <c r="A269" s="43"/>
      <c r="B269" s="26" t="s">
        <v>224</v>
      </c>
      <c r="C269" s="19"/>
      <c r="D269" s="228">
        <v>50</v>
      </c>
      <c r="E269" s="228">
        <v>50</v>
      </c>
      <c r="F269" s="225">
        <f t="shared" si="13"/>
        <v>100</v>
      </c>
      <c r="G269" s="233">
        <v>50</v>
      </c>
      <c r="H269" s="233">
        <v>50</v>
      </c>
      <c r="I269" s="233">
        <v>50</v>
      </c>
      <c r="J269" s="233">
        <v>50</v>
      </c>
      <c r="K269" s="895">
        <v>50</v>
      </c>
      <c r="L269" s="749"/>
      <c r="M269" s="749"/>
    </row>
    <row r="270" spans="1:13" x14ac:dyDescent="0.25">
      <c r="A270" s="43"/>
      <c r="B270" s="26" t="s">
        <v>225</v>
      </c>
      <c r="C270" s="19"/>
      <c r="D270" s="228">
        <v>16</v>
      </c>
      <c r="E270" s="228">
        <v>13</v>
      </c>
      <c r="F270" s="225">
        <f t="shared" si="13"/>
        <v>81.25</v>
      </c>
      <c r="G270" s="233">
        <v>16</v>
      </c>
      <c r="H270" s="233">
        <v>15</v>
      </c>
      <c r="I270" s="233">
        <v>14</v>
      </c>
      <c r="J270" s="233">
        <v>13</v>
      </c>
      <c r="K270" s="895">
        <v>13</v>
      </c>
      <c r="L270" s="749"/>
      <c r="M270" s="749"/>
    </row>
    <row r="271" spans="1:13" x14ac:dyDescent="0.25">
      <c r="A271" s="43"/>
      <c r="B271" s="26" t="s">
        <v>226</v>
      </c>
      <c r="C271" s="19"/>
      <c r="D271" s="228">
        <v>32.200000000000003</v>
      </c>
      <c r="E271" s="228">
        <v>32.200000000000003</v>
      </c>
      <c r="F271" s="225">
        <f t="shared" si="13"/>
        <v>100</v>
      </c>
      <c r="G271" s="233">
        <v>32.200000000000003</v>
      </c>
      <c r="H271" s="233">
        <v>32.200000000000003</v>
      </c>
      <c r="I271" s="233">
        <v>32.200000000000003</v>
      </c>
      <c r="J271" s="233">
        <v>32.200000000000003</v>
      </c>
      <c r="K271" s="895">
        <v>32.200000000000003</v>
      </c>
      <c r="L271" s="749"/>
      <c r="M271" s="749"/>
    </row>
    <row r="272" spans="1:13" x14ac:dyDescent="0.25">
      <c r="A272" s="43"/>
      <c r="B272" s="26" t="s">
        <v>227</v>
      </c>
      <c r="C272" s="19"/>
      <c r="D272" s="228">
        <v>51.4</v>
      </c>
      <c r="E272" s="228">
        <v>48.4</v>
      </c>
      <c r="F272" s="225">
        <f t="shared" si="13"/>
        <v>94.163424124513611</v>
      </c>
      <c r="G272" s="233">
        <v>48.4</v>
      </c>
      <c r="H272" s="233">
        <v>48.4</v>
      </c>
      <c r="I272" s="233">
        <v>48.4</v>
      </c>
      <c r="J272" s="233">
        <v>48.4</v>
      </c>
      <c r="K272" s="895">
        <v>48.4</v>
      </c>
      <c r="L272" s="749"/>
      <c r="M272" s="749"/>
    </row>
    <row r="273" spans="1:13" x14ac:dyDescent="0.25">
      <c r="A273" s="43"/>
      <c r="B273" s="26" t="s">
        <v>228</v>
      </c>
      <c r="C273" s="19"/>
      <c r="D273" s="228">
        <v>53</v>
      </c>
      <c r="E273" s="228">
        <v>53</v>
      </c>
      <c r="F273" s="225">
        <f t="shared" si="13"/>
        <v>100</v>
      </c>
      <c r="G273" s="233">
        <v>53</v>
      </c>
      <c r="H273" s="233">
        <v>53</v>
      </c>
      <c r="I273" s="233">
        <v>53</v>
      </c>
      <c r="J273" s="233">
        <v>53</v>
      </c>
      <c r="K273" s="895">
        <v>53</v>
      </c>
      <c r="L273" s="749"/>
      <c r="M273" s="749"/>
    </row>
    <row r="274" spans="1:13" x14ac:dyDescent="0.25">
      <c r="A274" s="43"/>
      <c r="B274" s="26" t="s">
        <v>1073</v>
      </c>
      <c r="C274" s="19"/>
      <c r="D274" s="228">
        <v>7.6</v>
      </c>
      <c r="E274" s="228">
        <v>7.6</v>
      </c>
      <c r="F274" s="225">
        <f t="shared" si="13"/>
        <v>100</v>
      </c>
      <c r="G274" s="233">
        <v>7.6</v>
      </c>
      <c r="H274" s="233">
        <v>7.6</v>
      </c>
      <c r="I274" s="233">
        <v>7.6</v>
      </c>
      <c r="J274" s="233">
        <v>7.6</v>
      </c>
      <c r="K274" s="895">
        <v>7.6</v>
      </c>
      <c r="L274" s="749"/>
      <c r="M274" s="749"/>
    </row>
    <row r="275" spans="1:13" x14ac:dyDescent="0.25">
      <c r="A275" s="43"/>
      <c r="B275" s="26" t="s">
        <v>229</v>
      </c>
      <c r="C275" s="19"/>
      <c r="D275" s="228" t="s">
        <v>12</v>
      </c>
      <c r="E275" s="228" t="s">
        <v>12</v>
      </c>
      <c r="F275" s="225" t="s">
        <v>12</v>
      </c>
      <c r="G275" s="233" t="s">
        <v>12</v>
      </c>
      <c r="H275" s="233" t="s">
        <v>12</v>
      </c>
      <c r="I275" s="233" t="s">
        <v>12</v>
      </c>
      <c r="J275" s="233" t="s">
        <v>12</v>
      </c>
      <c r="K275" s="895" t="s">
        <v>12</v>
      </c>
      <c r="L275" s="749"/>
      <c r="M275" s="749"/>
    </row>
    <row r="276" spans="1:13" x14ac:dyDescent="0.25">
      <c r="A276" s="43"/>
      <c r="B276" s="26" t="s">
        <v>230</v>
      </c>
      <c r="C276" s="19"/>
      <c r="D276" s="228">
        <v>92</v>
      </c>
      <c r="E276" s="228">
        <v>75</v>
      </c>
      <c r="F276" s="225">
        <f t="shared" si="13"/>
        <v>81.521739130434781</v>
      </c>
      <c r="G276" s="232">
        <v>91</v>
      </c>
      <c r="H276" s="232">
        <v>90</v>
      </c>
      <c r="I276" s="232">
        <v>85</v>
      </c>
      <c r="J276" s="232">
        <v>75</v>
      </c>
      <c r="K276" s="894">
        <v>75</v>
      </c>
      <c r="L276" s="749"/>
      <c r="M276" s="749"/>
    </row>
    <row r="277" spans="1:13" x14ac:dyDescent="0.25">
      <c r="A277" s="43"/>
      <c r="B277" s="26" t="s">
        <v>231</v>
      </c>
      <c r="C277" s="19"/>
      <c r="D277" s="228">
        <v>35</v>
      </c>
      <c r="E277" s="228">
        <v>35</v>
      </c>
      <c r="F277" s="225">
        <f t="shared" si="13"/>
        <v>100</v>
      </c>
      <c r="G277" s="232">
        <v>35</v>
      </c>
      <c r="H277" s="232">
        <v>35</v>
      </c>
      <c r="I277" s="232">
        <v>35</v>
      </c>
      <c r="J277" s="232">
        <v>35</v>
      </c>
      <c r="K277" s="894">
        <v>35</v>
      </c>
      <c r="L277" s="749"/>
      <c r="M277" s="749"/>
    </row>
    <row r="278" spans="1:13" x14ac:dyDescent="0.25">
      <c r="A278" s="21"/>
      <c r="B278" s="194" t="s">
        <v>232</v>
      </c>
      <c r="C278" s="19"/>
      <c r="D278" s="228">
        <v>70</v>
      </c>
      <c r="E278" s="228">
        <v>58</v>
      </c>
      <c r="F278" s="225">
        <f t="shared" si="13"/>
        <v>82.857142857142861</v>
      </c>
      <c r="G278" s="232">
        <v>70</v>
      </c>
      <c r="H278" s="232">
        <v>68.5</v>
      </c>
      <c r="I278" s="232">
        <v>64</v>
      </c>
      <c r="J278" s="232">
        <v>58</v>
      </c>
      <c r="K278" s="894">
        <v>58</v>
      </c>
      <c r="L278" s="749"/>
      <c r="M278" s="749"/>
    </row>
    <row r="279" spans="1:13" x14ac:dyDescent="0.25">
      <c r="A279" s="1242" t="s">
        <v>1068</v>
      </c>
      <c r="B279" s="1242"/>
      <c r="C279" s="1242"/>
      <c r="D279" s="1242"/>
      <c r="E279" s="1242"/>
      <c r="F279" s="1242"/>
      <c r="G279" s="1242"/>
      <c r="H279" s="1242"/>
      <c r="I279" s="1242"/>
      <c r="J279" s="1242"/>
      <c r="K279" s="1243"/>
      <c r="L279" s="217"/>
      <c r="M279" s="923"/>
    </row>
    <row r="280" spans="1:13" ht="30" x14ac:dyDescent="0.25">
      <c r="A280" s="848">
        <v>23</v>
      </c>
      <c r="B280" s="20" t="s">
        <v>27</v>
      </c>
      <c r="C280" s="224" t="s">
        <v>8</v>
      </c>
      <c r="D280" s="225">
        <v>59.6</v>
      </c>
      <c r="E280" s="225">
        <v>70.5</v>
      </c>
      <c r="F280" s="225">
        <f>D280/E280*100</f>
        <v>84.539007092198588</v>
      </c>
      <c r="G280" s="226">
        <v>60.9</v>
      </c>
      <c r="H280" s="225">
        <v>70</v>
      </c>
      <c r="I280" s="226">
        <v>70.2</v>
      </c>
      <c r="J280" s="226">
        <v>70.5</v>
      </c>
      <c r="K280" s="893">
        <v>70.5</v>
      </c>
      <c r="L280" s="217"/>
      <c r="M280" s="209" t="s">
        <v>208</v>
      </c>
    </row>
    <row r="281" spans="1:13" x14ac:dyDescent="0.25">
      <c r="A281" s="1244" t="s">
        <v>237</v>
      </c>
      <c r="B281" s="1244"/>
      <c r="C281" s="1244"/>
      <c r="D281" s="1244"/>
      <c r="E281" s="1244"/>
      <c r="F281" s="1244"/>
      <c r="G281" s="1244"/>
      <c r="H281" s="1244"/>
      <c r="I281" s="1244"/>
      <c r="J281" s="1244"/>
      <c r="K281" s="1245"/>
      <c r="L281" s="242"/>
      <c r="M281" s="242"/>
    </row>
    <row r="282" spans="1:13" ht="30" x14ac:dyDescent="0.25">
      <c r="A282" s="849">
        <v>24</v>
      </c>
      <c r="B282" s="850" t="s">
        <v>27</v>
      </c>
      <c r="C282" s="849" t="s">
        <v>56</v>
      </c>
      <c r="D282" s="851">
        <v>0</v>
      </c>
      <c r="E282" s="851">
        <v>3</v>
      </c>
      <c r="F282" s="851">
        <v>0</v>
      </c>
      <c r="G282" s="851">
        <v>1</v>
      </c>
      <c r="H282" s="851">
        <v>1</v>
      </c>
      <c r="I282" s="851">
        <v>1</v>
      </c>
      <c r="J282" s="851">
        <v>0</v>
      </c>
      <c r="K282" s="896">
        <v>0</v>
      </c>
      <c r="L282" s="217" t="s">
        <v>1087</v>
      </c>
      <c r="M282" s="209" t="s">
        <v>208</v>
      </c>
    </row>
    <row r="283" spans="1:13" x14ac:dyDescent="0.25">
      <c r="A283" s="1069" t="s">
        <v>240</v>
      </c>
      <c r="B283" s="1069"/>
      <c r="C283" s="1069"/>
      <c r="D283" s="1069"/>
      <c r="E283" s="1069"/>
      <c r="F283" s="1069"/>
      <c r="G283" s="1069"/>
      <c r="H283" s="1069"/>
      <c r="I283" s="1069"/>
      <c r="J283" s="1069"/>
      <c r="K283" s="1234"/>
      <c r="L283" s="242"/>
      <c r="M283" s="242"/>
    </row>
    <row r="284" spans="1:13" ht="31.5" x14ac:dyDescent="0.25">
      <c r="A284" s="19">
        <v>25</v>
      </c>
      <c r="B284" s="850" t="s">
        <v>27</v>
      </c>
      <c r="C284" s="19" t="s">
        <v>17</v>
      </c>
      <c r="D284" s="19">
        <v>58.3</v>
      </c>
      <c r="E284" s="19">
        <v>92.9</v>
      </c>
      <c r="F284" s="227">
        <f>D284/E284*100</f>
        <v>62.755651237890199</v>
      </c>
      <c r="G284" s="19"/>
      <c r="H284" s="19">
        <v>64.7</v>
      </c>
      <c r="I284" s="227">
        <v>73</v>
      </c>
      <c r="J284" s="19">
        <v>82.9</v>
      </c>
      <c r="K284" s="525">
        <v>92.9</v>
      </c>
      <c r="L284" s="217" t="s">
        <v>1085</v>
      </c>
      <c r="M284" s="209" t="s">
        <v>208</v>
      </c>
    </row>
    <row r="285" spans="1:13" x14ac:dyDescent="0.25">
      <c r="A285" s="1084" t="s">
        <v>241</v>
      </c>
      <c r="B285" s="1069"/>
      <c r="C285" s="1069"/>
      <c r="D285" s="1069"/>
      <c r="E285" s="1069"/>
      <c r="F285" s="1069"/>
      <c r="G285" s="1069"/>
      <c r="H285" s="1069"/>
      <c r="I285" s="1069"/>
      <c r="J285" s="1069"/>
      <c r="K285" s="1234"/>
      <c r="L285" s="242"/>
      <c r="M285" s="242"/>
    </row>
    <row r="286" spans="1:13" x14ac:dyDescent="0.25">
      <c r="A286" s="23">
        <v>26</v>
      </c>
      <c r="B286" s="850" t="s">
        <v>27</v>
      </c>
      <c r="C286" s="19" t="s">
        <v>8</v>
      </c>
      <c r="D286" s="216">
        <v>70</v>
      </c>
      <c r="E286" s="216">
        <v>100</v>
      </c>
      <c r="F286" s="216">
        <f>D286/E286*100</f>
        <v>70</v>
      </c>
      <c r="G286" s="216">
        <v>80</v>
      </c>
      <c r="H286" s="216">
        <v>85</v>
      </c>
      <c r="I286" s="216">
        <v>90</v>
      </c>
      <c r="J286" s="216">
        <v>100</v>
      </c>
      <c r="K286" s="890">
        <v>100</v>
      </c>
      <c r="L286" s="217" t="s">
        <v>1101</v>
      </c>
      <c r="M286" s="242"/>
    </row>
    <row r="287" spans="1:13" x14ac:dyDescent="0.25">
      <c r="A287" s="242"/>
      <c r="B287" s="194" t="s">
        <v>205</v>
      </c>
      <c r="C287" s="238"/>
      <c r="D287" s="19">
        <v>100</v>
      </c>
      <c r="E287" s="19">
        <v>100</v>
      </c>
      <c r="F287" s="216">
        <f t="shared" ref="F287:F306" si="14">D287/E287*100</f>
        <v>100</v>
      </c>
      <c r="G287" s="19">
        <v>100</v>
      </c>
      <c r="H287" s="19">
        <v>100</v>
      </c>
      <c r="I287" s="19">
        <v>100</v>
      </c>
      <c r="J287" s="19">
        <v>100</v>
      </c>
      <c r="K287" s="525">
        <v>100</v>
      </c>
      <c r="L287" s="242"/>
      <c r="M287" s="242"/>
    </row>
    <row r="288" spans="1:13" x14ac:dyDescent="0.25">
      <c r="A288" s="242"/>
      <c r="B288" s="194" t="s">
        <v>206</v>
      </c>
      <c r="C288" s="238"/>
      <c r="D288" s="19">
        <v>50</v>
      </c>
      <c r="E288" s="19">
        <v>100</v>
      </c>
      <c r="F288" s="216">
        <f t="shared" si="14"/>
        <v>50</v>
      </c>
      <c r="G288" s="19">
        <v>70</v>
      </c>
      <c r="H288" s="19">
        <v>80</v>
      </c>
      <c r="I288" s="19">
        <v>85</v>
      </c>
      <c r="J288" s="19">
        <v>90</v>
      </c>
      <c r="K288" s="525">
        <v>100</v>
      </c>
      <c r="L288" s="242"/>
      <c r="M288" s="242"/>
    </row>
    <row r="289" spans="1:13" x14ac:dyDescent="0.25">
      <c r="A289" s="242"/>
      <c r="B289" s="194" t="s">
        <v>1074</v>
      </c>
      <c r="C289" s="238"/>
      <c r="D289" s="19">
        <v>100</v>
      </c>
      <c r="E289" s="19">
        <v>100</v>
      </c>
      <c r="F289" s="216">
        <f t="shared" si="14"/>
        <v>100</v>
      </c>
      <c r="G289" s="19">
        <v>100</v>
      </c>
      <c r="H289" s="19">
        <v>100</v>
      </c>
      <c r="I289" s="19">
        <v>100</v>
      </c>
      <c r="J289" s="19">
        <v>100</v>
      </c>
      <c r="K289" s="525">
        <v>100</v>
      </c>
      <c r="L289" s="242"/>
      <c r="M289" s="242"/>
    </row>
    <row r="290" spans="1:13" x14ac:dyDescent="0.25">
      <c r="A290" s="242"/>
      <c r="B290" s="194" t="s">
        <v>193</v>
      </c>
      <c r="C290" s="238"/>
      <c r="D290" s="19">
        <v>100</v>
      </c>
      <c r="E290" s="19">
        <v>100</v>
      </c>
      <c r="F290" s="216">
        <f t="shared" si="14"/>
        <v>100</v>
      </c>
      <c r="G290" s="19">
        <v>100</v>
      </c>
      <c r="H290" s="19">
        <v>100</v>
      </c>
      <c r="I290" s="19">
        <v>100</v>
      </c>
      <c r="J290" s="19">
        <v>100</v>
      </c>
      <c r="K290" s="525">
        <v>100</v>
      </c>
      <c r="L290" s="242"/>
      <c r="M290" s="242"/>
    </row>
    <row r="291" spans="1:13" x14ac:dyDescent="0.25">
      <c r="A291" s="242"/>
      <c r="B291" s="194" t="s">
        <v>220</v>
      </c>
      <c r="C291" s="238"/>
      <c r="D291" s="19">
        <v>64</v>
      </c>
      <c r="E291" s="19">
        <v>100</v>
      </c>
      <c r="F291" s="216">
        <f t="shared" si="14"/>
        <v>64</v>
      </c>
      <c r="G291" s="19">
        <v>75</v>
      </c>
      <c r="H291" s="19">
        <v>80</v>
      </c>
      <c r="I291" s="19">
        <v>85</v>
      </c>
      <c r="J291" s="19">
        <v>90</v>
      </c>
      <c r="K291" s="525">
        <v>100</v>
      </c>
      <c r="L291" s="242"/>
      <c r="M291" s="242"/>
    </row>
    <row r="292" spans="1:13" x14ac:dyDescent="0.25">
      <c r="A292" s="242"/>
      <c r="B292" s="194" t="s">
        <v>221</v>
      </c>
      <c r="C292" s="238"/>
      <c r="D292" s="19">
        <v>47</v>
      </c>
      <c r="E292" s="19">
        <v>100</v>
      </c>
      <c r="F292" s="216">
        <f t="shared" si="14"/>
        <v>47</v>
      </c>
      <c r="G292" s="19">
        <v>50</v>
      </c>
      <c r="H292" s="19">
        <v>60</v>
      </c>
      <c r="I292" s="19">
        <v>70</v>
      </c>
      <c r="J292" s="19">
        <v>90</v>
      </c>
      <c r="K292" s="525">
        <v>100</v>
      </c>
      <c r="L292" s="242"/>
      <c r="M292" s="242"/>
    </row>
    <row r="293" spans="1:13" x14ac:dyDescent="0.25">
      <c r="A293" s="242"/>
      <c r="B293" s="194" t="s">
        <v>217</v>
      </c>
      <c r="C293" s="238"/>
      <c r="D293" s="19">
        <v>58</v>
      </c>
      <c r="E293" s="19">
        <v>100</v>
      </c>
      <c r="F293" s="216">
        <f t="shared" si="14"/>
        <v>57.999999999999993</v>
      </c>
      <c r="G293" s="19">
        <v>60</v>
      </c>
      <c r="H293" s="19">
        <v>70</v>
      </c>
      <c r="I293" s="19">
        <v>80</v>
      </c>
      <c r="J293" s="19">
        <v>90</v>
      </c>
      <c r="K293" s="525">
        <v>100</v>
      </c>
      <c r="L293" s="242"/>
      <c r="M293" s="242"/>
    </row>
    <row r="294" spans="1:13" x14ac:dyDescent="0.25">
      <c r="A294" s="242"/>
      <c r="B294" s="194" t="s">
        <v>222</v>
      </c>
      <c r="C294" s="238"/>
      <c r="D294" s="19">
        <v>54</v>
      </c>
      <c r="E294" s="19">
        <v>100</v>
      </c>
      <c r="F294" s="216">
        <f t="shared" si="14"/>
        <v>54</v>
      </c>
      <c r="G294" s="19">
        <v>60</v>
      </c>
      <c r="H294" s="19">
        <v>70</v>
      </c>
      <c r="I294" s="19">
        <v>80</v>
      </c>
      <c r="J294" s="19">
        <v>90</v>
      </c>
      <c r="K294" s="525">
        <v>100</v>
      </c>
      <c r="L294" s="242"/>
      <c r="M294" s="242"/>
    </row>
    <row r="295" spans="1:13" x14ac:dyDescent="0.25">
      <c r="A295" s="242"/>
      <c r="B295" s="194" t="s">
        <v>234</v>
      </c>
      <c r="C295" s="238"/>
      <c r="D295" s="19">
        <v>64</v>
      </c>
      <c r="E295" s="19">
        <v>100</v>
      </c>
      <c r="F295" s="216">
        <f t="shared" si="14"/>
        <v>64</v>
      </c>
      <c r="G295" s="19">
        <v>70</v>
      </c>
      <c r="H295" s="19">
        <v>80</v>
      </c>
      <c r="I295" s="19">
        <v>85</v>
      </c>
      <c r="J295" s="19">
        <v>90</v>
      </c>
      <c r="K295" s="525">
        <v>100</v>
      </c>
      <c r="L295" s="242"/>
      <c r="M295" s="242"/>
    </row>
    <row r="296" spans="1:13" x14ac:dyDescent="0.25">
      <c r="A296" s="242"/>
      <c r="B296" s="194" t="s">
        <v>794</v>
      </c>
      <c r="C296" s="238"/>
      <c r="D296" s="19">
        <v>53</v>
      </c>
      <c r="E296" s="19">
        <v>100</v>
      </c>
      <c r="F296" s="216">
        <f t="shared" si="14"/>
        <v>53</v>
      </c>
      <c r="G296" s="19">
        <v>70</v>
      </c>
      <c r="H296" s="19">
        <v>80</v>
      </c>
      <c r="I296" s="19">
        <v>85</v>
      </c>
      <c r="J296" s="19">
        <v>90</v>
      </c>
      <c r="K296" s="525">
        <v>100</v>
      </c>
      <c r="L296" s="242"/>
      <c r="M296" s="242"/>
    </row>
    <row r="297" spans="1:13" x14ac:dyDescent="0.25">
      <c r="A297" s="242"/>
      <c r="B297" s="194" t="s">
        <v>224</v>
      </c>
      <c r="C297" s="238"/>
      <c r="D297" s="19">
        <v>82</v>
      </c>
      <c r="E297" s="19">
        <v>100</v>
      </c>
      <c r="F297" s="216">
        <f t="shared" si="14"/>
        <v>82</v>
      </c>
      <c r="G297" s="19">
        <v>75</v>
      </c>
      <c r="H297" s="19">
        <v>80</v>
      </c>
      <c r="I297" s="19">
        <v>85</v>
      </c>
      <c r="J297" s="19">
        <v>90</v>
      </c>
      <c r="K297" s="525">
        <v>100</v>
      </c>
      <c r="L297" s="242"/>
      <c r="M297" s="242"/>
    </row>
    <row r="298" spans="1:13" x14ac:dyDescent="0.25">
      <c r="A298" s="242"/>
      <c r="B298" s="194" t="s">
        <v>225</v>
      </c>
      <c r="C298" s="240"/>
      <c r="D298" s="19">
        <v>60</v>
      </c>
      <c r="E298" s="19">
        <v>100</v>
      </c>
      <c r="F298" s="216">
        <f t="shared" si="14"/>
        <v>60</v>
      </c>
      <c r="G298" s="19">
        <v>60</v>
      </c>
      <c r="H298" s="19">
        <v>70</v>
      </c>
      <c r="I298" s="19">
        <v>80</v>
      </c>
      <c r="J298" s="19">
        <v>90</v>
      </c>
      <c r="K298" s="525">
        <v>100</v>
      </c>
      <c r="L298" s="913"/>
      <c r="M298" s="242"/>
    </row>
    <row r="299" spans="1:13" x14ac:dyDescent="0.25">
      <c r="A299" s="242"/>
      <c r="B299" s="194" t="s">
        <v>226</v>
      </c>
      <c r="C299" s="242"/>
      <c r="D299" s="19">
        <v>49</v>
      </c>
      <c r="E299" s="19">
        <v>100</v>
      </c>
      <c r="F299" s="216">
        <f t="shared" si="14"/>
        <v>49</v>
      </c>
      <c r="G299" s="19">
        <v>60</v>
      </c>
      <c r="H299" s="19">
        <v>70</v>
      </c>
      <c r="I299" s="19">
        <v>80</v>
      </c>
      <c r="J299" s="19">
        <v>90</v>
      </c>
      <c r="K299" s="525">
        <v>100</v>
      </c>
      <c r="L299" s="242"/>
      <c r="M299" s="242"/>
    </row>
    <row r="300" spans="1:13" x14ac:dyDescent="0.25">
      <c r="A300" s="242"/>
      <c r="B300" s="194" t="s">
        <v>227</v>
      </c>
      <c r="C300" s="242"/>
      <c r="D300" s="19">
        <v>78</v>
      </c>
      <c r="E300" s="19">
        <v>100</v>
      </c>
      <c r="F300" s="216">
        <f t="shared" si="14"/>
        <v>78</v>
      </c>
      <c r="G300" s="19">
        <v>75</v>
      </c>
      <c r="H300" s="19">
        <v>80</v>
      </c>
      <c r="I300" s="19">
        <v>85</v>
      </c>
      <c r="J300" s="19">
        <v>90</v>
      </c>
      <c r="K300" s="525">
        <v>100</v>
      </c>
      <c r="L300" s="242"/>
      <c r="M300" s="242"/>
    </row>
    <row r="301" spans="1:13" x14ac:dyDescent="0.25">
      <c r="A301" s="242"/>
      <c r="B301" s="194" t="s">
        <v>228</v>
      </c>
      <c r="C301" s="242"/>
      <c r="D301" s="19">
        <v>68</v>
      </c>
      <c r="E301" s="19">
        <v>100</v>
      </c>
      <c r="F301" s="216">
        <f t="shared" si="14"/>
        <v>68</v>
      </c>
      <c r="G301" s="19">
        <v>75</v>
      </c>
      <c r="H301" s="19">
        <v>80</v>
      </c>
      <c r="I301" s="19">
        <v>85</v>
      </c>
      <c r="J301" s="19">
        <v>90</v>
      </c>
      <c r="K301" s="525">
        <v>100</v>
      </c>
      <c r="L301" s="242"/>
      <c r="M301" s="242"/>
    </row>
    <row r="302" spans="1:13" x14ac:dyDescent="0.25">
      <c r="A302" s="242"/>
      <c r="B302" s="194" t="s">
        <v>1073</v>
      </c>
      <c r="C302" s="242"/>
      <c r="D302" s="19">
        <v>91</v>
      </c>
      <c r="E302" s="19">
        <v>100</v>
      </c>
      <c r="F302" s="216">
        <f t="shared" si="14"/>
        <v>91</v>
      </c>
      <c r="G302" s="19">
        <v>75</v>
      </c>
      <c r="H302" s="19">
        <v>80</v>
      </c>
      <c r="I302" s="19">
        <v>85</v>
      </c>
      <c r="J302" s="19">
        <v>90</v>
      </c>
      <c r="K302" s="525">
        <v>100</v>
      </c>
      <c r="L302" s="242"/>
      <c r="M302" s="242"/>
    </row>
    <row r="303" spans="1:13" x14ac:dyDescent="0.25">
      <c r="A303" s="242"/>
      <c r="B303" s="194" t="s">
        <v>229</v>
      </c>
      <c r="C303" s="242"/>
      <c r="D303" s="19">
        <v>65</v>
      </c>
      <c r="E303" s="19">
        <v>100</v>
      </c>
      <c r="F303" s="216">
        <f t="shared" si="14"/>
        <v>65</v>
      </c>
      <c r="G303" s="19">
        <v>70</v>
      </c>
      <c r="H303" s="19">
        <v>80</v>
      </c>
      <c r="I303" s="19">
        <v>85</v>
      </c>
      <c r="J303" s="19">
        <v>90</v>
      </c>
      <c r="K303" s="525">
        <v>100</v>
      </c>
      <c r="L303" s="242"/>
      <c r="M303" s="242"/>
    </row>
    <row r="304" spans="1:13" x14ac:dyDescent="0.25">
      <c r="A304" s="242"/>
      <c r="B304" s="194" t="s">
        <v>230</v>
      </c>
      <c r="C304" s="243"/>
      <c r="D304" s="19">
        <v>74</v>
      </c>
      <c r="E304" s="19">
        <v>100</v>
      </c>
      <c r="F304" s="216">
        <f t="shared" si="14"/>
        <v>74</v>
      </c>
      <c r="G304" s="19">
        <v>75</v>
      </c>
      <c r="H304" s="19">
        <v>80</v>
      </c>
      <c r="I304" s="19">
        <v>85</v>
      </c>
      <c r="J304" s="19">
        <v>90</v>
      </c>
      <c r="K304" s="525">
        <v>100</v>
      </c>
      <c r="L304" s="242"/>
      <c r="M304" s="242"/>
    </row>
    <row r="305" spans="1:13" x14ac:dyDescent="0.25">
      <c r="A305" s="242"/>
      <c r="B305" s="194" t="s">
        <v>231</v>
      </c>
      <c r="C305" s="243"/>
      <c r="D305" s="19">
        <v>59</v>
      </c>
      <c r="E305" s="19">
        <v>100</v>
      </c>
      <c r="F305" s="216">
        <f t="shared" si="14"/>
        <v>59</v>
      </c>
      <c r="G305" s="19">
        <v>60</v>
      </c>
      <c r="H305" s="19">
        <v>70</v>
      </c>
      <c r="I305" s="19">
        <v>80</v>
      </c>
      <c r="J305" s="19">
        <v>90</v>
      </c>
      <c r="K305" s="525">
        <v>100</v>
      </c>
      <c r="L305" s="242"/>
      <c r="M305" s="242"/>
    </row>
    <row r="306" spans="1:13" x14ac:dyDescent="0.25">
      <c r="A306" s="242"/>
      <c r="B306" s="194" t="s">
        <v>232</v>
      </c>
      <c r="C306" s="243"/>
      <c r="D306" s="19">
        <v>64</v>
      </c>
      <c r="E306" s="19">
        <v>100</v>
      </c>
      <c r="F306" s="216">
        <f t="shared" si="14"/>
        <v>64</v>
      </c>
      <c r="G306" s="19">
        <v>75</v>
      </c>
      <c r="H306" s="19">
        <v>80</v>
      </c>
      <c r="I306" s="19">
        <v>85</v>
      </c>
      <c r="J306" s="19">
        <v>90</v>
      </c>
      <c r="K306" s="525">
        <v>100</v>
      </c>
      <c r="L306" s="242"/>
      <c r="M306" s="242"/>
    </row>
    <row r="307" spans="1:13" x14ac:dyDescent="0.25">
      <c r="A307" s="1084" t="s">
        <v>930</v>
      </c>
      <c r="B307" s="1069"/>
      <c r="C307" s="1069"/>
      <c r="D307" s="1069"/>
      <c r="E307" s="1069"/>
      <c r="F307" s="1069"/>
      <c r="G307" s="1069"/>
      <c r="H307" s="1069"/>
      <c r="I307" s="1069"/>
      <c r="J307" s="1069"/>
      <c r="K307" s="1234"/>
      <c r="L307" s="242"/>
      <c r="M307" s="242"/>
    </row>
    <row r="308" spans="1:13" ht="30" x14ac:dyDescent="0.25">
      <c r="A308" s="23">
        <v>27</v>
      </c>
      <c r="B308" s="850" t="s">
        <v>27</v>
      </c>
      <c r="C308" s="19" t="s">
        <v>56</v>
      </c>
      <c r="D308" s="216">
        <v>0</v>
      </c>
      <c r="E308" s="216">
        <v>25</v>
      </c>
      <c r="F308" s="216">
        <f>D308/E308*100</f>
        <v>0</v>
      </c>
      <c r="G308" s="216">
        <v>25</v>
      </c>
      <c r="H308" s="216">
        <v>25</v>
      </c>
      <c r="I308" s="216">
        <v>25</v>
      </c>
      <c r="J308" s="216">
        <v>25</v>
      </c>
      <c r="K308" s="890">
        <v>25</v>
      </c>
      <c r="L308" s="217" t="s">
        <v>1101</v>
      </c>
      <c r="M308" s="209" t="s">
        <v>208</v>
      </c>
    </row>
    <row r="309" spans="1:13" x14ac:dyDescent="0.25">
      <c r="A309" s="1084" t="s">
        <v>931</v>
      </c>
      <c r="B309" s="1069"/>
      <c r="C309" s="1069"/>
      <c r="D309" s="1069"/>
      <c r="E309" s="1069"/>
      <c r="F309" s="1069"/>
      <c r="G309" s="1069"/>
      <c r="H309" s="1069"/>
      <c r="I309" s="1069"/>
      <c r="J309" s="1069"/>
      <c r="K309" s="1234"/>
      <c r="L309" s="242"/>
      <c r="M309" s="242"/>
    </row>
    <row r="310" spans="1:13" ht="30" x14ac:dyDescent="0.25">
      <c r="A310" s="23">
        <v>28</v>
      </c>
      <c r="B310" s="850" t="s">
        <v>27</v>
      </c>
      <c r="C310" s="19" t="s">
        <v>56</v>
      </c>
      <c r="D310" s="216">
        <v>0</v>
      </c>
      <c r="E310" s="216">
        <v>40</v>
      </c>
      <c r="F310" s="216">
        <f>D310/E310*100</f>
        <v>0</v>
      </c>
      <c r="G310" s="216"/>
      <c r="H310" s="216"/>
      <c r="I310" s="216"/>
      <c r="J310" s="216">
        <v>30</v>
      </c>
      <c r="K310" s="890">
        <v>40</v>
      </c>
      <c r="L310" s="217" t="s">
        <v>1101</v>
      </c>
      <c r="M310" s="209" t="s">
        <v>208</v>
      </c>
    </row>
    <row r="311" spans="1:13" x14ac:dyDescent="0.25">
      <c r="A311" s="1084" t="s">
        <v>1103</v>
      </c>
      <c r="B311" s="1084"/>
      <c r="C311" s="1084"/>
      <c r="D311" s="1084"/>
      <c r="E311" s="1084"/>
      <c r="F311" s="1084"/>
      <c r="G311" s="1084"/>
      <c r="H311" s="1084"/>
      <c r="I311" s="1084"/>
      <c r="J311" s="1084"/>
      <c r="K311" s="1229"/>
      <c r="L311" s="242"/>
      <c r="M311" s="242"/>
    </row>
    <row r="312" spans="1:13" x14ac:dyDescent="0.25">
      <c r="A312" s="19">
        <v>29</v>
      </c>
      <c r="B312" s="20" t="s">
        <v>27</v>
      </c>
      <c r="C312" s="19" t="s">
        <v>38</v>
      </c>
      <c r="D312" s="246">
        <v>23.6</v>
      </c>
      <c r="E312" s="251">
        <v>24</v>
      </c>
      <c r="F312" s="251">
        <f>D312/E312*100</f>
        <v>98.333333333333343</v>
      </c>
      <c r="G312" s="251">
        <v>23.8</v>
      </c>
      <c r="H312" s="251">
        <v>23.9</v>
      </c>
      <c r="I312" s="251">
        <v>23.9</v>
      </c>
      <c r="J312" s="251">
        <v>24</v>
      </c>
      <c r="K312" s="897">
        <v>24</v>
      </c>
      <c r="L312" s="217" t="s">
        <v>1102</v>
      </c>
      <c r="M312" s="926"/>
    </row>
    <row r="313" spans="1:13" x14ac:dyDescent="0.25">
      <c r="A313" s="19"/>
      <c r="B313" s="194" t="s">
        <v>205</v>
      </c>
      <c r="C313" s="19"/>
      <c r="D313" s="22">
        <v>26.4</v>
      </c>
      <c r="E313" s="227">
        <v>26.8</v>
      </c>
      <c r="F313" s="251">
        <f t="shared" ref="F313:F332" si="15">D313/E313*100</f>
        <v>98.507462686567166</v>
      </c>
      <c r="G313" s="227">
        <v>26.5</v>
      </c>
      <c r="H313" s="227">
        <v>26.6</v>
      </c>
      <c r="I313" s="227">
        <v>26.6</v>
      </c>
      <c r="J313" s="227">
        <v>26.7</v>
      </c>
      <c r="K313" s="549">
        <v>26.8</v>
      </c>
      <c r="L313" s="242"/>
      <c r="M313" s="242"/>
    </row>
    <row r="314" spans="1:13" x14ac:dyDescent="0.25">
      <c r="A314" s="23"/>
      <c r="B314" s="852" t="s">
        <v>238</v>
      </c>
      <c r="C314" s="19"/>
      <c r="D314" s="22">
        <v>20.399999999999999</v>
      </c>
      <c r="E314" s="227">
        <v>20.399999999999999</v>
      </c>
      <c r="F314" s="251">
        <f t="shared" si="15"/>
        <v>100</v>
      </c>
      <c r="G314" s="853">
        <v>20.399999999999999</v>
      </c>
      <c r="H314" s="853">
        <v>20.399999999999999</v>
      </c>
      <c r="I314" s="853">
        <v>20.399999999999999</v>
      </c>
      <c r="J314" s="853">
        <v>20.399999999999999</v>
      </c>
      <c r="K314" s="898">
        <v>20.399999999999999</v>
      </c>
      <c r="L314" s="242"/>
      <c r="M314" s="242"/>
    </row>
    <row r="315" spans="1:13" x14ac:dyDescent="0.25">
      <c r="A315" s="854"/>
      <c r="B315" s="852" t="s">
        <v>1074</v>
      </c>
      <c r="C315" s="19"/>
      <c r="D315" s="22">
        <v>22.5</v>
      </c>
      <c r="E315" s="227">
        <v>22.5</v>
      </c>
      <c r="F315" s="251">
        <f t="shared" si="15"/>
        <v>100</v>
      </c>
      <c r="G315" s="853">
        <v>22.5</v>
      </c>
      <c r="H315" s="853">
        <v>22.5</v>
      </c>
      <c r="I315" s="853">
        <v>22.5</v>
      </c>
      <c r="J315" s="853">
        <v>22.5</v>
      </c>
      <c r="K315" s="898">
        <v>22.5</v>
      </c>
      <c r="L315" s="242"/>
      <c r="M315" s="242"/>
    </row>
    <row r="316" spans="1:13" x14ac:dyDescent="0.25">
      <c r="A316" s="854"/>
      <c r="B316" s="852" t="s">
        <v>239</v>
      </c>
      <c r="C316" s="19"/>
      <c r="D316" s="22">
        <v>21.3</v>
      </c>
      <c r="E316" s="227">
        <v>21.4</v>
      </c>
      <c r="F316" s="251">
        <f t="shared" si="15"/>
        <v>99.532710280373834</v>
      </c>
      <c r="G316" s="853">
        <v>21.3</v>
      </c>
      <c r="H316" s="853">
        <v>21.3</v>
      </c>
      <c r="I316" s="853">
        <v>21.4</v>
      </c>
      <c r="J316" s="853">
        <v>21.4</v>
      </c>
      <c r="K316" s="898">
        <v>21.4</v>
      </c>
      <c r="L316" s="242"/>
      <c r="M316" s="242"/>
    </row>
    <row r="317" spans="1:13" x14ac:dyDescent="0.25">
      <c r="A317" s="854"/>
      <c r="B317" s="852" t="s">
        <v>1050</v>
      </c>
      <c r="C317" s="19"/>
      <c r="D317" s="22">
        <v>22.8</v>
      </c>
      <c r="E317" s="227">
        <v>22.8</v>
      </c>
      <c r="F317" s="251">
        <f t="shared" si="15"/>
        <v>100</v>
      </c>
      <c r="G317" s="853">
        <v>22.8</v>
      </c>
      <c r="H317" s="853">
        <v>22.8</v>
      </c>
      <c r="I317" s="853">
        <v>22.8</v>
      </c>
      <c r="J317" s="853">
        <v>22.8</v>
      </c>
      <c r="K317" s="898">
        <v>22.8</v>
      </c>
      <c r="L317" s="242"/>
      <c r="M317" s="242"/>
    </row>
    <row r="318" spans="1:13" x14ac:dyDescent="0.25">
      <c r="A318" s="854"/>
      <c r="B318" s="852" t="s">
        <v>1051</v>
      </c>
      <c r="C318" s="19"/>
      <c r="D318" s="22">
        <v>22</v>
      </c>
      <c r="E318" s="227">
        <v>22</v>
      </c>
      <c r="F318" s="251">
        <f t="shared" si="15"/>
        <v>100</v>
      </c>
      <c r="G318" s="853">
        <v>22</v>
      </c>
      <c r="H318" s="853">
        <v>22</v>
      </c>
      <c r="I318" s="853">
        <v>22</v>
      </c>
      <c r="J318" s="853">
        <v>22</v>
      </c>
      <c r="K318" s="898">
        <v>22</v>
      </c>
      <c r="L318" s="242"/>
      <c r="M318" s="242"/>
    </row>
    <row r="319" spans="1:13" x14ac:dyDescent="0.25">
      <c r="A319" s="854"/>
      <c r="B319" s="852" t="s">
        <v>1053</v>
      </c>
      <c r="C319" s="19"/>
      <c r="D319" s="22">
        <v>21.5</v>
      </c>
      <c r="E319" s="227">
        <v>21.5</v>
      </c>
      <c r="F319" s="251">
        <f t="shared" si="15"/>
        <v>100</v>
      </c>
      <c r="G319" s="853">
        <v>21.5</v>
      </c>
      <c r="H319" s="853">
        <v>21.5</v>
      </c>
      <c r="I319" s="853">
        <v>21.5</v>
      </c>
      <c r="J319" s="853">
        <v>21.5</v>
      </c>
      <c r="K319" s="898">
        <v>21.5</v>
      </c>
      <c r="L319" s="242"/>
      <c r="M319" s="242"/>
    </row>
    <row r="320" spans="1:13" x14ac:dyDescent="0.25">
      <c r="A320" s="854"/>
      <c r="B320" s="852" t="s">
        <v>1054</v>
      </c>
      <c r="C320" s="19"/>
      <c r="D320" s="22">
        <v>23.7</v>
      </c>
      <c r="E320" s="227">
        <v>21.8</v>
      </c>
      <c r="F320" s="251">
        <f t="shared" si="15"/>
        <v>108.71559633027523</v>
      </c>
      <c r="G320" s="853">
        <v>21.8</v>
      </c>
      <c r="H320" s="853">
        <v>21.8</v>
      </c>
      <c r="I320" s="853">
        <v>21.8</v>
      </c>
      <c r="J320" s="853">
        <v>21.8</v>
      </c>
      <c r="K320" s="898">
        <v>21.8</v>
      </c>
      <c r="L320" s="242"/>
      <c r="M320" s="242"/>
    </row>
    <row r="321" spans="1:13" x14ac:dyDescent="0.25">
      <c r="A321" s="854"/>
      <c r="B321" s="852" t="s">
        <v>1055</v>
      </c>
      <c r="C321" s="19"/>
      <c r="D321" s="22">
        <v>16.5</v>
      </c>
      <c r="E321" s="227">
        <v>23.7</v>
      </c>
      <c r="F321" s="251">
        <f t="shared" si="15"/>
        <v>69.620253164556971</v>
      </c>
      <c r="G321" s="853">
        <v>23.7</v>
      </c>
      <c r="H321" s="853">
        <v>23.7</v>
      </c>
      <c r="I321" s="853">
        <v>23.7</v>
      </c>
      <c r="J321" s="853">
        <v>23.7</v>
      </c>
      <c r="K321" s="898">
        <v>23.7</v>
      </c>
      <c r="L321" s="242"/>
      <c r="M321" s="242"/>
    </row>
    <row r="322" spans="1:13" x14ac:dyDescent="0.25">
      <c r="A322" s="854"/>
      <c r="B322" s="852" t="s">
        <v>1056</v>
      </c>
      <c r="C322" s="19"/>
      <c r="D322" s="22">
        <v>22.6</v>
      </c>
      <c r="E322" s="227">
        <v>16.5</v>
      </c>
      <c r="F322" s="251">
        <f t="shared" si="15"/>
        <v>136.969696969697</v>
      </c>
      <c r="G322" s="853">
        <v>16.5</v>
      </c>
      <c r="H322" s="853">
        <v>16.5</v>
      </c>
      <c r="I322" s="853">
        <v>16.5</v>
      </c>
      <c r="J322" s="853">
        <v>16.5</v>
      </c>
      <c r="K322" s="898">
        <v>16.5</v>
      </c>
      <c r="L322" s="242"/>
      <c r="M322" s="242"/>
    </row>
    <row r="323" spans="1:13" x14ac:dyDescent="0.25">
      <c r="A323" s="854"/>
      <c r="B323" s="852" t="s">
        <v>1057</v>
      </c>
      <c r="C323" s="19"/>
      <c r="D323" s="22">
        <v>22.8</v>
      </c>
      <c r="E323" s="227">
        <v>22.6</v>
      </c>
      <c r="F323" s="251">
        <f t="shared" si="15"/>
        <v>100.88495575221239</v>
      </c>
      <c r="G323" s="853">
        <v>22.6</v>
      </c>
      <c r="H323" s="853">
        <v>22.6</v>
      </c>
      <c r="I323" s="853">
        <v>22.6</v>
      </c>
      <c r="J323" s="853">
        <v>22.6</v>
      </c>
      <c r="K323" s="898">
        <v>22.6</v>
      </c>
      <c r="L323" s="242"/>
      <c r="M323" s="242"/>
    </row>
    <row r="324" spans="1:13" x14ac:dyDescent="0.25">
      <c r="A324" s="854"/>
      <c r="B324" s="852" t="s">
        <v>1058</v>
      </c>
      <c r="C324" s="19"/>
      <c r="D324" s="22">
        <v>22.9</v>
      </c>
      <c r="E324" s="227">
        <v>22.8</v>
      </c>
      <c r="F324" s="251">
        <f t="shared" si="15"/>
        <v>100.43859649122805</v>
      </c>
      <c r="G324" s="853">
        <v>22.8</v>
      </c>
      <c r="H324" s="853">
        <v>22.8</v>
      </c>
      <c r="I324" s="853">
        <v>22.8</v>
      </c>
      <c r="J324" s="853">
        <v>22.8</v>
      </c>
      <c r="K324" s="898">
        <v>22.8</v>
      </c>
      <c r="L324" s="242"/>
      <c r="M324" s="242"/>
    </row>
    <row r="325" spans="1:13" x14ac:dyDescent="0.25">
      <c r="A325" s="854"/>
      <c r="B325" s="852" t="s">
        <v>1059</v>
      </c>
      <c r="C325" s="19"/>
      <c r="D325" s="22">
        <v>24.1</v>
      </c>
      <c r="E325" s="227">
        <v>22.9</v>
      </c>
      <c r="F325" s="251">
        <f t="shared" si="15"/>
        <v>105.24017467248909</v>
      </c>
      <c r="G325" s="853">
        <v>22.9</v>
      </c>
      <c r="H325" s="853">
        <v>22.9</v>
      </c>
      <c r="I325" s="853">
        <v>22.9</v>
      </c>
      <c r="J325" s="853">
        <v>22.9</v>
      </c>
      <c r="K325" s="898">
        <v>22.9</v>
      </c>
      <c r="L325" s="242"/>
      <c r="M325" s="242"/>
    </row>
    <row r="326" spans="1:13" x14ac:dyDescent="0.25">
      <c r="A326" s="854"/>
      <c r="B326" s="852" t="s">
        <v>194</v>
      </c>
      <c r="C326" s="19"/>
      <c r="D326" s="22">
        <v>23.7</v>
      </c>
      <c r="E326" s="227">
        <v>24.4</v>
      </c>
      <c r="F326" s="251">
        <f t="shared" si="15"/>
        <v>97.131147540983605</v>
      </c>
      <c r="G326" s="853">
        <v>24.1</v>
      </c>
      <c r="H326" s="853">
        <v>24.2</v>
      </c>
      <c r="I326" s="853">
        <v>24.3</v>
      </c>
      <c r="J326" s="853">
        <v>24.3</v>
      </c>
      <c r="K326" s="898">
        <v>24.4</v>
      </c>
      <c r="L326" s="242"/>
      <c r="M326" s="242"/>
    </row>
    <row r="327" spans="1:13" x14ac:dyDescent="0.25">
      <c r="A327" s="854"/>
      <c r="B327" s="852" t="s">
        <v>1060</v>
      </c>
      <c r="C327" s="19"/>
      <c r="D327" s="22">
        <v>20.9</v>
      </c>
      <c r="E327" s="227">
        <v>23.7</v>
      </c>
      <c r="F327" s="251">
        <f t="shared" si="15"/>
        <v>88.185654008438817</v>
      </c>
      <c r="G327" s="853">
        <v>23.7</v>
      </c>
      <c r="H327" s="853">
        <v>23.7</v>
      </c>
      <c r="I327" s="853">
        <v>23.7</v>
      </c>
      <c r="J327" s="853">
        <v>23.7</v>
      </c>
      <c r="K327" s="898">
        <v>23.7</v>
      </c>
      <c r="L327" s="242"/>
      <c r="M327" s="242"/>
    </row>
    <row r="328" spans="1:13" x14ac:dyDescent="0.25">
      <c r="A328" s="854"/>
      <c r="B328" s="852" t="s">
        <v>1061</v>
      </c>
      <c r="C328" s="19"/>
      <c r="D328" s="22">
        <v>19.8</v>
      </c>
      <c r="E328" s="227">
        <v>20.9</v>
      </c>
      <c r="F328" s="251">
        <f t="shared" si="15"/>
        <v>94.736842105263165</v>
      </c>
      <c r="G328" s="853">
        <v>20.9</v>
      </c>
      <c r="H328" s="853">
        <v>20.9</v>
      </c>
      <c r="I328" s="853">
        <v>20.9</v>
      </c>
      <c r="J328" s="853">
        <v>20.9</v>
      </c>
      <c r="K328" s="898">
        <v>20.9</v>
      </c>
      <c r="L328" s="242"/>
      <c r="M328" s="242"/>
    </row>
    <row r="329" spans="1:13" x14ac:dyDescent="0.25">
      <c r="A329" s="854"/>
      <c r="B329" s="852" t="s">
        <v>1062</v>
      </c>
      <c r="C329" s="19"/>
      <c r="D329" s="22">
        <v>21.7</v>
      </c>
      <c r="E329" s="227">
        <v>19.8</v>
      </c>
      <c r="F329" s="251">
        <f t="shared" si="15"/>
        <v>109.59595959595958</v>
      </c>
      <c r="G329" s="853">
        <v>19.8</v>
      </c>
      <c r="H329" s="853">
        <v>19.8</v>
      </c>
      <c r="I329" s="853">
        <v>19.8</v>
      </c>
      <c r="J329" s="853">
        <v>19.8</v>
      </c>
      <c r="K329" s="898">
        <v>19.8</v>
      </c>
      <c r="L329" s="242"/>
      <c r="M329" s="242"/>
    </row>
    <row r="330" spans="1:13" x14ac:dyDescent="0.25">
      <c r="A330" s="854"/>
      <c r="B330" s="852" t="s">
        <v>243</v>
      </c>
      <c r="C330" s="19"/>
      <c r="D330" s="22">
        <v>21.8</v>
      </c>
      <c r="E330" s="227" t="s">
        <v>244</v>
      </c>
      <c r="F330" s="251">
        <f t="shared" si="15"/>
        <v>4.7161647628937348E-2</v>
      </c>
      <c r="G330" s="853" t="s">
        <v>244</v>
      </c>
      <c r="H330" s="853" t="s">
        <v>244</v>
      </c>
      <c r="I330" s="853" t="s">
        <v>244</v>
      </c>
      <c r="J330" s="853" t="s">
        <v>244</v>
      </c>
      <c r="K330" s="898" t="s">
        <v>244</v>
      </c>
      <c r="L330" s="242"/>
      <c r="M330" s="242"/>
    </row>
    <row r="331" spans="1:13" x14ac:dyDescent="0.25">
      <c r="A331" s="854"/>
      <c r="B331" s="852" t="s">
        <v>1064</v>
      </c>
      <c r="C331" s="19"/>
      <c r="D331" s="22">
        <v>26.8</v>
      </c>
      <c r="E331" s="227">
        <v>26.8</v>
      </c>
      <c r="F331" s="251">
        <f t="shared" si="15"/>
        <v>100</v>
      </c>
      <c r="G331" s="853">
        <v>26.8</v>
      </c>
      <c r="H331" s="853">
        <v>26.8</v>
      </c>
      <c r="I331" s="853">
        <v>26.8</v>
      </c>
      <c r="J331" s="853">
        <v>26.8</v>
      </c>
      <c r="K331" s="898">
        <v>26.8</v>
      </c>
      <c r="L331" s="242"/>
      <c r="M331" s="242"/>
    </row>
    <row r="332" spans="1:13" x14ac:dyDescent="0.25">
      <c r="A332" s="854"/>
      <c r="B332" s="852" t="s">
        <v>1065</v>
      </c>
      <c r="C332" s="19"/>
      <c r="D332" s="22">
        <v>22.4</v>
      </c>
      <c r="E332" s="227">
        <v>22.4</v>
      </c>
      <c r="F332" s="251">
        <f t="shared" si="15"/>
        <v>100</v>
      </c>
      <c r="G332" s="853">
        <v>22.4</v>
      </c>
      <c r="H332" s="853">
        <v>22.4</v>
      </c>
      <c r="I332" s="853">
        <v>22.4</v>
      </c>
      <c r="J332" s="853">
        <v>22.4</v>
      </c>
      <c r="K332" s="898">
        <v>22.4</v>
      </c>
      <c r="L332" s="242"/>
      <c r="M332" s="242"/>
    </row>
    <row r="333" spans="1:13" x14ac:dyDescent="0.25">
      <c r="A333" s="1084" t="s">
        <v>932</v>
      </c>
      <c r="B333" s="1084"/>
      <c r="C333" s="1084"/>
      <c r="D333" s="1084"/>
      <c r="E333" s="1084"/>
      <c r="F333" s="1084"/>
      <c r="G333" s="1084"/>
      <c r="H333" s="1084"/>
      <c r="I333" s="1084"/>
      <c r="J333" s="1084"/>
      <c r="K333" s="1229"/>
      <c r="L333" s="242"/>
      <c r="M333" s="242"/>
    </row>
    <row r="334" spans="1:13" ht="30" x14ac:dyDescent="0.25">
      <c r="A334" s="19">
        <v>30</v>
      </c>
      <c r="B334" s="20" t="s">
        <v>27</v>
      </c>
      <c r="C334" s="19" t="s">
        <v>108</v>
      </c>
      <c r="D334" s="246">
        <v>195</v>
      </c>
      <c r="E334" s="251" t="s">
        <v>12</v>
      </c>
      <c r="F334" s="251" t="s">
        <v>12</v>
      </c>
      <c r="G334" s="251">
        <v>110</v>
      </c>
      <c r="H334" s="251">
        <v>102</v>
      </c>
      <c r="I334" s="251">
        <v>97</v>
      </c>
      <c r="J334" s="251"/>
      <c r="K334" s="897"/>
      <c r="L334" s="217" t="s">
        <v>1104</v>
      </c>
      <c r="M334" s="209" t="s">
        <v>208</v>
      </c>
    </row>
    <row r="335" spans="1:13" x14ac:dyDescent="0.25">
      <c r="A335" s="1233" t="s">
        <v>245</v>
      </c>
      <c r="B335" s="1231"/>
      <c r="C335" s="1231"/>
      <c r="D335" s="1231"/>
      <c r="E335" s="1231"/>
      <c r="F335" s="1231"/>
      <c r="G335" s="1231"/>
      <c r="H335" s="1231"/>
      <c r="I335" s="1231"/>
      <c r="J335" s="1231"/>
      <c r="K335" s="1231"/>
      <c r="L335" s="845"/>
      <c r="M335" s="845"/>
    </row>
    <row r="336" spans="1:13" ht="30" x14ac:dyDescent="0.25">
      <c r="A336" s="23">
        <v>31</v>
      </c>
      <c r="B336" s="855" t="s">
        <v>27</v>
      </c>
      <c r="C336" s="23" t="s">
        <v>8</v>
      </c>
      <c r="D336" s="216">
        <v>37</v>
      </c>
      <c r="E336" s="216">
        <v>35</v>
      </c>
      <c r="F336" s="216">
        <f>D336/E336*100</f>
        <v>105.71428571428572</v>
      </c>
      <c r="G336" s="216">
        <v>32</v>
      </c>
      <c r="H336" s="216">
        <v>33</v>
      </c>
      <c r="I336" s="216">
        <v>34</v>
      </c>
      <c r="J336" s="216">
        <v>35</v>
      </c>
      <c r="K336" s="890">
        <v>35</v>
      </c>
      <c r="L336" s="217" t="s">
        <v>1105</v>
      </c>
      <c r="M336" s="209" t="s">
        <v>208</v>
      </c>
    </row>
    <row r="337" spans="1:13" x14ac:dyDescent="0.25">
      <c r="A337" s="1246" t="s">
        <v>1069</v>
      </c>
      <c r="B337" s="1247"/>
      <c r="C337" s="1247"/>
      <c r="D337" s="1247"/>
      <c r="E337" s="1247"/>
      <c r="F337" s="1247"/>
      <c r="G337" s="1247"/>
      <c r="H337" s="1247"/>
      <c r="I337" s="1247"/>
      <c r="J337" s="1247"/>
      <c r="K337" s="1247"/>
      <c r="L337" s="845"/>
      <c r="M337" s="845"/>
    </row>
    <row r="338" spans="1:13" ht="30" x14ac:dyDescent="0.25">
      <c r="A338" s="23">
        <v>32</v>
      </c>
      <c r="B338" s="855" t="s">
        <v>27</v>
      </c>
      <c r="C338" s="23" t="s">
        <v>8</v>
      </c>
      <c r="D338" s="216">
        <v>16.66</v>
      </c>
      <c r="E338" s="217">
        <v>15.2</v>
      </c>
      <c r="F338" s="216">
        <f>E338/D338*100</f>
        <v>91.23649459783914</v>
      </c>
      <c r="G338" s="217">
        <v>15.5</v>
      </c>
      <c r="H338" s="217">
        <v>15.4</v>
      </c>
      <c r="I338" s="217">
        <v>15.3</v>
      </c>
      <c r="J338" s="217">
        <v>15.2</v>
      </c>
      <c r="K338" s="884">
        <v>15.2</v>
      </c>
      <c r="L338" s="845"/>
      <c r="M338" s="209" t="s">
        <v>208</v>
      </c>
    </row>
    <row r="339" spans="1:13" x14ac:dyDescent="0.25">
      <c r="A339" s="1234" t="s">
        <v>246</v>
      </c>
      <c r="B339" s="1231"/>
      <c r="C339" s="1231"/>
      <c r="D339" s="1231"/>
      <c r="E339" s="1231"/>
      <c r="F339" s="1231"/>
      <c r="G339" s="1231"/>
      <c r="H339" s="1231"/>
      <c r="I339" s="1231"/>
      <c r="J339" s="1231"/>
      <c r="K339" s="1231"/>
      <c r="L339" s="845"/>
      <c r="M339" s="845"/>
    </row>
    <row r="340" spans="1:13" ht="47.25" x14ac:dyDescent="0.25">
      <c r="A340" s="23">
        <v>33</v>
      </c>
      <c r="B340" s="855" t="s">
        <v>27</v>
      </c>
      <c r="C340" s="19" t="s">
        <v>24</v>
      </c>
      <c r="D340" s="217">
        <v>52.2</v>
      </c>
      <c r="E340" s="217">
        <v>49.5</v>
      </c>
      <c r="F340" s="216">
        <f>E340/D340*100</f>
        <v>94.827586206896541</v>
      </c>
      <c r="G340" s="217">
        <v>50.2</v>
      </c>
      <c r="H340" s="217">
        <v>50</v>
      </c>
      <c r="I340" s="217">
        <v>49.7</v>
      </c>
      <c r="J340" s="217">
        <v>49.5</v>
      </c>
      <c r="K340" s="884">
        <v>49.5</v>
      </c>
      <c r="L340" s="845"/>
      <c r="M340" s="209" t="s">
        <v>208</v>
      </c>
    </row>
    <row r="341" spans="1:13" ht="42.75" customHeight="1" x14ac:dyDescent="0.25">
      <c r="A341" s="1234" t="s">
        <v>1075</v>
      </c>
      <c r="B341" s="1231"/>
      <c r="C341" s="1231"/>
      <c r="D341" s="1231"/>
      <c r="E341" s="1231"/>
      <c r="F341" s="1231"/>
      <c r="G341" s="1231"/>
      <c r="H341" s="1231"/>
      <c r="I341" s="1231"/>
      <c r="J341" s="1231"/>
      <c r="K341" s="1231"/>
      <c r="L341" s="845"/>
      <c r="M341" s="845"/>
    </row>
    <row r="342" spans="1:13" ht="47.25" x14ac:dyDescent="0.25">
      <c r="A342" s="23">
        <v>34</v>
      </c>
      <c r="B342" s="855" t="s">
        <v>27</v>
      </c>
      <c r="C342" s="19" t="s">
        <v>24</v>
      </c>
      <c r="D342" s="217">
        <v>99.7</v>
      </c>
      <c r="E342" s="217">
        <v>97.2</v>
      </c>
      <c r="F342" s="216">
        <f>E342/D342*100</f>
        <v>97.49247743229688</v>
      </c>
      <c r="G342" s="217">
        <v>97.82</v>
      </c>
      <c r="H342" s="217">
        <v>97.62</v>
      </c>
      <c r="I342" s="217">
        <v>97.42</v>
      </c>
      <c r="J342" s="217">
        <v>97.22</v>
      </c>
      <c r="K342" s="884">
        <v>97.2</v>
      </c>
      <c r="L342" s="845"/>
      <c r="M342" s="209" t="s">
        <v>208</v>
      </c>
    </row>
    <row r="343" spans="1:13" x14ac:dyDescent="0.25">
      <c r="A343" s="1234" t="s">
        <v>1076</v>
      </c>
      <c r="B343" s="1231"/>
      <c r="C343" s="1231"/>
      <c r="D343" s="1231"/>
      <c r="E343" s="1231"/>
      <c r="F343" s="1231"/>
      <c r="G343" s="1231"/>
      <c r="H343" s="1231"/>
      <c r="I343" s="1231"/>
      <c r="J343" s="1231"/>
      <c r="K343" s="1231"/>
      <c r="L343" s="845"/>
      <c r="M343" s="845"/>
    </row>
    <row r="344" spans="1:13" ht="47.25" x14ac:dyDescent="0.25">
      <c r="A344" s="23">
        <v>35</v>
      </c>
      <c r="B344" s="855" t="s">
        <v>27</v>
      </c>
      <c r="C344" s="19" t="s">
        <v>24</v>
      </c>
      <c r="D344" s="217">
        <v>2.2999999999999998</v>
      </c>
      <c r="E344" s="217">
        <v>0.2</v>
      </c>
      <c r="F344" s="216">
        <f>E344/D344*100</f>
        <v>8.6956521739130448</v>
      </c>
      <c r="G344" s="217">
        <v>0.23</v>
      </c>
      <c r="H344" s="217">
        <v>0.22</v>
      </c>
      <c r="I344" s="217">
        <v>0.21</v>
      </c>
      <c r="J344" s="217">
        <v>0.2</v>
      </c>
      <c r="K344" s="884">
        <v>0.2</v>
      </c>
      <c r="L344" s="845"/>
      <c r="M344" s="209" t="s">
        <v>208</v>
      </c>
    </row>
    <row r="345" spans="1:13" x14ac:dyDescent="0.25">
      <c r="A345" s="1234" t="s">
        <v>933</v>
      </c>
      <c r="B345" s="1231"/>
      <c r="C345" s="1231"/>
      <c r="D345" s="1231"/>
      <c r="E345" s="1231"/>
      <c r="F345" s="1231"/>
      <c r="G345" s="1231"/>
      <c r="H345" s="1231"/>
      <c r="I345" s="1231"/>
      <c r="J345" s="1231"/>
      <c r="K345" s="1231"/>
      <c r="L345" s="845"/>
      <c r="M345" s="845"/>
    </row>
    <row r="346" spans="1:13" ht="47.25" x14ac:dyDescent="0.25">
      <c r="A346" s="23">
        <v>36</v>
      </c>
      <c r="B346" s="855" t="s">
        <v>27</v>
      </c>
      <c r="C346" s="19" t="s">
        <v>24</v>
      </c>
      <c r="D346" s="217">
        <v>11.2</v>
      </c>
      <c r="E346" s="217">
        <v>10</v>
      </c>
      <c r="F346" s="216">
        <f>E346/D346*100</f>
        <v>89.285714285714292</v>
      </c>
      <c r="G346" s="217">
        <v>10</v>
      </c>
      <c r="H346" s="217">
        <v>10</v>
      </c>
      <c r="I346" s="217">
        <v>10</v>
      </c>
      <c r="J346" s="217">
        <v>10</v>
      </c>
      <c r="K346" s="884">
        <v>10</v>
      </c>
      <c r="L346" s="845"/>
      <c r="M346" s="209" t="s">
        <v>208</v>
      </c>
    </row>
    <row r="347" spans="1:13" ht="36" customHeight="1" x14ac:dyDescent="0.25">
      <c r="A347" s="1234" t="s">
        <v>1077</v>
      </c>
      <c r="B347" s="1231"/>
      <c r="C347" s="1231"/>
      <c r="D347" s="1231"/>
      <c r="E347" s="1231"/>
      <c r="F347" s="1231"/>
      <c r="G347" s="1231"/>
      <c r="H347" s="1231"/>
      <c r="I347" s="1231"/>
      <c r="J347" s="1231"/>
      <c r="K347" s="1231"/>
      <c r="L347" s="845"/>
      <c r="M347" s="845"/>
    </row>
    <row r="348" spans="1:13" ht="63" x14ac:dyDescent="0.25">
      <c r="A348" s="23">
        <v>37</v>
      </c>
      <c r="B348" s="855" t="s">
        <v>27</v>
      </c>
      <c r="C348" s="19" t="s">
        <v>247</v>
      </c>
      <c r="D348" s="217">
        <v>0.3</v>
      </c>
      <c r="E348" s="217">
        <v>0.37</v>
      </c>
      <c r="F348" s="216">
        <f>D348/E348*100</f>
        <v>81.081081081081081</v>
      </c>
      <c r="G348" s="217">
        <v>0.37</v>
      </c>
      <c r="H348" s="217">
        <v>0.37</v>
      </c>
      <c r="I348" s="217">
        <v>0.37</v>
      </c>
      <c r="J348" s="217">
        <v>0.37</v>
      </c>
      <c r="K348" s="884">
        <v>0.37</v>
      </c>
      <c r="L348" s="845"/>
      <c r="M348" s="209" t="s">
        <v>208</v>
      </c>
    </row>
    <row r="349" spans="1:13" x14ac:dyDescent="0.25">
      <c r="A349" s="1229" t="s">
        <v>248</v>
      </c>
      <c r="B349" s="1231"/>
      <c r="C349" s="1231"/>
      <c r="D349" s="1231"/>
      <c r="E349" s="1231"/>
      <c r="F349" s="1231"/>
      <c r="G349" s="1231"/>
      <c r="H349" s="1231"/>
      <c r="I349" s="1231"/>
      <c r="J349" s="1231"/>
      <c r="K349" s="1231"/>
      <c r="L349" s="845"/>
      <c r="M349" s="845"/>
    </row>
    <row r="350" spans="1:13" ht="47.25" x14ac:dyDescent="0.25">
      <c r="A350" s="23">
        <v>38</v>
      </c>
      <c r="B350" s="855" t="s">
        <v>27</v>
      </c>
      <c r="C350" s="19" t="s">
        <v>24</v>
      </c>
      <c r="D350" s="217">
        <v>0.12</v>
      </c>
      <c r="E350" s="217">
        <v>0.12</v>
      </c>
      <c r="F350" s="216">
        <f>E350/D350*100</f>
        <v>100</v>
      </c>
      <c r="G350" s="217">
        <v>0.12</v>
      </c>
      <c r="H350" s="217">
        <v>0.12</v>
      </c>
      <c r="I350" s="217">
        <v>0.12</v>
      </c>
      <c r="J350" s="217">
        <v>0.12</v>
      </c>
      <c r="K350" s="884">
        <v>0.12</v>
      </c>
      <c r="L350" s="845"/>
      <c r="M350" s="209" t="s">
        <v>208</v>
      </c>
    </row>
    <row r="351" spans="1:13" x14ac:dyDescent="0.25">
      <c r="A351" s="1229" t="s">
        <v>249</v>
      </c>
      <c r="B351" s="1231"/>
      <c r="C351" s="1231"/>
      <c r="D351" s="1231"/>
      <c r="E351" s="1231"/>
      <c r="F351" s="1231"/>
      <c r="G351" s="1231"/>
      <c r="H351" s="1231"/>
      <c r="I351" s="1231"/>
      <c r="J351" s="1231"/>
      <c r="K351" s="1231"/>
      <c r="L351" s="845"/>
      <c r="M351" s="845"/>
    </row>
    <row r="352" spans="1:13" ht="47.25" x14ac:dyDescent="0.25">
      <c r="A352" s="23">
        <v>39</v>
      </c>
      <c r="B352" s="855" t="s">
        <v>27</v>
      </c>
      <c r="C352" s="19" t="s">
        <v>24</v>
      </c>
      <c r="D352" s="217">
        <v>0.12</v>
      </c>
      <c r="E352" s="217">
        <v>0.12</v>
      </c>
      <c r="F352" s="216">
        <f>E352/D352*100</f>
        <v>100</v>
      </c>
      <c r="G352" s="217">
        <v>0.12</v>
      </c>
      <c r="H352" s="217">
        <v>0.12</v>
      </c>
      <c r="I352" s="217">
        <v>0.12</v>
      </c>
      <c r="J352" s="217">
        <v>0.12</v>
      </c>
      <c r="K352" s="884">
        <v>0.12</v>
      </c>
      <c r="L352" s="845"/>
      <c r="M352" s="209" t="s">
        <v>208</v>
      </c>
    </row>
    <row r="353" spans="1:13" x14ac:dyDescent="0.25">
      <c r="A353" s="1229" t="s">
        <v>250</v>
      </c>
      <c r="B353" s="1231"/>
      <c r="C353" s="1231"/>
      <c r="D353" s="1231"/>
      <c r="E353" s="1231"/>
      <c r="F353" s="1231"/>
      <c r="G353" s="1231"/>
      <c r="H353" s="1231"/>
      <c r="I353" s="1231"/>
      <c r="J353" s="1231"/>
      <c r="K353" s="1231"/>
      <c r="L353" s="845"/>
      <c r="M353" s="845"/>
    </row>
    <row r="354" spans="1:13" ht="47.25" x14ac:dyDescent="0.25">
      <c r="A354" s="23">
        <v>40</v>
      </c>
      <c r="B354" s="855" t="s">
        <v>27</v>
      </c>
      <c r="C354" s="19" t="s">
        <v>24</v>
      </c>
      <c r="D354" s="216">
        <v>129.36000000000001</v>
      </c>
      <c r="E354" s="216">
        <v>151.78</v>
      </c>
      <c r="F354" s="216">
        <f>E354/D354*100</f>
        <v>117.33147804576376</v>
      </c>
      <c r="G354" s="216">
        <v>153.78</v>
      </c>
      <c r="H354" s="216">
        <v>153.28</v>
      </c>
      <c r="I354" s="216">
        <v>152.78</v>
      </c>
      <c r="J354" s="216">
        <v>152.28</v>
      </c>
      <c r="K354" s="890">
        <v>151.78</v>
      </c>
      <c r="L354" s="845"/>
      <c r="M354" s="209" t="s">
        <v>208</v>
      </c>
    </row>
    <row r="355" spans="1:13" x14ac:dyDescent="0.25">
      <c r="A355" s="1229" t="s">
        <v>251</v>
      </c>
      <c r="B355" s="1231"/>
      <c r="C355" s="1231"/>
      <c r="D355" s="1231"/>
      <c r="E355" s="1231"/>
      <c r="F355" s="1231"/>
      <c r="G355" s="1231"/>
      <c r="H355" s="1231"/>
      <c r="I355" s="1231"/>
      <c r="J355" s="1231"/>
      <c r="K355" s="1231"/>
      <c r="L355" s="845"/>
      <c r="M355" s="845"/>
    </row>
    <row r="356" spans="1:13" ht="47.25" x14ac:dyDescent="0.25">
      <c r="A356" s="23">
        <v>41</v>
      </c>
      <c r="B356" s="855" t="s">
        <v>27</v>
      </c>
      <c r="C356" s="19" t="s">
        <v>24</v>
      </c>
      <c r="D356" s="216">
        <v>60.06</v>
      </c>
      <c r="E356" s="216">
        <v>55.9</v>
      </c>
      <c r="F356" s="216">
        <f>E356/D356*100</f>
        <v>93.073593073593059</v>
      </c>
      <c r="G356" s="216">
        <v>58.9</v>
      </c>
      <c r="H356" s="216">
        <v>57.8</v>
      </c>
      <c r="I356" s="216">
        <v>56.5</v>
      </c>
      <c r="J356" s="216">
        <v>55.9</v>
      </c>
      <c r="K356" s="890">
        <v>55.9</v>
      </c>
      <c r="L356" s="845"/>
      <c r="M356" s="209" t="s">
        <v>208</v>
      </c>
    </row>
    <row r="357" spans="1:13" ht="42" customHeight="1" x14ac:dyDescent="0.25">
      <c r="A357" s="1229" t="s">
        <v>252</v>
      </c>
      <c r="B357" s="1231"/>
      <c r="C357" s="1231"/>
      <c r="D357" s="1231"/>
      <c r="E357" s="1231"/>
      <c r="F357" s="1231"/>
      <c r="G357" s="1231"/>
      <c r="H357" s="1231"/>
      <c r="I357" s="1231"/>
      <c r="J357" s="1231"/>
      <c r="K357" s="1231"/>
      <c r="L357" s="845"/>
      <c r="M357" s="845"/>
    </row>
    <row r="358" spans="1:13" ht="30" x14ac:dyDescent="0.25">
      <c r="A358" s="23">
        <v>42</v>
      </c>
      <c r="B358" s="855" t="s">
        <v>27</v>
      </c>
      <c r="C358" s="19" t="s">
        <v>8</v>
      </c>
      <c r="D358" s="216">
        <v>25.7</v>
      </c>
      <c r="E358" s="216">
        <v>32.200000000000003</v>
      </c>
      <c r="F358" s="216">
        <f>D358/E358*100</f>
        <v>79.813664596273284</v>
      </c>
      <c r="G358" s="216">
        <v>29.78</v>
      </c>
      <c r="H358" s="216">
        <v>30.87</v>
      </c>
      <c r="I358" s="216">
        <v>31</v>
      </c>
      <c r="J358" s="216">
        <v>32</v>
      </c>
      <c r="K358" s="890">
        <v>32.200000000000003</v>
      </c>
      <c r="L358" s="845"/>
      <c r="M358" s="209" t="s">
        <v>208</v>
      </c>
    </row>
    <row r="359" spans="1:13" x14ac:dyDescent="0.25">
      <c r="A359" s="1229" t="s">
        <v>1070</v>
      </c>
      <c r="B359" s="1231"/>
      <c r="C359" s="1231"/>
      <c r="D359" s="1231"/>
      <c r="E359" s="1231"/>
      <c r="F359" s="1231"/>
      <c r="G359" s="1231"/>
      <c r="H359" s="1231"/>
      <c r="I359" s="1231"/>
      <c r="J359" s="1231"/>
      <c r="K359" s="1231"/>
      <c r="L359" s="845"/>
      <c r="M359" s="845"/>
    </row>
    <row r="360" spans="1:13" ht="47.25" x14ac:dyDescent="0.25">
      <c r="A360" s="23">
        <v>43</v>
      </c>
      <c r="B360" s="855" t="s">
        <v>27</v>
      </c>
      <c r="C360" s="19" t="s">
        <v>24</v>
      </c>
      <c r="D360" s="216">
        <v>10</v>
      </c>
      <c r="E360" s="216">
        <v>11.3</v>
      </c>
      <c r="F360" s="216">
        <f>E360/D360*100</f>
        <v>113.00000000000001</v>
      </c>
      <c r="G360" s="216">
        <v>11.6</v>
      </c>
      <c r="H360" s="216">
        <v>11.5</v>
      </c>
      <c r="I360" s="216">
        <v>11.4</v>
      </c>
      <c r="J360" s="216">
        <v>11.3</v>
      </c>
      <c r="K360" s="890">
        <v>11.3</v>
      </c>
      <c r="L360" s="845"/>
      <c r="M360" s="209" t="s">
        <v>208</v>
      </c>
    </row>
    <row r="361" spans="1:13" x14ac:dyDescent="0.25">
      <c r="A361" s="1229" t="s">
        <v>1078</v>
      </c>
      <c r="B361" s="1231"/>
      <c r="C361" s="1231"/>
      <c r="D361" s="1231"/>
      <c r="E361" s="1231"/>
      <c r="F361" s="1231"/>
      <c r="G361" s="1231"/>
      <c r="H361" s="1231"/>
      <c r="I361" s="1231"/>
      <c r="J361" s="1231"/>
      <c r="K361" s="1231"/>
      <c r="L361" s="845"/>
      <c r="M361" s="845"/>
    </row>
    <row r="362" spans="1:13" ht="47.25" x14ac:dyDescent="0.25">
      <c r="A362" s="23">
        <v>44</v>
      </c>
      <c r="B362" s="855" t="s">
        <v>27</v>
      </c>
      <c r="C362" s="19" t="s">
        <v>24</v>
      </c>
      <c r="D362" s="216">
        <v>39.1</v>
      </c>
      <c r="E362" s="216">
        <v>34.700000000000003</v>
      </c>
      <c r="F362" s="216">
        <f>E362/D362*100</f>
        <v>88.746803069053712</v>
      </c>
      <c r="G362" s="216">
        <v>39.9</v>
      </c>
      <c r="H362" s="216">
        <v>38.700000000000003</v>
      </c>
      <c r="I362" s="216">
        <v>36.799999999999997</v>
      </c>
      <c r="J362" s="216">
        <v>34.9</v>
      </c>
      <c r="K362" s="890">
        <v>34.700000000000003</v>
      </c>
      <c r="L362" s="845"/>
      <c r="M362" s="209" t="s">
        <v>208</v>
      </c>
    </row>
    <row r="363" spans="1:13" x14ac:dyDescent="0.25">
      <c r="A363" s="1229" t="s">
        <v>253</v>
      </c>
      <c r="B363" s="1231"/>
      <c r="C363" s="1231"/>
      <c r="D363" s="1231"/>
      <c r="E363" s="1231"/>
      <c r="F363" s="1231"/>
      <c r="G363" s="1231"/>
      <c r="H363" s="1231"/>
      <c r="I363" s="1231"/>
      <c r="J363" s="1231"/>
      <c r="K363" s="1231"/>
      <c r="L363" s="845"/>
      <c r="M363" s="845"/>
    </row>
    <row r="364" spans="1:13" ht="63" x14ac:dyDescent="0.25">
      <c r="A364" s="23">
        <v>45</v>
      </c>
      <c r="B364" s="855" t="s">
        <v>27</v>
      </c>
      <c r="C364" s="19" t="s">
        <v>39</v>
      </c>
      <c r="D364" s="216">
        <v>10.3</v>
      </c>
      <c r="E364" s="216">
        <v>9.3000000000000007</v>
      </c>
      <c r="F364" s="216">
        <f>E364/D364*100</f>
        <v>90.291262135922338</v>
      </c>
      <c r="G364" s="216">
        <v>9.8000000000000007</v>
      </c>
      <c r="H364" s="216">
        <v>9.6999999999999993</v>
      </c>
      <c r="I364" s="216">
        <v>9.6</v>
      </c>
      <c r="J364" s="216">
        <v>9.4</v>
      </c>
      <c r="K364" s="890">
        <v>9.3000000000000007</v>
      </c>
      <c r="L364" s="845"/>
      <c r="M364" s="209" t="s">
        <v>208</v>
      </c>
    </row>
    <row r="365" spans="1:13" x14ac:dyDescent="0.25">
      <c r="A365" s="1229" t="s">
        <v>1079</v>
      </c>
      <c r="B365" s="1231"/>
      <c r="C365" s="1231"/>
      <c r="D365" s="1231"/>
      <c r="E365" s="1231"/>
      <c r="F365" s="1231"/>
      <c r="G365" s="1231"/>
      <c r="H365" s="1231"/>
      <c r="I365" s="1231"/>
      <c r="J365" s="1231"/>
      <c r="K365" s="1231"/>
      <c r="L365" s="845"/>
      <c r="M365" s="845"/>
    </row>
    <row r="366" spans="1:13" ht="63" x14ac:dyDescent="0.25">
      <c r="A366" s="23">
        <v>46</v>
      </c>
      <c r="B366" s="855" t="s">
        <v>27</v>
      </c>
      <c r="C366" s="19" t="s">
        <v>39</v>
      </c>
      <c r="D366" s="216">
        <v>8.6</v>
      </c>
      <c r="E366" s="216">
        <v>5.2</v>
      </c>
      <c r="F366" s="216">
        <f>E366/D366*100</f>
        <v>60.465116279069775</v>
      </c>
      <c r="G366" s="216">
        <v>5.8</v>
      </c>
      <c r="H366" s="216">
        <v>5.6</v>
      </c>
      <c r="I366" s="216">
        <v>5.5</v>
      </c>
      <c r="J366" s="216">
        <v>5.3</v>
      </c>
      <c r="K366" s="890">
        <v>5.2</v>
      </c>
      <c r="L366" s="845"/>
      <c r="M366" s="209" t="s">
        <v>208</v>
      </c>
    </row>
    <row r="367" spans="1:13" x14ac:dyDescent="0.25">
      <c r="A367" s="1229" t="s">
        <v>1071</v>
      </c>
      <c r="B367" s="1231"/>
      <c r="C367" s="1231"/>
      <c r="D367" s="1231"/>
      <c r="E367" s="1231"/>
      <c r="F367" s="1231"/>
      <c r="G367" s="1231"/>
      <c r="H367" s="1231"/>
      <c r="I367" s="1231"/>
      <c r="J367" s="1231"/>
      <c r="K367" s="1231"/>
      <c r="L367" s="845"/>
      <c r="M367" s="845"/>
    </row>
    <row r="368" spans="1:13" ht="47.25" x14ac:dyDescent="0.25">
      <c r="A368" s="23">
        <v>47</v>
      </c>
      <c r="B368" s="855" t="s">
        <v>27</v>
      </c>
      <c r="C368" s="19" t="s">
        <v>24</v>
      </c>
      <c r="D368" s="216">
        <v>11.1</v>
      </c>
      <c r="E368" s="216">
        <v>10.8</v>
      </c>
      <c r="F368" s="216">
        <f>E368/D368*100</f>
        <v>97.297297297297305</v>
      </c>
      <c r="G368" s="216">
        <v>11.1</v>
      </c>
      <c r="H368" s="216">
        <v>11</v>
      </c>
      <c r="I368" s="216">
        <v>10.9</v>
      </c>
      <c r="J368" s="216">
        <v>10.9</v>
      </c>
      <c r="K368" s="890">
        <v>10.8</v>
      </c>
      <c r="L368" s="845"/>
      <c r="M368" s="209" t="s">
        <v>208</v>
      </c>
    </row>
    <row r="369" spans="1:13" x14ac:dyDescent="0.25">
      <c r="A369" s="1229" t="s">
        <v>254</v>
      </c>
      <c r="B369" s="1231"/>
      <c r="C369" s="1231"/>
      <c r="D369" s="1231"/>
      <c r="E369" s="1231"/>
      <c r="F369" s="1231"/>
      <c r="G369" s="1231"/>
      <c r="H369" s="1231"/>
      <c r="I369" s="1231"/>
      <c r="J369" s="1231"/>
      <c r="K369" s="1231"/>
      <c r="L369" s="845"/>
      <c r="M369" s="845"/>
    </row>
    <row r="370" spans="1:13" ht="30" x14ac:dyDescent="0.25">
      <c r="A370" s="23">
        <v>48</v>
      </c>
      <c r="B370" s="855" t="s">
        <v>27</v>
      </c>
      <c r="C370" s="19" t="s">
        <v>8</v>
      </c>
      <c r="D370" s="216">
        <v>60</v>
      </c>
      <c r="E370" s="216">
        <v>89</v>
      </c>
      <c r="F370" s="216">
        <f>E370/D370*100</f>
        <v>148.33333333333334</v>
      </c>
      <c r="G370" s="216">
        <v>85</v>
      </c>
      <c r="H370" s="216">
        <v>86</v>
      </c>
      <c r="I370" s="216">
        <v>87</v>
      </c>
      <c r="J370" s="216">
        <v>88</v>
      </c>
      <c r="K370" s="890">
        <v>89</v>
      </c>
      <c r="L370" s="845"/>
      <c r="M370" s="209" t="s">
        <v>208</v>
      </c>
    </row>
    <row r="371" spans="1:13" x14ac:dyDescent="0.25">
      <c r="A371" s="1229" t="s">
        <v>1080</v>
      </c>
      <c r="B371" s="1231"/>
      <c r="C371" s="1231"/>
      <c r="D371" s="1231"/>
      <c r="E371" s="1231"/>
      <c r="F371" s="1231"/>
      <c r="G371" s="1231"/>
      <c r="H371" s="1231"/>
      <c r="I371" s="1231"/>
      <c r="J371" s="1231"/>
      <c r="K371" s="1231"/>
      <c r="L371" s="845"/>
      <c r="M371" s="845"/>
    </row>
    <row r="372" spans="1:13" ht="63" x14ac:dyDescent="0.25">
      <c r="A372" s="23">
        <v>49</v>
      </c>
      <c r="B372" s="855" t="s">
        <v>27</v>
      </c>
      <c r="C372" s="19" t="s">
        <v>39</v>
      </c>
      <c r="D372" s="216">
        <v>34.1</v>
      </c>
      <c r="E372" s="216">
        <v>11</v>
      </c>
      <c r="F372" s="216">
        <f>E372/D372*100</f>
        <v>32.258064516129032</v>
      </c>
      <c r="G372" s="216">
        <v>11.6</v>
      </c>
      <c r="H372" s="216">
        <v>11.4</v>
      </c>
      <c r="I372" s="216">
        <v>11.2</v>
      </c>
      <c r="J372" s="216">
        <v>11</v>
      </c>
      <c r="K372" s="890">
        <v>11</v>
      </c>
      <c r="L372" s="845"/>
      <c r="M372" s="209" t="s">
        <v>208</v>
      </c>
    </row>
    <row r="373" spans="1:13" x14ac:dyDescent="0.25">
      <c r="A373" s="1229" t="s">
        <v>255</v>
      </c>
      <c r="B373" s="1231"/>
      <c r="C373" s="1231"/>
      <c r="D373" s="1231"/>
      <c r="E373" s="1231"/>
      <c r="F373" s="1231"/>
      <c r="G373" s="1231"/>
      <c r="H373" s="1231"/>
      <c r="I373" s="1231"/>
      <c r="J373" s="1231"/>
      <c r="K373" s="1231"/>
      <c r="L373" s="845"/>
      <c r="M373" s="845"/>
    </row>
    <row r="374" spans="1:13" ht="30" x14ac:dyDescent="0.25">
      <c r="A374" s="23">
        <v>50</v>
      </c>
      <c r="B374" s="855" t="s">
        <v>27</v>
      </c>
      <c r="C374" s="19" t="s">
        <v>8</v>
      </c>
      <c r="D374" s="216">
        <v>43</v>
      </c>
      <c r="E374" s="216">
        <v>65</v>
      </c>
      <c r="F374" s="216">
        <f>D374/E374*100</f>
        <v>66.153846153846146</v>
      </c>
      <c r="G374" s="216">
        <v>50</v>
      </c>
      <c r="H374" s="216">
        <v>55</v>
      </c>
      <c r="I374" s="216">
        <v>60</v>
      </c>
      <c r="J374" s="216">
        <v>65</v>
      </c>
      <c r="K374" s="890">
        <v>65</v>
      </c>
      <c r="L374" s="845"/>
      <c r="M374" s="209" t="s">
        <v>208</v>
      </c>
    </row>
    <row r="375" spans="1:13" x14ac:dyDescent="0.25">
      <c r="A375" s="1229" t="s">
        <v>256</v>
      </c>
      <c r="B375" s="1231"/>
      <c r="C375" s="1231"/>
      <c r="D375" s="1231"/>
      <c r="E375" s="1231"/>
      <c r="F375" s="1231"/>
      <c r="G375" s="1231"/>
      <c r="H375" s="1231"/>
      <c r="I375" s="1231"/>
      <c r="J375" s="1231"/>
      <c r="K375" s="1231"/>
      <c r="L375" s="845"/>
      <c r="M375" s="845"/>
    </row>
    <row r="376" spans="1:13" ht="30" x14ac:dyDescent="0.25">
      <c r="A376" s="23">
        <v>51</v>
      </c>
      <c r="B376" s="855" t="s">
        <v>27</v>
      </c>
      <c r="C376" s="19" t="s">
        <v>8</v>
      </c>
      <c r="D376" s="216">
        <v>34</v>
      </c>
      <c r="E376" s="216">
        <v>50</v>
      </c>
      <c r="F376" s="216">
        <f>D376/E376*100</f>
        <v>68</v>
      </c>
      <c r="G376" s="216">
        <v>41</v>
      </c>
      <c r="H376" s="216">
        <v>44</v>
      </c>
      <c r="I376" s="216">
        <v>47</v>
      </c>
      <c r="J376" s="216">
        <v>50</v>
      </c>
      <c r="K376" s="890">
        <v>50</v>
      </c>
      <c r="L376" s="845"/>
      <c r="M376" s="209" t="s">
        <v>208</v>
      </c>
    </row>
    <row r="377" spans="1:13" x14ac:dyDescent="0.25">
      <c r="A377" s="1229" t="s">
        <v>257</v>
      </c>
      <c r="B377" s="1231"/>
      <c r="C377" s="1231"/>
      <c r="D377" s="1231"/>
      <c r="E377" s="1231"/>
      <c r="F377" s="1231"/>
      <c r="G377" s="1231"/>
      <c r="H377" s="1231"/>
      <c r="I377" s="1231"/>
      <c r="J377" s="1231"/>
      <c r="K377" s="1231"/>
      <c r="L377" s="845"/>
      <c r="M377" s="845"/>
    </row>
    <row r="378" spans="1:13" ht="126" x14ac:dyDescent="0.25">
      <c r="A378" s="23">
        <v>52</v>
      </c>
      <c r="B378" s="855" t="s">
        <v>27</v>
      </c>
      <c r="C378" s="19" t="s">
        <v>89</v>
      </c>
      <c r="D378" s="216" t="s">
        <v>258</v>
      </c>
      <c r="E378" s="216">
        <v>2.7</v>
      </c>
      <c r="F378" s="216" t="s">
        <v>12</v>
      </c>
      <c r="G378" s="216">
        <v>3.1</v>
      </c>
      <c r="H378" s="216">
        <v>3</v>
      </c>
      <c r="I378" s="216">
        <v>2.9</v>
      </c>
      <c r="J378" s="216">
        <v>2.8</v>
      </c>
      <c r="K378" s="890">
        <v>2.7</v>
      </c>
      <c r="L378" s="845"/>
      <c r="M378" s="209" t="s">
        <v>208</v>
      </c>
    </row>
    <row r="379" spans="1:13" x14ac:dyDescent="0.25">
      <c r="A379" s="1229" t="s">
        <v>1081</v>
      </c>
      <c r="B379" s="1231"/>
      <c r="C379" s="1231"/>
      <c r="D379" s="1231"/>
      <c r="E379" s="1231"/>
      <c r="F379" s="1231"/>
      <c r="G379" s="1231"/>
      <c r="H379" s="1231"/>
      <c r="I379" s="1231"/>
      <c r="J379" s="1231"/>
      <c r="K379" s="1231"/>
      <c r="L379" s="845"/>
      <c r="M379" s="845"/>
    </row>
    <row r="380" spans="1:13" ht="30" x14ac:dyDescent="0.25">
      <c r="A380" s="23">
        <v>53</v>
      </c>
      <c r="B380" s="855" t="s">
        <v>27</v>
      </c>
      <c r="C380" s="19" t="s">
        <v>8</v>
      </c>
      <c r="D380" s="216">
        <v>23</v>
      </c>
      <c r="E380" s="216">
        <v>19.5</v>
      </c>
      <c r="F380" s="216">
        <f>E380/D380*100</f>
        <v>84.782608695652172</v>
      </c>
      <c r="G380" s="216">
        <v>21</v>
      </c>
      <c r="H380" s="216">
        <v>20.5</v>
      </c>
      <c r="I380" s="216">
        <v>20</v>
      </c>
      <c r="J380" s="216">
        <v>19.5</v>
      </c>
      <c r="K380" s="890">
        <v>19.5</v>
      </c>
      <c r="L380" s="845"/>
      <c r="M380" s="209" t="s">
        <v>208</v>
      </c>
    </row>
    <row r="381" spans="1:13" ht="39" customHeight="1" x14ac:dyDescent="0.25">
      <c r="A381" s="1229" t="s">
        <v>259</v>
      </c>
      <c r="B381" s="1231"/>
      <c r="C381" s="1231"/>
      <c r="D381" s="1231"/>
      <c r="E381" s="1231"/>
      <c r="F381" s="1231"/>
      <c r="G381" s="1231"/>
      <c r="H381" s="1231"/>
      <c r="I381" s="1231"/>
      <c r="J381" s="1231"/>
      <c r="K381" s="1231"/>
      <c r="L381" s="845"/>
      <c r="M381" s="845"/>
    </row>
    <row r="382" spans="1:13" ht="30" x14ac:dyDescent="0.25">
      <c r="A382" s="23">
        <v>54</v>
      </c>
      <c r="B382" s="855" t="s">
        <v>27</v>
      </c>
      <c r="C382" s="19" t="s">
        <v>8</v>
      </c>
      <c r="D382" s="216">
        <v>95</v>
      </c>
      <c r="E382" s="216">
        <v>95</v>
      </c>
      <c r="F382" s="216">
        <v>100</v>
      </c>
      <c r="G382" s="216">
        <v>95</v>
      </c>
      <c r="H382" s="216">
        <v>95</v>
      </c>
      <c r="I382" s="216">
        <v>95</v>
      </c>
      <c r="J382" s="216">
        <v>95</v>
      </c>
      <c r="K382" s="890">
        <v>95</v>
      </c>
      <c r="L382" s="845"/>
      <c r="M382" s="209" t="s">
        <v>208</v>
      </c>
    </row>
    <row r="383" spans="1:13" x14ac:dyDescent="0.25">
      <c r="A383" s="1229" t="s">
        <v>260</v>
      </c>
      <c r="B383" s="1231"/>
      <c r="C383" s="1231"/>
      <c r="D383" s="1231"/>
      <c r="E383" s="1231"/>
      <c r="F383" s="1231"/>
      <c r="G383" s="1231"/>
      <c r="H383" s="1231"/>
      <c r="I383" s="1231"/>
      <c r="J383" s="1231"/>
      <c r="K383" s="1231"/>
      <c r="L383" s="845"/>
      <c r="M383" s="845"/>
    </row>
    <row r="384" spans="1:13" ht="30" x14ac:dyDescent="0.25">
      <c r="A384" s="23">
        <v>55</v>
      </c>
      <c r="B384" s="855" t="s">
        <v>27</v>
      </c>
      <c r="C384" s="19" t="s">
        <v>8</v>
      </c>
      <c r="D384" s="216"/>
      <c r="E384" s="216">
        <v>95</v>
      </c>
      <c r="F384" s="216">
        <f>D384/E384*100</f>
        <v>0</v>
      </c>
      <c r="G384" s="216">
        <v>80</v>
      </c>
      <c r="H384" s="216">
        <v>85</v>
      </c>
      <c r="I384" s="216">
        <v>90</v>
      </c>
      <c r="J384" s="216">
        <v>95</v>
      </c>
      <c r="K384" s="890">
        <v>95</v>
      </c>
      <c r="L384" s="845"/>
      <c r="M384" s="209" t="s">
        <v>208</v>
      </c>
    </row>
    <row r="385" spans="1:13" ht="42" customHeight="1" x14ac:dyDescent="0.25">
      <c r="A385" s="1229" t="s">
        <v>261</v>
      </c>
      <c r="B385" s="1231"/>
      <c r="C385" s="1231"/>
      <c r="D385" s="1231"/>
      <c r="E385" s="1231"/>
      <c r="F385" s="1231"/>
      <c r="G385" s="1231"/>
      <c r="H385" s="1231"/>
      <c r="I385" s="1231"/>
      <c r="J385" s="1231"/>
      <c r="K385" s="1231"/>
      <c r="L385" s="845"/>
      <c r="M385" s="845"/>
    </row>
    <row r="386" spans="1:13" ht="30" x14ac:dyDescent="0.25">
      <c r="A386" s="23">
        <v>56</v>
      </c>
      <c r="B386" s="855" t="s">
        <v>27</v>
      </c>
      <c r="C386" s="19" t="s">
        <v>8</v>
      </c>
      <c r="D386" s="216">
        <v>70.900000000000006</v>
      </c>
      <c r="E386" s="216">
        <v>95</v>
      </c>
      <c r="F386" s="216">
        <f>D386/E386*100</f>
        <v>74.631578947368425</v>
      </c>
      <c r="G386" s="216">
        <v>70.400000000000006</v>
      </c>
      <c r="H386" s="216">
        <v>70.599999999999994</v>
      </c>
      <c r="I386" s="216">
        <v>70.8</v>
      </c>
      <c r="J386" s="216">
        <v>71</v>
      </c>
      <c r="K386" s="890">
        <v>71.2</v>
      </c>
      <c r="L386" s="845"/>
      <c r="M386" s="209" t="s">
        <v>208</v>
      </c>
    </row>
    <row r="387" spans="1:13" ht="47.25" customHeight="1" x14ac:dyDescent="0.25">
      <c r="A387" s="1229" t="s">
        <v>262</v>
      </c>
      <c r="B387" s="1231"/>
      <c r="C387" s="1231"/>
      <c r="D387" s="1231"/>
      <c r="E387" s="1231"/>
      <c r="F387" s="1231"/>
      <c r="G387" s="1231"/>
      <c r="H387" s="1231"/>
      <c r="I387" s="1231"/>
      <c r="J387" s="1231"/>
      <c r="K387" s="1231"/>
      <c r="L387" s="845"/>
      <c r="M387" s="845"/>
    </row>
    <row r="388" spans="1:13" ht="30" x14ac:dyDescent="0.25">
      <c r="A388" s="23">
        <v>57</v>
      </c>
      <c r="B388" s="855" t="s">
        <v>27</v>
      </c>
      <c r="C388" s="19" t="s">
        <v>8</v>
      </c>
      <c r="D388" s="216">
        <v>100</v>
      </c>
      <c r="E388" s="216">
        <v>100</v>
      </c>
      <c r="F388" s="216">
        <f>D388/E388*100</f>
        <v>100</v>
      </c>
      <c r="G388" s="216">
        <v>100</v>
      </c>
      <c r="H388" s="216">
        <v>100</v>
      </c>
      <c r="I388" s="216">
        <v>100</v>
      </c>
      <c r="J388" s="216">
        <v>100</v>
      </c>
      <c r="K388" s="890">
        <v>100</v>
      </c>
      <c r="L388" s="845"/>
      <c r="M388" s="209" t="s">
        <v>208</v>
      </c>
    </row>
    <row r="389" spans="1:13" x14ac:dyDescent="0.25">
      <c r="A389" s="1229" t="s">
        <v>263</v>
      </c>
      <c r="B389" s="1231"/>
      <c r="C389" s="1231"/>
      <c r="D389" s="1231"/>
      <c r="E389" s="1231"/>
      <c r="F389" s="1231"/>
      <c r="G389" s="1231"/>
      <c r="H389" s="1231"/>
      <c r="I389" s="1231"/>
      <c r="J389" s="1231"/>
      <c r="K389" s="1231"/>
      <c r="L389" s="845"/>
      <c r="M389" s="845"/>
    </row>
    <row r="390" spans="1:13" ht="30" x14ac:dyDescent="0.25">
      <c r="A390" s="23">
        <v>58</v>
      </c>
      <c r="B390" s="855" t="s">
        <v>27</v>
      </c>
      <c r="C390" s="19" t="s">
        <v>8</v>
      </c>
      <c r="D390" s="216">
        <v>2.2999999999999998</v>
      </c>
      <c r="E390" s="216">
        <v>3.7</v>
      </c>
      <c r="F390" s="216">
        <f>D390/E390*100</f>
        <v>62.162162162162147</v>
      </c>
      <c r="G390" s="216">
        <v>3.3</v>
      </c>
      <c r="H390" s="216">
        <v>3.7</v>
      </c>
      <c r="I390" s="216">
        <v>3.7</v>
      </c>
      <c r="J390" s="216">
        <v>3.7</v>
      </c>
      <c r="K390" s="890">
        <v>3.7</v>
      </c>
      <c r="L390" s="845"/>
      <c r="M390" s="209" t="s">
        <v>208</v>
      </c>
    </row>
    <row r="391" spans="1:13" x14ac:dyDescent="0.25">
      <c r="A391" s="1229" t="s">
        <v>264</v>
      </c>
      <c r="B391" s="1231"/>
      <c r="C391" s="1231"/>
      <c r="D391" s="1231"/>
      <c r="E391" s="1231"/>
      <c r="F391" s="1231"/>
      <c r="G391" s="1231"/>
      <c r="H391" s="1231"/>
      <c r="I391" s="1231"/>
      <c r="J391" s="1231"/>
      <c r="K391" s="1231"/>
      <c r="L391" s="845"/>
      <c r="M391" s="845"/>
    </row>
    <row r="392" spans="1:13" ht="30" x14ac:dyDescent="0.25">
      <c r="A392" s="23">
        <v>59</v>
      </c>
      <c r="B392" s="855" t="s">
        <v>27</v>
      </c>
      <c r="C392" s="19" t="s">
        <v>8</v>
      </c>
      <c r="D392" s="216">
        <v>83.5</v>
      </c>
      <c r="E392" s="216">
        <v>83</v>
      </c>
      <c r="F392" s="216">
        <f>D392/E392*100</f>
        <v>100.60240963855422</v>
      </c>
      <c r="G392" s="216">
        <v>81.599999999999994</v>
      </c>
      <c r="H392" s="216">
        <v>82</v>
      </c>
      <c r="I392" s="216">
        <v>82.5</v>
      </c>
      <c r="J392" s="216">
        <v>83</v>
      </c>
      <c r="K392" s="890">
        <v>83</v>
      </c>
      <c r="L392" s="845"/>
      <c r="M392" s="209" t="s">
        <v>208</v>
      </c>
    </row>
    <row r="393" spans="1:13" x14ac:dyDescent="0.25">
      <c r="A393" s="1229" t="s">
        <v>265</v>
      </c>
      <c r="B393" s="1231"/>
      <c r="C393" s="1231"/>
      <c r="D393" s="1231"/>
      <c r="E393" s="1231"/>
      <c r="F393" s="1231"/>
      <c r="G393" s="1231"/>
      <c r="H393" s="1231"/>
      <c r="I393" s="1231"/>
      <c r="J393" s="1231"/>
      <c r="K393" s="1231"/>
      <c r="L393" s="845"/>
      <c r="M393" s="845"/>
    </row>
    <row r="394" spans="1:13" ht="31.5" x14ac:dyDescent="0.25">
      <c r="A394" s="23">
        <v>60</v>
      </c>
      <c r="B394" s="855" t="s">
        <v>27</v>
      </c>
      <c r="C394" s="19" t="s">
        <v>80</v>
      </c>
      <c r="D394" s="216">
        <v>13.95</v>
      </c>
      <c r="E394" s="216">
        <v>29</v>
      </c>
      <c r="F394" s="216">
        <f>D394/E394*100</f>
        <v>48.103448275862064</v>
      </c>
      <c r="G394" s="21">
        <v>16</v>
      </c>
      <c r="H394" s="246">
        <v>20</v>
      </c>
      <c r="I394" s="246">
        <v>24</v>
      </c>
      <c r="J394" s="246">
        <v>29</v>
      </c>
      <c r="K394" s="247">
        <v>29</v>
      </c>
      <c r="L394" s="845"/>
      <c r="M394" s="209" t="s">
        <v>208</v>
      </c>
    </row>
    <row r="395" spans="1:13" x14ac:dyDescent="0.25">
      <c r="A395" s="1229" t="s">
        <v>266</v>
      </c>
      <c r="B395" s="1231"/>
      <c r="C395" s="1231"/>
      <c r="D395" s="1231"/>
      <c r="E395" s="1231"/>
      <c r="F395" s="1231"/>
      <c r="G395" s="1231"/>
      <c r="H395" s="1231"/>
      <c r="I395" s="1231"/>
      <c r="J395" s="1231"/>
      <c r="K395" s="1231"/>
      <c r="L395" s="845"/>
      <c r="M395" s="845"/>
    </row>
    <row r="396" spans="1:13" ht="30" x14ac:dyDescent="0.25">
      <c r="A396" s="23">
        <v>61</v>
      </c>
      <c r="B396" s="20" t="s">
        <v>267</v>
      </c>
      <c r="C396" s="19" t="s">
        <v>8</v>
      </c>
      <c r="D396" s="216"/>
      <c r="E396" s="216"/>
      <c r="F396" s="216"/>
      <c r="G396" s="19"/>
      <c r="H396" s="22"/>
      <c r="I396" s="22"/>
      <c r="J396" s="22"/>
      <c r="K396" s="34"/>
      <c r="L396" s="845"/>
      <c r="M396" s="209" t="s">
        <v>1072</v>
      </c>
    </row>
    <row r="397" spans="1:13" x14ac:dyDescent="0.25">
      <c r="A397" s="1084" t="s">
        <v>268</v>
      </c>
      <c r="B397" s="1232"/>
      <c r="C397" s="1232"/>
      <c r="D397" s="1232"/>
      <c r="E397" s="1232"/>
      <c r="F397" s="1232"/>
      <c r="G397" s="1232"/>
      <c r="H397" s="1232"/>
      <c r="I397" s="1232"/>
      <c r="J397" s="1232"/>
      <c r="K397" s="1233"/>
      <c r="L397" s="845"/>
      <c r="M397" s="845"/>
    </row>
    <row r="398" spans="1:13" ht="30" x14ac:dyDescent="0.25">
      <c r="A398" s="23">
        <v>62</v>
      </c>
      <c r="B398" s="20" t="s">
        <v>27</v>
      </c>
      <c r="C398" s="19" t="s">
        <v>8</v>
      </c>
      <c r="D398" s="216">
        <v>46</v>
      </c>
      <c r="E398" s="216">
        <v>44.3</v>
      </c>
      <c r="F398" s="216">
        <f>E398/D398*100</f>
        <v>96.304347826086953</v>
      </c>
      <c r="G398" s="21">
        <v>44.2</v>
      </c>
      <c r="H398" s="246">
        <v>45.6</v>
      </c>
      <c r="I398" s="246">
        <v>44.3</v>
      </c>
      <c r="J398" s="246">
        <v>43.2</v>
      </c>
      <c r="K398" s="247">
        <v>44.3</v>
      </c>
      <c r="L398" s="845"/>
      <c r="M398" s="209" t="s">
        <v>208</v>
      </c>
    </row>
    <row r="399" spans="1:13" s="239" customFormat="1" x14ac:dyDescent="0.25">
      <c r="A399" s="1233" t="s">
        <v>934</v>
      </c>
      <c r="B399" s="1231"/>
      <c r="C399" s="1231"/>
      <c r="D399" s="1231"/>
      <c r="E399" s="1231"/>
      <c r="F399" s="1231"/>
      <c r="G399" s="1231"/>
      <c r="H399" s="1231"/>
      <c r="I399" s="1231"/>
      <c r="J399" s="1231"/>
      <c r="K399" s="1231"/>
      <c r="L399" s="845"/>
      <c r="M399" s="845"/>
    </row>
    <row r="400" spans="1:13" s="239" customFormat="1" ht="30" x14ac:dyDescent="0.25">
      <c r="A400" s="23">
        <v>63</v>
      </c>
      <c r="B400" s="855" t="s">
        <v>27</v>
      </c>
      <c r="C400" s="23" t="s">
        <v>8</v>
      </c>
      <c r="D400" s="216">
        <v>100</v>
      </c>
      <c r="E400" s="216">
        <v>100</v>
      </c>
      <c r="F400" s="216">
        <f>D400/E400*100</f>
        <v>100</v>
      </c>
      <c r="G400" s="216">
        <v>100</v>
      </c>
      <c r="H400" s="216">
        <v>100</v>
      </c>
      <c r="I400" s="216">
        <v>100</v>
      </c>
      <c r="J400" s="216">
        <v>100</v>
      </c>
      <c r="K400" s="890">
        <v>100</v>
      </c>
      <c r="L400" s="217" t="s">
        <v>1105</v>
      </c>
      <c r="M400" s="209" t="s">
        <v>208</v>
      </c>
    </row>
    <row r="401" spans="1:13" s="239" customFormat="1" x14ac:dyDescent="0.25">
      <c r="A401" s="1233" t="s">
        <v>935</v>
      </c>
      <c r="B401" s="1231"/>
      <c r="C401" s="1231"/>
      <c r="D401" s="1231"/>
      <c r="E401" s="1231"/>
      <c r="F401" s="1231"/>
      <c r="G401" s="1231"/>
      <c r="H401" s="1231"/>
      <c r="I401" s="1231"/>
      <c r="J401" s="1231"/>
      <c r="K401" s="1231"/>
      <c r="L401" s="845"/>
      <c r="M401" s="845"/>
    </row>
    <row r="402" spans="1:13" s="239" customFormat="1" ht="30" x14ac:dyDescent="0.25">
      <c r="A402" s="23">
        <v>64</v>
      </c>
      <c r="B402" s="855" t="s">
        <v>27</v>
      </c>
      <c r="C402" s="23" t="s">
        <v>8</v>
      </c>
      <c r="D402" s="216">
        <v>100</v>
      </c>
      <c r="E402" s="216">
        <v>100</v>
      </c>
      <c r="F402" s="216">
        <f>D402/E402*100</f>
        <v>100</v>
      </c>
      <c r="G402" s="216">
        <v>100</v>
      </c>
      <c r="H402" s="216">
        <v>100</v>
      </c>
      <c r="I402" s="216">
        <v>100</v>
      </c>
      <c r="J402" s="216">
        <v>100</v>
      </c>
      <c r="K402" s="890">
        <v>100</v>
      </c>
      <c r="L402" s="217" t="s">
        <v>1105</v>
      </c>
      <c r="M402" s="209" t="s">
        <v>208</v>
      </c>
    </row>
    <row r="403" spans="1:13" s="239" customFormat="1" ht="36" customHeight="1" x14ac:dyDescent="0.25">
      <c r="A403" s="1234" t="s">
        <v>936</v>
      </c>
      <c r="B403" s="1230"/>
      <c r="C403" s="1230"/>
      <c r="D403" s="1230"/>
      <c r="E403" s="1230"/>
      <c r="F403" s="1230"/>
      <c r="G403" s="1230"/>
      <c r="H403" s="1230"/>
      <c r="I403" s="1230"/>
      <c r="J403" s="1230"/>
      <c r="K403" s="1230"/>
      <c r="L403" s="845"/>
      <c r="M403" s="845"/>
    </row>
    <row r="404" spans="1:13" s="239" customFormat="1" ht="30" x14ac:dyDescent="0.25">
      <c r="A404" s="23">
        <v>65</v>
      </c>
      <c r="B404" s="855" t="s">
        <v>27</v>
      </c>
      <c r="C404" s="23" t="s">
        <v>8</v>
      </c>
      <c r="D404" s="216">
        <v>100</v>
      </c>
      <c r="E404" s="216">
        <v>100</v>
      </c>
      <c r="F404" s="216">
        <f>D404/E404*100</f>
        <v>100</v>
      </c>
      <c r="G404" s="216">
        <v>100</v>
      </c>
      <c r="H404" s="216">
        <v>100</v>
      </c>
      <c r="I404" s="216">
        <v>100</v>
      </c>
      <c r="J404" s="216">
        <v>100</v>
      </c>
      <c r="K404" s="890">
        <v>100</v>
      </c>
      <c r="L404" s="217" t="s">
        <v>1105</v>
      </c>
      <c r="M404" s="209" t="s">
        <v>208</v>
      </c>
    </row>
    <row r="405" spans="1:13" x14ac:dyDescent="0.25">
      <c r="A405" s="1229" t="s">
        <v>269</v>
      </c>
      <c r="B405" s="1231"/>
      <c r="C405" s="1231"/>
      <c r="D405" s="1231"/>
      <c r="E405" s="1231"/>
      <c r="F405" s="1231"/>
      <c r="G405" s="1231"/>
      <c r="H405" s="1231"/>
      <c r="I405" s="1231"/>
      <c r="J405" s="1231"/>
      <c r="K405" s="1231"/>
      <c r="L405" s="845"/>
      <c r="M405" s="845"/>
    </row>
    <row r="406" spans="1:13" x14ac:dyDescent="0.25">
      <c r="A406" s="23">
        <v>66</v>
      </c>
      <c r="B406" s="855" t="s">
        <v>27</v>
      </c>
      <c r="C406" s="19" t="s">
        <v>8</v>
      </c>
      <c r="D406" s="216">
        <v>94.8</v>
      </c>
      <c r="E406" s="216">
        <v>100</v>
      </c>
      <c r="F406" s="216">
        <f>D406/E406*100</f>
        <v>94.8</v>
      </c>
      <c r="G406" s="21">
        <v>98.8</v>
      </c>
      <c r="H406" s="246">
        <v>100</v>
      </c>
      <c r="I406" s="246">
        <v>100</v>
      </c>
      <c r="J406" s="246">
        <v>100</v>
      </c>
      <c r="K406" s="247">
        <v>100</v>
      </c>
      <c r="L406" s="217" t="s">
        <v>1106</v>
      </c>
      <c r="M406" s="209"/>
    </row>
    <row r="407" spans="1:13" x14ac:dyDescent="0.25">
      <c r="A407" s="218"/>
      <c r="B407" s="194" t="s">
        <v>210</v>
      </c>
      <c r="C407" s="655"/>
      <c r="D407" s="219">
        <v>100</v>
      </c>
      <c r="E407" s="219">
        <v>100</v>
      </c>
      <c r="F407" s="216">
        <f t="shared" ref="F407:F426" si="16">D407/E407*100</f>
        <v>100</v>
      </c>
      <c r="G407" s="219">
        <v>100</v>
      </c>
      <c r="H407" s="219">
        <v>100</v>
      </c>
      <c r="I407" s="219">
        <v>100</v>
      </c>
      <c r="J407" s="219">
        <v>100</v>
      </c>
      <c r="K407" s="885">
        <v>100</v>
      </c>
      <c r="L407" s="927"/>
      <c r="M407" s="218"/>
    </row>
    <row r="408" spans="1:13" x14ac:dyDescent="0.25">
      <c r="A408" s="218"/>
      <c r="B408" s="194" t="s">
        <v>211</v>
      </c>
      <c r="C408" s="655"/>
      <c r="D408" s="219">
        <v>82.35294117647058</v>
      </c>
      <c r="E408" s="219">
        <v>100</v>
      </c>
      <c r="F408" s="216">
        <f t="shared" si="16"/>
        <v>82.35294117647058</v>
      </c>
      <c r="G408" s="219">
        <v>100</v>
      </c>
      <c r="H408" s="219">
        <v>100</v>
      </c>
      <c r="I408" s="219">
        <v>100</v>
      </c>
      <c r="J408" s="219">
        <v>100</v>
      </c>
      <c r="K408" s="885">
        <v>100</v>
      </c>
      <c r="L408" s="927"/>
      <c r="M408" s="218"/>
    </row>
    <row r="409" spans="1:13" x14ac:dyDescent="0.25">
      <c r="A409" s="218"/>
      <c r="B409" s="194" t="s">
        <v>1074</v>
      </c>
      <c r="C409" s="655"/>
      <c r="D409" s="219">
        <v>93.333333333333329</v>
      </c>
      <c r="E409" s="219">
        <v>100</v>
      </c>
      <c r="F409" s="216">
        <f t="shared" si="16"/>
        <v>93.333333333333329</v>
      </c>
      <c r="G409" s="219">
        <v>100</v>
      </c>
      <c r="H409" s="219">
        <v>100</v>
      </c>
      <c r="I409" s="219">
        <v>100</v>
      </c>
      <c r="J409" s="219">
        <v>100</v>
      </c>
      <c r="K409" s="885">
        <v>100</v>
      </c>
      <c r="L409" s="927"/>
      <c r="M409" s="218"/>
    </row>
    <row r="410" spans="1:13" x14ac:dyDescent="0.25">
      <c r="A410" s="218"/>
      <c r="B410" s="194" t="s">
        <v>212</v>
      </c>
      <c r="C410" s="655"/>
      <c r="D410" s="219">
        <v>88.095238095238088</v>
      </c>
      <c r="E410" s="219">
        <v>100</v>
      </c>
      <c r="F410" s="216">
        <f t="shared" si="16"/>
        <v>88.095238095238088</v>
      </c>
      <c r="G410" s="219">
        <v>95.238095238095227</v>
      </c>
      <c r="H410" s="219">
        <v>100</v>
      </c>
      <c r="I410" s="219">
        <v>100</v>
      </c>
      <c r="J410" s="219">
        <v>100</v>
      </c>
      <c r="K410" s="885">
        <v>100</v>
      </c>
      <c r="L410" s="927"/>
      <c r="M410" s="218"/>
    </row>
    <row r="411" spans="1:13" x14ac:dyDescent="0.25">
      <c r="A411" s="218"/>
      <c r="B411" s="194" t="s">
        <v>1050</v>
      </c>
      <c r="C411" s="655"/>
      <c r="D411" s="219">
        <v>78.260869565217391</v>
      </c>
      <c r="E411" s="219">
        <v>100</v>
      </c>
      <c r="F411" s="216">
        <f t="shared" si="16"/>
        <v>78.260869565217391</v>
      </c>
      <c r="G411" s="219">
        <v>95.652173913043484</v>
      </c>
      <c r="H411" s="219">
        <v>100</v>
      </c>
      <c r="I411" s="219">
        <v>100</v>
      </c>
      <c r="J411" s="219">
        <v>100</v>
      </c>
      <c r="K411" s="885">
        <v>100</v>
      </c>
      <c r="L411" s="927"/>
      <c r="M411" s="218"/>
    </row>
    <row r="412" spans="1:13" x14ac:dyDescent="0.25">
      <c r="A412" s="218"/>
      <c r="B412" s="194" t="s">
        <v>1051</v>
      </c>
      <c r="C412" s="655"/>
      <c r="D412" s="219">
        <v>90.476190476190482</v>
      </c>
      <c r="E412" s="219">
        <v>100</v>
      </c>
      <c r="F412" s="216">
        <f t="shared" si="16"/>
        <v>90.476190476190482</v>
      </c>
      <c r="G412" s="219">
        <v>95.238095238095227</v>
      </c>
      <c r="H412" s="219">
        <v>100</v>
      </c>
      <c r="I412" s="219">
        <v>100</v>
      </c>
      <c r="J412" s="219">
        <v>100</v>
      </c>
      <c r="K412" s="885">
        <v>100</v>
      </c>
      <c r="L412" s="927"/>
      <c r="M412" s="218"/>
    </row>
    <row r="413" spans="1:13" x14ac:dyDescent="0.25">
      <c r="A413" s="218"/>
      <c r="B413" s="194" t="s">
        <v>1052</v>
      </c>
      <c r="C413" s="655"/>
      <c r="D413" s="219">
        <v>94.444444444444443</v>
      </c>
      <c r="E413" s="219">
        <v>100</v>
      </c>
      <c r="F413" s="216">
        <f t="shared" si="16"/>
        <v>94.444444444444443</v>
      </c>
      <c r="G413" s="219">
        <v>91.666666666666657</v>
      </c>
      <c r="H413" s="219">
        <v>100</v>
      </c>
      <c r="I413" s="219">
        <v>100</v>
      </c>
      <c r="J413" s="219">
        <v>100</v>
      </c>
      <c r="K413" s="885">
        <v>100</v>
      </c>
      <c r="L413" s="927"/>
      <c r="M413" s="218"/>
    </row>
    <row r="414" spans="1:13" x14ac:dyDescent="0.25">
      <c r="A414" s="218"/>
      <c r="B414" s="194" t="s">
        <v>1054</v>
      </c>
      <c r="C414" s="655"/>
      <c r="D414" s="219">
        <v>81.481481481481481</v>
      </c>
      <c r="E414" s="219">
        <v>100</v>
      </c>
      <c r="F414" s="216">
        <f t="shared" si="16"/>
        <v>81.481481481481481</v>
      </c>
      <c r="G414" s="219">
        <v>100</v>
      </c>
      <c r="H414" s="219">
        <v>100</v>
      </c>
      <c r="I414" s="219">
        <v>100</v>
      </c>
      <c r="J414" s="219">
        <v>100</v>
      </c>
      <c r="K414" s="885">
        <v>100</v>
      </c>
      <c r="L414" s="927"/>
      <c r="M414" s="218"/>
    </row>
    <row r="415" spans="1:13" x14ac:dyDescent="0.25">
      <c r="A415" s="218"/>
      <c r="B415" s="194" t="s">
        <v>1055</v>
      </c>
      <c r="C415" s="655"/>
      <c r="D415" s="219">
        <v>80.952380952380949</v>
      </c>
      <c r="E415" s="219">
        <v>100</v>
      </c>
      <c r="F415" s="216">
        <f t="shared" si="16"/>
        <v>80.952380952380949</v>
      </c>
      <c r="G415" s="219">
        <v>100</v>
      </c>
      <c r="H415" s="219">
        <v>100</v>
      </c>
      <c r="I415" s="219">
        <v>100</v>
      </c>
      <c r="J415" s="219">
        <v>100</v>
      </c>
      <c r="K415" s="885">
        <v>100</v>
      </c>
      <c r="L415" s="927"/>
      <c r="M415" s="218"/>
    </row>
    <row r="416" spans="1:13" x14ac:dyDescent="0.25">
      <c r="A416" s="218"/>
      <c r="B416" s="194" t="s">
        <v>1056</v>
      </c>
      <c r="C416" s="655"/>
      <c r="D416" s="219">
        <v>100</v>
      </c>
      <c r="E416" s="219">
        <v>100</v>
      </c>
      <c r="F416" s="216">
        <f t="shared" si="16"/>
        <v>100</v>
      </c>
      <c r="G416" s="219">
        <v>100</v>
      </c>
      <c r="H416" s="219">
        <v>100</v>
      </c>
      <c r="I416" s="219">
        <v>100</v>
      </c>
      <c r="J416" s="219">
        <v>100</v>
      </c>
      <c r="K416" s="885">
        <v>100</v>
      </c>
      <c r="L416" s="927"/>
      <c r="M416" s="218"/>
    </row>
    <row r="417" spans="1:13" x14ac:dyDescent="0.25">
      <c r="A417" s="218"/>
      <c r="B417" s="194" t="s">
        <v>1057</v>
      </c>
      <c r="C417" s="655"/>
      <c r="D417" s="219">
        <v>86.666666666666671</v>
      </c>
      <c r="E417" s="219">
        <v>100</v>
      </c>
      <c r="F417" s="216">
        <f t="shared" si="16"/>
        <v>86.666666666666671</v>
      </c>
      <c r="G417" s="219">
        <v>100</v>
      </c>
      <c r="H417" s="219">
        <v>100</v>
      </c>
      <c r="I417" s="219">
        <v>100</v>
      </c>
      <c r="J417" s="219">
        <v>100</v>
      </c>
      <c r="K417" s="885">
        <v>100</v>
      </c>
      <c r="L417" s="927"/>
      <c r="M417" s="218"/>
    </row>
    <row r="418" spans="1:13" x14ac:dyDescent="0.25">
      <c r="A418" s="218"/>
      <c r="B418" s="194" t="s">
        <v>1058</v>
      </c>
      <c r="C418" s="655"/>
      <c r="D418" s="219">
        <v>96.15384615384616</v>
      </c>
      <c r="E418" s="219">
        <v>100</v>
      </c>
      <c r="F418" s="216">
        <f t="shared" si="16"/>
        <v>96.15384615384616</v>
      </c>
      <c r="G418" s="219">
        <v>100</v>
      </c>
      <c r="H418" s="219">
        <v>100</v>
      </c>
      <c r="I418" s="219">
        <v>100</v>
      </c>
      <c r="J418" s="219">
        <v>100</v>
      </c>
      <c r="K418" s="885">
        <v>100</v>
      </c>
      <c r="L418" s="927"/>
      <c r="M418" s="218"/>
    </row>
    <row r="419" spans="1:13" x14ac:dyDescent="0.25">
      <c r="A419" s="218"/>
      <c r="B419" s="194" t="s">
        <v>1059</v>
      </c>
      <c r="C419" s="655"/>
      <c r="D419" s="219">
        <v>93.548387096774192</v>
      </c>
      <c r="E419" s="219">
        <v>100</v>
      </c>
      <c r="F419" s="216">
        <f t="shared" si="16"/>
        <v>93.548387096774192</v>
      </c>
      <c r="G419" s="219">
        <v>100</v>
      </c>
      <c r="H419" s="219">
        <v>100</v>
      </c>
      <c r="I419" s="219">
        <v>100</v>
      </c>
      <c r="J419" s="219">
        <v>100</v>
      </c>
      <c r="K419" s="885">
        <v>100</v>
      </c>
      <c r="L419" s="927"/>
      <c r="M419" s="218"/>
    </row>
    <row r="420" spans="1:13" x14ac:dyDescent="0.25">
      <c r="A420" s="218"/>
      <c r="B420" s="194" t="s">
        <v>194</v>
      </c>
      <c r="C420" s="655"/>
      <c r="D420" s="219">
        <v>96.078431372549019</v>
      </c>
      <c r="E420" s="219">
        <v>100</v>
      </c>
      <c r="F420" s="216">
        <f t="shared" si="16"/>
        <v>96.078431372549019</v>
      </c>
      <c r="G420" s="219">
        <v>100</v>
      </c>
      <c r="H420" s="219">
        <v>100</v>
      </c>
      <c r="I420" s="219">
        <v>100</v>
      </c>
      <c r="J420" s="219">
        <v>100</v>
      </c>
      <c r="K420" s="885">
        <v>100</v>
      </c>
      <c r="L420" s="927"/>
      <c r="M420" s="218"/>
    </row>
    <row r="421" spans="1:13" x14ac:dyDescent="0.25">
      <c r="A421" s="218"/>
      <c r="B421" s="194" t="s">
        <v>1060</v>
      </c>
      <c r="C421" s="655"/>
      <c r="D421" s="219">
        <v>96</v>
      </c>
      <c r="E421" s="219">
        <v>100</v>
      </c>
      <c r="F421" s="216">
        <f t="shared" si="16"/>
        <v>96</v>
      </c>
      <c r="G421" s="219">
        <v>100</v>
      </c>
      <c r="H421" s="219">
        <v>100</v>
      </c>
      <c r="I421" s="219">
        <v>100</v>
      </c>
      <c r="J421" s="219">
        <v>100</v>
      </c>
      <c r="K421" s="885">
        <v>100</v>
      </c>
      <c r="L421" s="927"/>
      <c r="M421" s="218"/>
    </row>
    <row r="422" spans="1:13" x14ac:dyDescent="0.25">
      <c r="A422" s="218"/>
      <c r="B422" s="194" t="s">
        <v>1061</v>
      </c>
      <c r="C422" s="655"/>
      <c r="D422" s="219">
        <v>66.666666666666657</v>
      </c>
      <c r="E422" s="219">
        <v>100</v>
      </c>
      <c r="F422" s="216">
        <f t="shared" si="16"/>
        <v>66.666666666666657</v>
      </c>
      <c r="G422" s="219">
        <v>100</v>
      </c>
      <c r="H422" s="219">
        <v>100</v>
      </c>
      <c r="I422" s="219">
        <v>100</v>
      </c>
      <c r="J422" s="219">
        <v>100</v>
      </c>
      <c r="K422" s="885">
        <v>100</v>
      </c>
      <c r="L422" s="927"/>
      <c r="M422" s="218"/>
    </row>
    <row r="423" spans="1:13" x14ac:dyDescent="0.25">
      <c r="A423" s="218"/>
      <c r="B423" s="194" t="s">
        <v>213</v>
      </c>
      <c r="C423" s="655"/>
      <c r="D423" s="219">
        <v>88.461538461538453</v>
      </c>
      <c r="E423" s="219">
        <v>100</v>
      </c>
      <c r="F423" s="216">
        <f t="shared" si="16"/>
        <v>88.461538461538453</v>
      </c>
      <c r="G423" s="219">
        <v>100</v>
      </c>
      <c r="H423" s="219">
        <v>100</v>
      </c>
      <c r="I423" s="219">
        <v>100</v>
      </c>
      <c r="J423" s="219">
        <v>100</v>
      </c>
      <c r="K423" s="885">
        <v>100</v>
      </c>
      <c r="L423" s="927"/>
      <c r="M423" s="218"/>
    </row>
    <row r="424" spans="1:13" x14ac:dyDescent="0.25">
      <c r="A424" s="218"/>
      <c r="B424" s="194" t="s">
        <v>1062</v>
      </c>
      <c r="C424" s="655"/>
      <c r="D424" s="219">
        <v>95.454545454545453</v>
      </c>
      <c r="E424" s="219">
        <v>100</v>
      </c>
      <c r="F424" s="216">
        <f t="shared" si="16"/>
        <v>95.454545454545453</v>
      </c>
      <c r="G424" s="219">
        <v>100</v>
      </c>
      <c r="H424" s="219">
        <v>100</v>
      </c>
      <c r="I424" s="219">
        <v>100</v>
      </c>
      <c r="J424" s="219">
        <v>100</v>
      </c>
      <c r="K424" s="885">
        <v>100</v>
      </c>
      <c r="L424" s="927"/>
      <c r="M424" s="218"/>
    </row>
    <row r="425" spans="1:13" x14ac:dyDescent="0.25">
      <c r="A425" s="218"/>
      <c r="B425" s="194" t="s">
        <v>1064</v>
      </c>
      <c r="C425" s="655"/>
      <c r="D425" s="219">
        <v>91.666666666666657</v>
      </c>
      <c r="E425" s="219">
        <v>100</v>
      </c>
      <c r="F425" s="216">
        <f t="shared" si="16"/>
        <v>91.666666666666657</v>
      </c>
      <c r="G425" s="219">
        <v>100</v>
      </c>
      <c r="H425" s="219">
        <v>100</v>
      </c>
      <c r="I425" s="219">
        <v>100</v>
      </c>
      <c r="J425" s="219">
        <v>100</v>
      </c>
      <c r="K425" s="885">
        <v>100</v>
      </c>
      <c r="L425" s="927"/>
      <c r="M425" s="218"/>
    </row>
    <row r="426" spans="1:13" x14ac:dyDescent="0.25">
      <c r="A426" s="218"/>
      <c r="B426" s="194" t="s">
        <v>1065</v>
      </c>
      <c r="C426" s="655"/>
      <c r="D426" s="219">
        <v>89.65517241379311</v>
      </c>
      <c r="E426" s="219">
        <v>100</v>
      </c>
      <c r="F426" s="216">
        <f t="shared" si="16"/>
        <v>89.65517241379311</v>
      </c>
      <c r="G426" s="219">
        <v>100</v>
      </c>
      <c r="H426" s="219">
        <v>100</v>
      </c>
      <c r="I426" s="219">
        <v>100</v>
      </c>
      <c r="J426" s="219">
        <v>100</v>
      </c>
      <c r="K426" s="885">
        <v>100</v>
      </c>
      <c r="L426" s="927"/>
      <c r="M426" s="218"/>
    </row>
    <row r="427" spans="1:13" ht="48.75" customHeight="1" x14ac:dyDescent="0.25">
      <c r="A427" s="1229" t="s">
        <v>270</v>
      </c>
      <c r="B427" s="1237"/>
      <c r="C427" s="1237"/>
      <c r="D427" s="1237"/>
      <c r="E427" s="1237"/>
      <c r="F427" s="1237"/>
      <c r="G427" s="1237"/>
      <c r="H427" s="1237"/>
      <c r="I427" s="1237"/>
      <c r="J427" s="1237"/>
      <c r="K427" s="1237"/>
      <c r="L427" s="928"/>
      <c r="M427" s="928"/>
    </row>
    <row r="428" spans="1:13" x14ac:dyDescent="0.25">
      <c r="A428" s="847">
        <v>67</v>
      </c>
      <c r="B428" s="855" t="s">
        <v>27</v>
      </c>
      <c r="C428" s="19" t="s">
        <v>8</v>
      </c>
      <c r="D428" s="216">
        <v>22.362869198312236</v>
      </c>
      <c r="E428" s="216">
        <v>18</v>
      </c>
      <c r="F428" s="216">
        <f>E428/D428*100</f>
        <v>80.49056603773586</v>
      </c>
      <c r="G428" s="256">
        <v>20.233236151603499</v>
      </c>
      <c r="H428" s="256">
        <v>19.838987924094305</v>
      </c>
      <c r="I428" s="256">
        <v>19.281232173416999</v>
      </c>
      <c r="J428" s="256">
        <v>17.981961668545658</v>
      </c>
      <c r="K428" s="899">
        <v>17.981961668545658</v>
      </c>
      <c r="L428" s="928"/>
      <c r="M428" s="929"/>
    </row>
    <row r="429" spans="1:13" x14ac:dyDescent="0.25">
      <c r="A429" s="847"/>
      <c r="B429" s="194" t="s">
        <v>210</v>
      </c>
      <c r="C429" s="23"/>
      <c r="D429" s="856">
        <v>22.087378640776699</v>
      </c>
      <c r="E429" s="856">
        <v>20.665083135391924</v>
      </c>
      <c r="F429" s="216">
        <f t="shared" ref="F429:F447" si="17">E429/D429*100</f>
        <v>93.56059617342278</v>
      </c>
      <c r="G429" s="856">
        <v>21.428571428571427</v>
      </c>
      <c r="H429" s="856">
        <v>21.377672209026127</v>
      </c>
      <c r="I429" s="856">
        <v>21.377672209026127</v>
      </c>
      <c r="J429" s="856">
        <v>20.665083135391924</v>
      </c>
      <c r="K429" s="900">
        <v>20.665083135391924</v>
      </c>
      <c r="L429" s="922"/>
      <c r="M429" s="918"/>
    </row>
    <row r="430" spans="1:13" x14ac:dyDescent="0.25">
      <c r="A430" s="847"/>
      <c r="B430" s="194" t="s">
        <v>211</v>
      </c>
      <c r="C430" s="23"/>
      <c r="D430" s="856">
        <v>26.086956521739129</v>
      </c>
      <c r="E430" s="856">
        <v>20</v>
      </c>
      <c r="F430" s="216">
        <f t="shared" si="17"/>
        <v>76.666666666666671</v>
      </c>
      <c r="G430" s="856">
        <v>23.611111111111111</v>
      </c>
      <c r="H430" s="856">
        <v>23.287671232876711</v>
      </c>
      <c r="I430" s="856">
        <v>21.917808219178081</v>
      </c>
      <c r="J430" s="856">
        <v>20</v>
      </c>
      <c r="K430" s="900">
        <v>20</v>
      </c>
      <c r="L430" s="922"/>
      <c r="M430" s="918"/>
    </row>
    <row r="431" spans="1:13" x14ac:dyDescent="0.25">
      <c r="A431" s="847"/>
      <c r="B431" s="194" t="s">
        <v>1074</v>
      </c>
      <c r="C431" s="23"/>
      <c r="D431" s="856">
        <v>12.068965517241379</v>
      </c>
      <c r="E431" s="856">
        <v>9.9173553719008272</v>
      </c>
      <c r="F431" s="216">
        <f t="shared" si="17"/>
        <v>82.172373081464002</v>
      </c>
      <c r="G431" s="856">
        <v>10.833333333333334</v>
      </c>
      <c r="H431" s="856">
        <v>10.743801652892563</v>
      </c>
      <c r="I431" s="856">
        <v>9.9173553719008272</v>
      </c>
      <c r="J431" s="856">
        <v>9.9173553719008272</v>
      </c>
      <c r="K431" s="900">
        <v>9.9173553719008272</v>
      </c>
      <c r="L431" s="922"/>
      <c r="M431" s="918"/>
    </row>
    <row r="432" spans="1:13" x14ac:dyDescent="0.25">
      <c r="A432" s="847"/>
      <c r="B432" s="194" t="s">
        <v>212</v>
      </c>
      <c r="C432" s="23"/>
      <c r="D432" s="856">
        <v>30.252100840336134</v>
      </c>
      <c r="E432" s="856">
        <v>26.209677419354836</v>
      </c>
      <c r="F432" s="216">
        <f t="shared" si="17"/>
        <v>86.637544802867382</v>
      </c>
      <c r="G432" s="856">
        <v>28.979591836734691</v>
      </c>
      <c r="H432" s="856">
        <v>28.62903225806452</v>
      </c>
      <c r="I432" s="856">
        <v>28.225806451612907</v>
      </c>
      <c r="J432" s="856">
        <v>26.209677419354836</v>
      </c>
      <c r="K432" s="900">
        <v>26.209677419354836</v>
      </c>
      <c r="L432" s="922"/>
      <c r="M432" s="918"/>
    </row>
    <row r="433" spans="1:13" x14ac:dyDescent="0.25">
      <c r="A433" s="847"/>
      <c r="B433" s="194" t="s">
        <v>1050</v>
      </c>
      <c r="C433" s="23"/>
      <c r="D433" s="856">
        <v>35.294117647058826</v>
      </c>
      <c r="E433" s="856">
        <v>23.214285714285715</v>
      </c>
      <c r="F433" s="216">
        <f t="shared" si="17"/>
        <v>65.773809523809518</v>
      </c>
      <c r="G433" s="856">
        <v>32.692307692307693</v>
      </c>
      <c r="H433" s="856">
        <v>29.09090909090909</v>
      </c>
      <c r="I433" s="856">
        <v>26.785714285714285</v>
      </c>
      <c r="J433" s="856">
        <v>23.214285714285715</v>
      </c>
      <c r="K433" s="900">
        <v>23.214285714285715</v>
      </c>
      <c r="L433" s="922"/>
      <c r="M433" s="918"/>
    </row>
    <row r="434" spans="1:13" x14ac:dyDescent="0.25">
      <c r="A434" s="847"/>
      <c r="B434" s="194" t="s">
        <v>1051</v>
      </c>
      <c r="C434" s="23"/>
      <c r="D434" s="856">
        <v>0</v>
      </c>
      <c r="E434" s="856">
        <v>0</v>
      </c>
      <c r="F434" s="216">
        <v>0</v>
      </c>
      <c r="G434" s="856">
        <v>0</v>
      </c>
      <c r="H434" s="856">
        <v>0</v>
      </c>
      <c r="I434" s="856">
        <v>0</v>
      </c>
      <c r="J434" s="856">
        <v>0</v>
      </c>
      <c r="K434" s="900">
        <v>0</v>
      </c>
      <c r="L434" s="922"/>
      <c r="M434" s="918"/>
    </row>
    <row r="435" spans="1:13" x14ac:dyDescent="0.25">
      <c r="A435" s="847"/>
      <c r="B435" s="194" t="s">
        <v>1052</v>
      </c>
      <c r="C435" s="23"/>
      <c r="D435" s="856">
        <v>23.52941176470588</v>
      </c>
      <c r="E435" s="856">
        <v>17.333333333333336</v>
      </c>
      <c r="F435" s="216">
        <f t="shared" si="17"/>
        <v>73.666666666666686</v>
      </c>
      <c r="G435" s="856">
        <v>21.428571428571427</v>
      </c>
      <c r="H435" s="856">
        <v>19.718309859154928</v>
      </c>
      <c r="I435" s="856">
        <v>19.444444444444446</v>
      </c>
      <c r="J435" s="856">
        <v>17.333333333333336</v>
      </c>
      <c r="K435" s="900">
        <v>17.333333333333336</v>
      </c>
      <c r="L435" s="922"/>
      <c r="M435" s="918"/>
    </row>
    <row r="436" spans="1:13" x14ac:dyDescent="0.25">
      <c r="A436" s="847"/>
      <c r="B436" s="194" t="s">
        <v>1054</v>
      </c>
      <c r="C436" s="23"/>
      <c r="D436" s="856">
        <v>29.411764705882355</v>
      </c>
      <c r="E436" s="856">
        <v>23.214285714285715</v>
      </c>
      <c r="F436" s="216">
        <f t="shared" si="17"/>
        <v>78.928571428571431</v>
      </c>
      <c r="G436" s="856">
        <v>26.923076923076923</v>
      </c>
      <c r="H436" s="856">
        <v>25.925925925925924</v>
      </c>
      <c r="I436" s="856">
        <v>25.454545454545453</v>
      </c>
      <c r="J436" s="856">
        <v>23.214285714285715</v>
      </c>
      <c r="K436" s="900">
        <v>23.214285714285715</v>
      </c>
      <c r="L436" s="922"/>
      <c r="M436" s="918"/>
    </row>
    <row r="437" spans="1:13" x14ac:dyDescent="0.25">
      <c r="A437" s="847"/>
      <c r="B437" s="194" t="s">
        <v>1055</v>
      </c>
      <c r="C437" s="23"/>
      <c r="D437" s="856">
        <v>0</v>
      </c>
      <c r="E437" s="856">
        <v>0</v>
      </c>
      <c r="F437" s="216">
        <v>0</v>
      </c>
      <c r="G437" s="856">
        <v>0</v>
      </c>
      <c r="H437" s="856">
        <v>0</v>
      </c>
      <c r="I437" s="856">
        <v>0</v>
      </c>
      <c r="J437" s="856">
        <v>0</v>
      </c>
      <c r="K437" s="900">
        <v>0</v>
      </c>
      <c r="L437" s="922"/>
      <c r="M437" s="918"/>
    </row>
    <row r="438" spans="1:13" x14ac:dyDescent="0.25">
      <c r="A438" s="847"/>
      <c r="B438" s="194" t="s">
        <v>1056</v>
      </c>
      <c r="C438" s="23"/>
      <c r="D438" s="856">
        <v>31.395348837209301</v>
      </c>
      <c r="E438" s="856">
        <v>23.913043478260871</v>
      </c>
      <c r="F438" s="216">
        <f t="shared" si="17"/>
        <v>76.167471819645741</v>
      </c>
      <c r="G438" s="856">
        <v>26.436781609195403</v>
      </c>
      <c r="H438" s="856">
        <v>26.136363636363637</v>
      </c>
      <c r="I438" s="856">
        <v>25.842696629213485</v>
      </c>
      <c r="J438" s="856">
        <v>23.913043478260871</v>
      </c>
      <c r="K438" s="900">
        <v>23.913043478260871</v>
      </c>
      <c r="L438" s="922"/>
      <c r="M438" s="918"/>
    </row>
    <row r="439" spans="1:13" x14ac:dyDescent="0.25">
      <c r="A439" s="847"/>
      <c r="B439" s="194" t="s">
        <v>1057</v>
      </c>
      <c r="C439" s="23"/>
      <c r="D439" s="856">
        <v>33.333333333333329</v>
      </c>
      <c r="E439" s="856">
        <v>21.621621621621621</v>
      </c>
      <c r="F439" s="216">
        <f t="shared" si="17"/>
        <v>64.86486486486487</v>
      </c>
      <c r="G439" s="856">
        <v>25.714285714285712</v>
      </c>
      <c r="H439" s="856">
        <v>25</v>
      </c>
      <c r="I439" s="856">
        <v>24.324324324324326</v>
      </c>
      <c r="J439" s="856">
        <v>21.621621621621621</v>
      </c>
      <c r="K439" s="900">
        <v>21.621621621621621</v>
      </c>
      <c r="L439" s="922"/>
      <c r="M439" s="918"/>
    </row>
    <row r="440" spans="1:13" x14ac:dyDescent="0.25">
      <c r="A440" s="847"/>
      <c r="B440" s="194" t="s">
        <v>1058</v>
      </c>
      <c r="C440" s="23"/>
      <c r="D440" s="856">
        <v>14.285714285714285</v>
      </c>
      <c r="E440" s="856">
        <v>8.5106382978723403</v>
      </c>
      <c r="F440" s="216">
        <f t="shared" si="17"/>
        <v>59.574468085106389</v>
      </c>
      <c r="G440" s="856">
        <v>11.363636363636363</v>
      </c>
      <c r="H440" s="856">
        <v>11.111111111111111</v>
      </c>
      <c r="I440" s="856">
        <v>10.869565217391305</v>
      </c>
      <c r="J440" s="856">
        <v>8.5106382978723403</v>
      </c>
      <c r="K440" s="900">
        <v>8.5106382978723403</v>
      </c>
      <c r="L440" s="922"/>
      <c r="M440" s="918"/>
    </row>
    <row r="441" spans="1:13" x14ac:dyDescent="0.25">
      <c r="A441" s="847"/>
      <c r="B441" s="194" t="s">
        <v>1059</v>
      </c>
      <c r="C441" s="23"/>
      <c r="D441" s="856">
        <v>21.153846153846153</v>
      </c>
      <c r="E441" s="856">
        <v>15.517241379310345</v>
      </c>
      <c r="F441" s="216">
        <f t="shared" si="17"/>
        <v>73.354231974921632</v>
      </c>
      <c r="G441" s="856">
        <v>16.363636363636363</v>
      </c>
      <c r="H441" s="856">
        <v>16.071428571428573</v>
      </c>
      <c r="I441" s="856">
        <v>15.517241379310345</v>
      </c>
      <c r="J441" s="856">
        <v>15.517241379310345</v>
      </c>
      <c r="K441" s="900">
        <v>15.517241379310345</v>
      </c>
      <c r="L441" s="922"/>
      <c r="M441" s="918"/>
    </row>
    <row r="442" spans="1:13" x14ac:dyDescent="0.25">
      <c r="A442" s="847"/>
      <c r="B442" s="194" t="s">
        <v>194</v>
      </c>
      <c r="C442" s="23"/>
      <c r="D442" s="856">
        <v>8.9005235602094235</v>
      </c>
      <c r="E442" s="856">
        <v>7.8431372549019605</v>
      </c>
      <c r="F442" s="216">
        <f t="shared" si="17"/>
        <v>88.119953863898502</v>
      </c>
      <c r="G442" s="856">
        <v>8.5</v>
      </c>
      <c r="H442" s="856">
        <v>8.4577114427860707</v>
      </c>
      <c r="I442" s="856">
        <v>8.4158415841584162</v>
      </c>
      <c r="J442" s="856">
        <v>7.8431372549019605</v>
      </c>
      <c r="K442" s="900">
        <v>7.8431372549019605</v>
      </c>
      <c r="L442" s="922"/>
      <c r="M442" s="918"/>
    </row>
    <row r="443" spans="1:13" x14ac:dyDescent="0.25">
      <c r="A443" s="847"/>
      <c r="B443" s="194" t="s">
        <v>1060</v>
      </c>
      <c r="C443" s="23"/>
      <c r="D443" s="856">
        <v>26.666666666666668</v>
      </c>
      <c r="E443" s="856">
        <v>15.686274509803921</v>
      </c>
      <c r="F443" s="216">
        <f t="shared" si="17"/>
        <v>58.823529411764696</v>
      </c>
      <c r="G443" s="856">
        <v>19.148936170212767</v>
      </c>
      <c r="H443" s="856">
        <v>18.75</v>
      </c>
      <c r="I443" s="856">
        <v>16.326530612244898</v>
      </c>
      <c r="J443" s="856">
        <v>15.686274509803921</v>
      </c>
      <c r="K443" s="900">
        <v>15.686274509803921</v>
      </c>
      <c r="L443" s="922"/>
      <c r="M443" s="918"/>
    </row>
    <row r="444" spans="1:13" x14ac:dyDescent="0.25">
      <c r="A444" s="847"/>
      <c r="B444" s="194" t="s">
        <v>1061</v>
      </c>
      <c r="C444" s="23"/>
      <c r="D444" s="856">
        <v>0</v>
      </c>
      <c r="E444" s="856">
        <v>0</v>
      </c>
      <c r="F444" s="216">
        <v>0</v>
      </c>
      <c r="G444" s="856">
        <v>0</v>
      </c>
      <c r="H444" s="856">
        <v>0</v>
      </c>
      <c r="I444" s="856">
        <v>0</v>
      </c>
      <c r="J444" s="856">
        <v>0</v>
      </c>
      <c r="K444" s="900">
        <v>0</v>
      </c>
      <c r="L444" s="922"/>
      <c r="M444" s="918"/>
    </row>
    <row r="445" spans="1:13" x14ac:dyDescent="0.25">
      <c r="A445" s="847"/>
      <c r="B445" s="194" t="s">
        <v>213</v>
      </c>
      <c r="C445" s="23"/>
      <c r="D445" s="856">
        <v>24</v>
      </c>
      <c r="E445" s="856">
        <v>12.5</v>
      </c>
      <c r="F445" s="216">
        <f t="shared" si="17"/>
        <v>52.083333333333336</v>
      </c>
      <c r="G445" s="856">
        <v>18.518518518518519</v>
      </c>
      <c r="H445" s="856">
        <v>17.857142857142858</v>
      </c>
      <c r="I445" s="856">
        <v>16.666666666666664</v>
      </c>
      <c r="J445" s="856">
        <v>12.5</v>
      </c>
      <c r="K445" s="900">
        <v>12.5</v>
      </c>
      <c r="L445" s="922"/>
      <c r="M445" s="918"/>
    </row>
    <row r="446" spans="1:13" x14ac:dyDescent="0.25">
      <c r="A446" s="847"/>
      <c r="B446" s="194" t="s">
        <v>1062</v>
      </c>
      <c r="C446" s="23"/>
      <c r="D446" s="856">
        <v>24.050632911392405</v>
      </c>
      <c r="E446" s="856">
        <v>18.604651162790699</v>
      </c>
      <c r="F446" s="216">
        <f t="shared" si="17"/>
        <v>77.356181150550796</v>
      </c>
      <c r="G446" s="856">
        <v>20.481927710843372</v>
      </c>
      <c r="H446" s="856">
        <v>20.238095238095237</v>
      </c>
      <c r="I446" s="856">
        <v>19.047619047619047</v>
      </c>
      <c r="J446" s="856">
        <v>18.604651162790699</v>
      </c>
      <c r="K446" s="900">
        <v>18.604651162790699</v>
      </c>
      <c r="L446" s="922"/>
      <c r="M446" s="918"/>
    </row>
    <row r="447" spans="1:13" x14ac:dyDescent="0.25">
      <c r="A447" s="847"/>
      <c r="B447" s="194" t="s">
        <v>1064</v>
      </c>
      <c r="C447" s="23"/>
      <c r="D447" s="856">
        <v>21.153846153846153</v>
      </c>
      <c r="E447" s="856">
        <v>16.363636363636363</v>
      </c>
      <c r="F447" s="216">
        <f t="shared" si="17"/>
        <v>77.355371900826441</v>
      </c>
      <c r="G447" s="856">
        <v>18.867924528301888</v>
      </c>
      <c r="H447" s="856">
        <v>18.518518518518519</v>
      </c>
      <c r="I447" s="856">
        <v>18.518518518518519</v>
      </c>
      <c r="J447" s="856">
        <v>16.363636363636363</v>
      </c>
      <c r="K447" s="900">
        <v>16.363636363636363</v>
      </c>
      <c r="L447" s="922"/>
      <c r="M447" s="918"/>
    </row>
    <row r="448" spans="1:13" x14ac:dyDescent="0.25">
      <c r="A448" s="847"/>
      <c r="B448" s="194" t="s">
        <v>1065</v>
      </c>
      <c r="C448" s="23"/>
      <c r="D448" s="856">
        <v>26.923076923076923</v>
      </c>
      <c r="E448" s="856">
        <v>15.625</v>
      </c>
      <c r="F448" s="216">
        <f>E448/D448*100</f>
        <v>58.035714285714292</v>
      </c>
      <c r="G448" s="856">
        <v>20</v>
      </c>
      <c r="H448" s="856">
        <v>19.35483870967742</v>
      </c>
      <c r="I448" s="856">
        <v>16.129032258064516</v>
      </c>
      <c r="J448" s="856">
        <v>15.625</v>
      </c>
      <c r="K448" s="900">
        <v>15.625</v>
      </c>
      <c r="L448" s="922"/>
      <c r="M448" s="918"/>
    </row>
    <row r="449" spans="1:13" x14ac:dyDescent="0.25">
      <c r="A449" s="1229" t="s">
        <v>271</v>
      </c>
      <c r="B449" s="1237"/>
      <c r="C449" s="1237"/>
      <c r="D449" s="1237"/>
      <c r="E449" s="1237"/>
      <c r="F449" s="1237"/>
      <c r="G449" s="1237"/>
      <c r="H449" s="1237"/>
      <c r="I449" s="1237"/>
      <c r="J449" s="1237"/>
      <c r="K449" s="1237"/>
      <c r="L449" s="845"/>
      <c r="M449" s="918"/>
    </row>
    <row r="450" spans="1:13" x14ac:dyDescent="0.25">
      <c r="A450" s="23">
        <v>68</v>
      </c>
      <c r="B450" s="855" t="s">
        <v>27</v>
      </c>
      <c r="C450" s="19" t="s">
        <v>8</v>
      </c>
      <c r="D450" s="216">
        <v>89.8</v>
      </c>
      <c r="E450" s="216">
        <v>94.1</v>
      </c>
      <c r="F450" s="216">
        <f>D450/E450*100</f>
        <v>95.430393198724758</v>
      </c>
      <c r="G450" s="216">
        <v>91.1</v>
      </c>
      <c r="H450" s="216">
        <v>93.5</v>
      </c>
      <c r="I450" s="216">
        <v>93.8</v>
      </c>
      <c r="J450" s="216">
        <v>94</v>
      </c>
      <c r="K450" s="890">
        <v>94.1</v>
      </c>
      <c r="L450" s="845"/>
      <c r="M450" s="918"/>
    </row>
    <row r="451" spans="1:13" x14ac:dyDescent="0.25">
      <c r="A451" s="1229" t="s">
        <v>272</v>
      </c>
      <c r="B451" s="1237"/>
      <c r="C451" s="1237"/>
      <c r="D451" s="1237"/>
      <c r="E451" s="1237"/>
      <c r="F451" s="1237"/>
      <c r="G451" s="1237"/>
      <c r="H451" s="1237"/>
      <c r="I451" s="1237"/>
      <c r="J451" s="1237"/>
      <c r="K451" s="1237"/>
      <c r="L451" s="218"/>
      <c r="M451" s="218"/>
    </row>
    <row r="452" spans="1:13" x14ac:dyDescent="0.25">
      <c r="A452" s="23">
        <v>69</v>
      </c>
      <c r="B452" s="855" t="s">
        <v>267</v>
      </c>
      <c r="C452" s="19" t="s">
        <v>8</v>
      </c>
      <c r="D452" s="216">
        <v>43.2</v>
      </c>
      <c r="E452" s="216">
        <v>100</v>
      </c>
      <c r="F452" s="216">
        <f>D452/E452*100</f>
        <v>43.2</v>
      </c>
      <c r="G452" s="216">
        <v>100</v>
      </c>
      <c r="H452" s="216">
        <v>100</v>
      </c>
      <c r="I452" s="216">
        <v>100</v>
      </c>
      <c r="J452" s="216">
        <v>100</v>
      </c>
      <c r="K452" s="890">
        <v>100</v>
      </c>
      <c r="L452" s="218"/>
      <c r="M452" s="927"/>
    </row>
    <row r="453" spans="1:13" x14ac:dyDescent="0.25">
      <c r="A453" s="23"/>
      <c r="B453" s="194" t="s">
        <v>210</v>
      </c>
      <c r="C453" s="19"/>
      <c r="D453" s="857">
        <v>48.6</v>
      </c>
      <c r="E453" s="222">
        <v>100</v>
      </c>
      <c r="F453" s="216">
        <f t="shared" ref="F453:F472" si="18">D453/E453*100</f>
        <v>48.6</v>
      </c>
      <c r="G453" s="857">
        <v>100</v>
      </c>
      <c r="H453" s="857">
        <v>100</v>
      </c>
      <c r="I453" s="857">
        <v>100</v>
      </c>
      <c r="J453" s="857">
        <v>100</v>
      </c>
      <c r="K453" s="901">
        <v>100</v>
      </c>
      <c r="L453" s="194"/>
      <c r="M453" s="857"/>
    </row>
    <row r="454" spans="1:13" x14ac:dyDescent="0.25">
      <c r="A454" s="23"/>
      <c r="B454" s="194" t="s">
        <v>211</v>
      </c>
      <c r="C454" s="19"/>
      <c r="D454" s="857">
        <v>30.7</v>
      </c>
      <c r="E454" s="222">
        <v>100</v>
      </c>
      <c r="F454" s="216">
        <f t="shared" si="18"/>
        <v>30.7</v>
      </c>
      <c r="G454" s="857">
        <v>100</v>
      </c>
      <c r="H454" s="857">
        <v>100</v>
      </c>
      <c r="I454" s="857">
        <v>100</v>
      </c>
      <c r="J454" s="857">
        <v>100</v>
      </c>
      <c r="K454" s="901">
        <v>100</v>
      </c>
      <c r="L454" s="194"/>
      <c r="M454" s="857"/>
    </row>
    <row r="455" spans="1:13" x14ac:dyDescent="0.25">
      <c r="A455" s="23"/>
      <c r="B455" s="194" t="s">
        <v>1074</v>
      </c>
      <c r="C455" s="19"/>
      <c r="D455" s="857">
        <v>50</v>
      </c>
      <c r="E455" s="222">
        <v>100</v>
      </c>
      <c r="F455" s="216">
        <f t="shared" si="18"/>
        <v>50</v>
      </c>
      <c r="G455" s="857">
        <v>100</v>
      </c>
      <c r="H455" s="857">
        <v>100</v>
      </c>
      <c r="I455" s="857">
        <v>100</v>
      </c>
      <c r="J455" s="857">
        <v>100</v>
      </c>
      <c r="K455" s="901">
        <v>100</v>
      </c>
      <c r="L455" s="194"/>
      <c r="M455" s="857"/>
    </row>
    <row r="456" spans="1:13" x14ac:dyDescent="0.25">
      <c r="A456" s="23"/>
      <c r="B456" s="194" t="s">
        <v>212</v>
      </c>
      <c r="C456" s="19"/>
      <c r="D456" s="857">
        <v>50</v>
      </c>
      <c r="E456" s="222">
        <v>100</v>
      </c>
      <c r="F456" s="216">
        <f t="shared" si="18"/>
        <v>50</v>
      </c>
      <c r="G456" s="857">
        <v>100</v>
      </c>
      <c r="H456" s="857">
        <v>100</v>
      </c>
      <c r="I456" s="857">
        <v>100</v>
      </c>
      <c r="J456" s="857">
        <v>100</v>
      </c>
      <c r="K456" s="901">
        <v>100</v>
      </c>
      <c r="L456" s="194"/>
      <c r="M456" s="857"/>
    </row>
    <row r="457" spans="1:13" x14ac:dyDescent="0.25">
      <c r="A457" s="23"/>
      <c r="B457" s="194" t="s">
        <v>1050</v>
      </c>
      <c r="C457" s="19"/>
      <c r="D457" s="857">
        <v>42.1</v>
      </c>
      <c r="E457" s="222">
        <v>100</v>
      </c>
      <c r="F457" s="216">
        <f t="shared" si="18"/>
        <v>42.1</v>
      </c>
      <c r="G457" s="857">
        <v>100</v>
      </c>
      <c r="H457" s="857">
        <v>100</v>
      </c>
      <c r="I457" s="857">
        <v>100</v>
      </c>
      <c r="J457" s="857">
        <v>100</v>
      </c>
      <c r="K457" s="901">
        <v>100</v>
      </c>
      <c r="L457" s="194"/>
      <c r="M457" s="856"/>
    </row>
    <row r="458" spans="1:13" x14ac:dyDescent="0.25">
      <c r="A458" s="23"/>
      <c r="B458" s="194" t="s">
        <v>1051</v>
      </c>
      <c r="C458" s="19"/>
      <c r="D458" s="857">
        <v>44.4</v>
      </c>
      <c r="E458" s="222">
        <v>100</v>
      </c>
      <c r="F458" s="216">
        <f t="shared" si="18"/>
        <v>44.4</v>
      </c>
      <c r="G458" s="857">
        <v>100</v>
      </c>
      <c r="H458" s="857">
        <v>100</v>
      </c>
      <c r="I458" s="857">
        <v>100</v>
      </c>
      <c r="J458" s="857">
        <v>100</v>
      </c>
      <c r="K458" s="901">
        <v>100</v>
      </c>
      <c r="L458" s="194"/>
      <c r="M458" s="857"/>
    </row>
    <row r="459" spans="1:13" x14ac:dyDescent="0.25">
      <c r="A459" s="23"/>
      <c r="B459" s="194" t="s">
        <v>1052</v>
      </c>
      <c r="C459" s="19"/>
      <c r="D459" s="857">
        <v>40.699999999999996</v>
      </c>
      <c r="E459" s="222">
        <v>100</v>
      </c>
      <c r="F459" s="216">
        <f t="shared" si="18"/>
        <v>40.699999999999996</v>
      </c>
      <c r="G459" s="857">
        <v>100</v>
      </c>
      <c r="H459" s="857">
        <v>100</v>
      </c>
      <c r="I459" s="857">
        <v>100</v>
      </c>
      <c r="J459" s="857">
        <v>100</v>
      </c>
      <c r="K459" s="901">
        <v>100</v>
      </c>
      <c r="L459" s="194"/>
      <c r="M459" s="857"/>
    </row>
    <row r="460" spans="1:13" x14ac:dyDescent="0.25">
      <c r="A460" s="23"/>
      <c r="B460" s="194" t="s">
        <v>1054</v>
      </c>
      <c r="C460" s="19"/>
      <c r="D460" s="857">
        <v>43.4</v>
      </c>
      <c r="E460" s="222">
        <v>100</v>
      </c>
      <c r="F460" s="216">
        <f t="shared" si="18"/>
        <v>43.4</v>
      </c>
      <c r="G460" s="857">
        <v>100</v>
      </c>
      <c r="H460" s="857">
        <v>100</v>
      </c>
      <c r="I460" s="857">
        <v>100</v>
      </c>
      <c r="J460" s="857">
        <v>100</v>
      </c>
      <c r="K460" s="901">
        <v>100</v>
      </c>
      <c r="L460" s="194"/>
      <c r="M460" s="857"/>
    </row>
    <row r="461" spans="1:13" x14ac:dyDescent="0.25">
      <c r="A461" s="23"/>
      <c r="B461" s="194" t="s">
        <v>1055</v>
      </c>
      <c r="C461" s="19"/>
      <c r="D461" s="857">
        <v>38.1</v>
      </c>
      <c r="E461" s="222">
        <v>100</v>
      </c>
      <c r="F461" s="216">
        <f t="shared" si="18"/>
        <v>38.1</v>
      </c>
      <c r="G461" s="857">
        <v>100</v>
      </c>
      <c r="H461" s="857">
        <v>100</v>
      </c>
      <c r="I461" s="857">
        <v>100</v>
      </c>
      <c r="J461" s="857">
        <v>100</v>
      </c>
      <c r="K461" s="901">
        <v>100</v>
      </c>
      <c r="L461" s="194"/>
      <c r="M461" s="857"/>
    </row>
    <row r="462" spans="1:13" x14ac:dyDescent="0.25">
      <c r="A462" s="23"/>
      <c r="B462" s="194" t="s">
        <v>1056</v>
      </c>
      <c r="C462" s="19"/>
      <c r="D462" s="857">
        <v>44.4</v>
      </c>
      <c r="E462" s="222">
        <v>100</v>
      </c>
      <c r="F462" s="216">
        <f t="shared" si="18"/>
        <v>44.4</v>
      </c>
      <c r="G462" s="857">
        <v>100</v>
      </c>
      <c r="H462" s="857">
        <v>100</v>
      </c>
      <c r="I462" s="857">
        <v>100</v>
      </c>
      <c r="J462" s="857">
        <v>100</v>
      </c>
      <c r="K462" s="901">
        <v>100</v>
      </c>
      <c r="L462" s="194"/>
      <c r="M462" s="857"/>
    </row>
    <row r="463" spans="1:13" x14ac:dyDescent="0.25">
      <c r="A463" s="23"/>
      <c r="B463" s="194" t="s">
        <v>1057</v>
      </c>
      <c r="C463" s="19"/>
      <c r="D463" s="857">
        <v>50</v>
      </c>
      <c r="E463" s="222">
        <v>100</v>
      </c>
      <c r="F463" s="216">
        <f t="shared" si="18"/>
        <v>50</v>
      </c>
      <c r="G463" s="857">
        <v>100</v>
      </c>
      <c r="H463" s="857">
        <v>100</v>
      </c>
      <c r="I463" s="857">
        <v>100</v>
      </c>
      <c r="J463" s="857">
        <v>100</v>
      </c>
      <c r="K463" s="901">
        <v>100</v>
      </c>
      <c r="L463" s="194"/>
      <c r="M463" s="857"/>
    </row>
    <row r="464" spans="1:13" x14ac:dyDescent="0.25">
      <c r="A464" s="23"/>
      <c r="B464" s="194" t="s">
        <v>1058</v>
      </c>
      <c r="C464" s="19"/>
      <c r="D464" s="857">
        <v>45.800000000000004</v>
      </c>
      <c r="E464" s="222">
        <v>100</v>
      </c>
      <c r="F464" s="216">
        <f t="shared" si="18"/>
        <v>45.800000000000004</v>
      </c>
      <c r="G464" s="857">
        <v>100</v>
      </c>
      <c r="H464" s="857">
        <v>100</v>
      </c>
      <c r="I464" s="857">
        <v>100</v>
      </c>
      <c r="J464" s="857">
        <v>100</v>
      </c>
      <c r="K464" s="901">
        <v>100</v>
      </c>
      <c r="L464" s="194"/>
      <c r="M464" s="857"/>
    </row>
    <row r="465" spans="1:13" x14ac:dyDescent="0.25">
      <c r="A465" s="23"/>
      <c r="B465" s="194" t="s">
        <v>1059</v>
      </c>
      <c r="C465" s="19"/>
      <c r="D465" s="857">
        <v>37.5</v>
      </c>
      <c r="E465" s="222">
        <v>100</v>
      </c>
      <c r="F465" s="216">
        <f t="shared" si="18"/>
        <v>37.5</v>
      </c>
      <c r="G465" s="857">
        <v>100</v>
      </c>
      <c r="H465" s="857">
        <v>100</v>
      </c>
      <c r="I465" s="857">
        <v>100</v>
      </c>
      <c r="J465" s="857">
        <v>100</v>
      </c>
      <c r="K465" s="901">
        <v>100</v>
      </c>
      <c r="L465" s="194"/>
      <c r="M465" s="857"/>
    </row>
    <row r="466" spans="1:13" x14ac:dyDescent="0.25">
      <c r="A466" s="23"/>
      <c r="B466" s="194" t="s">
        <v>194</v>
      </c>
      <c r="C466" s="19"/>
      <c r="D466" s="857">
        <v>46.9</v>
      </c>
      <c r="E466" s="222">
        <v>100</v>
      </c>
      <c r="F466" s="216">
        <f t="shared" si="18"/>
        <v>46.9</v>
      </c>
      <c r="G466" s="857">
        <v>100</v>
      </c>
      <c r="H466" s="857">
        <v>100</v>
      </c>
      <c r="I466" s="857">
        <v>100</v>
      </c>
      <c r="J466" s="857">
        <v>100</v>
      </c>
      <c r="K466" s="901">
        <v>100</v>
      </c>
      <c r="L466" s="194"/>
      <c r="M466" s="857"/>
    </row>
    <row r="467" spans="1:13" x14ac:dyDescent="0.25">
      <c r="A467" s="23"/>
      <c r="B467" s="194" t="s">
        <v>1060</v>
      </c>
      <c r="C467" s="19"/>
      <c r="D467" s="857">
        <v>39.1</v>
      </c>
      <c r="E467" s="222">
        <v>100</v>
      </c>
      <c r="F467" s="216">
        <f t="shared" si="18"/>
        <v>39.1</v>
      </c>
      <c r="G467" s="857">
        <v>100</v>
      </c>
      <c r="H467" s="857">
        <v>100</v>
      </c>
      <c r="I467" s="857">
        <v>100</v>
      </c>
      <c r="J467" s="857">
        <v>100</v>
      </c>
      <c r="K467" s="901">
        <v>100</v>
      </c>
      <c r="L467" s="194"/>
      <c r="M467" s="857"/>
    </row>
    <row r="468" spans="1:13" x14ac:dyDescent="0.25">
      <c r="A468" s="23"/>
      <c r="B468" s="194" t="s">
        <v>1061</v>
      </c>
      <c r="C468" s="19"/>
      <c r="D468" s="857">
        <v>50</v>
      </c>
      <c r="E468" s="222">
        <v>100</v>
      </c>
      <c r="F468" s="216">
        <f t="shared" si="18"/>
        <v>50</v>
      </c>
      <c r="G468" s="857">
        <v>100</v>
      </c>
      <c r="H468" s="857">
        <v>100</v>
      </c>
      <c r="I468" s="857">
        <v>100</v>
      </c>
      <c r="J468" s="857">
        <v>100</v>
      </c>
      <c r="K468" s="901">
        <v>100</v>
      </c>
      <c r="L468" s="194"/>
      <c r="M468" s="857"/>
    </row>
    <row r="469" spans="1:13" x14ac:dyDescent="0.25">
      <c r="A469" s="23"/>
      <c r="B469" s="194" t="s">
        <v>213</v>
      </c>
      <c r="C469" s="19"/>
      <c r="D469" s="857">
        <v>42.8</v>
      </c>
      <c r="E469" s="222">
        <v>100</v>
      </c>
      <c r="F469" s="216">
        <f t="shared" si="18"/>
        <v>42.8</v>
      </c>
      <c r="G469" s="857">
        <v>100</v>
      </c>
      <c r="H469" s="857">
        <v>100</v>
      </c>
      <c r="I469" s="857">
        <v>100</v>
      </c>
      <c r="J469" s="857">
        <v>100</v>
      </c>
      <c r="K469" s="901">
        <v>100</v>
      </c>
      <c r="L469" s="194"/>
      <c r="M469" s="857"/>
    </row>
    <row r="470" spans="1:13" x14ac:dyDescent="0.25">
      <c r="A470" s="23"/>
      <c r="B470" s="194" t="s">
        <v>1062</v>
      </c>
      <c r="C470" s="19"/>
      <c r="D470" s="857">
        <v>44.4</v>
      </c>
      <c r="E470" s="222">
        <v>100</v>
      </c>
      <c r="F470" s="216">
        <f t="shared" si="18"/>
        <v>44.4</v>
      </c>
      <c r="G470" s="857">
        <v>100</v>
      </c>
      <c r="H470" s="857">
        <v>100</v>
      </c>
      <c r="I470" s="857">
        <v>100</v>
      </c>
      <c r="J470" s="857">
        <v>100</v>
      </c>
      <c r="K470" s="901">
        <v>100</v>
      </c>
      <c r="L470" s="194"/>
      <c r="M470" s="857"/>
    </row>
    <row r="471" spans="1:13" x14ac:dyDescent="0.25">
      <c r="A471" s="23"/>
      <c r="B471" s="194" t="s">
        <v>1064</v>
      </c>
      <c r="C471" s="19"/>
      <c r="D471" s="857">
        <v>50</v>
      </c>
      <c r="E471" s="222">
        <v>100</v>
      </c>
      <c r="F471" s="216">
        <f>D471/E471*100</f>
        <v>50</v>
      </c>
      <c r="G471" s="857">
        <v>100</v>
      </c>
      <c r="H471" s="857">
        <v>100</v>
      </c>
      <c r="I471" s="857">
        <v>100</v>
      </c>
      <c r="J471" s="857">
        <v>100</v>
      </c>
      <c r="K471" s="901">
        <v>100</v>
      </c>
      <c r="L471" s="194"/>
      <c r="M471" s="857"/>
    </row>
    <row r="472" spans="1:13" x14ac:dyDescent="0.25">
      <c r="A472" s="23"/>
      <c r="B472" s="194" t="s">
        <v>1065</v>
      </c>
      <c r="C472" s="19"/>
      <c r="D472" s="857">
        <v>33.300000000000004</v>
      </c>
      <c r="E472" s="222">
        <v>100</v>
      </c>
      <c r="F472" s="216">
        <f t="shared" si="18"/>
        <v>33.300000000000004</v>
      </c>
      <c r="G472" s="857">
        <v>100</v>
      </c>
      <c r="H472" s="857">
        <v>100</v>
      </c>
      <c r="I472" s="857">
        <v>100</v>
      </c>
      <c r="J472" s="857">
        <v>100</v>
      </c>
      <c r="K472" s="901">
        <v>100</v>
      </c>
      <c r="L472" s="194"/>
      <c r="M472" s="857"/>
    </row>
    <row r="473" spans="1:13" x14ac:dyDescent="0.25">
      <c r="A473" s="1084" t="s">
        <v>273</v>
      </c>
      <c r="B473" s="1084"/>
      <c r="C473" s="1084"/>
      <c r="D473" s="1084"/>
      <c r="E473" s="1084"/>
      <c r="F473" s="1084"/>
      <c r="G473" s="1084"/>
      <c r="H473" s="1084"/>
      <c r="I473" s="1084"/>
      <c r="J473" s="1084"/>
      <c r="K473" s="1229"/>
      <c r="L473" s="845"/>
      <c r="M473" s="845"/>
    </row>
    <row r="474" spans="1:13" x14ac:dyDescent="0.25">
      <c r="A474" s="23">
        <v>70</v>
      </c>
      <c r="B474" s="855" t="s">
        <v>27</v>
      </c>
      <c r="C474" s="19" t="s">
        <v>8</v>
      </c>
      <c r="D474" s="251">
        <v>90.3</v>
      </c>
      <c r="E474" s="251">
        <v>98</v>
      </c>
      <c r="F474" s="216">
        <f t="shared" ref="F474:F494" si="19">D474/E474*100</f>
        <v>92.142857142857139</v>
      </c>
      <c r="G474" s="251">
        <v>92.9</v>
      </c>
      <c r="H474" s="251">
        <v>94.2</v>
      </c>
      <c r="I474" s="251">
        <v>95.5</v>
      </c>
      <c r="J474" s="251">
        <v>96.8</v>
      </c>
      <c r="K474" s="897">
        <v>98</v>
      </c>
      <c r="L474" s="930"/>
      <c r="M474" s="845"/>
    </row>
    <row r="475" spans="1:13" x14ac:dyDescent="0.25">
      <c r="A475" s="23"/>
      <c r="B475" s="858" t="s">
        <v>210</v>
      </c>
      <c r="C475" s="19"/>
      <c r="D475" s="219">
        <v>94.076655052264812</v>
      </c>
      <c r="E475" s="859">
        <v>100</v>
      </c>
      <c r="F475" s="216">
        <f t="shared" si="19"/>
        <v>94.076655052264812</v>
      </c>
      <c r="G475" s="860">
        <v>97.386759581881535</v>
      </c>
      <c r="H475" s="860">
        <v>98.257839721254356</v>
      </c>
      <c r="I475" s="860">
        <v>98.257839721254356</v>
      </c>
      <c r="J475" s="860">
        <v>98.954703832752614</v>
      </c>
      <c r="K475" s="902">
        <v>100</v>
      </c>
      <c r="L475" s="219"/>
      <c r="M475" s="927"/>
    </row>
    <row r="476" spans="1:13" x14ac:dyDescent="0.25">
      <c r="A476" s="23"/>
      <c r="B476" s="858" t="s">
        <v>211</v>
      </c>
      <c r="C476" s="19"/>
      <c r="D476" s="219">
        <v>89.247311827956992</v>
      </c>
      <c r="E476" s="859">
        <v>99.8</v>
      </c>
      <c r="F476" s="216">
        <f t="shared" si="19"/>
        <v>89.426164156269536</v>
      </c>
      <c r="G476" s="860">
        <v>89.247311827956992</v>
      </c>
      <c r="H476" s="860">
        <v>91.397849462365585</v>
      </c>
      <c r="I476" s="860">
        <v>91.397849462365585</v>
      </c>
      <c r="J476" s="860">
        <v>96.774193548387103</v>
      </c>
      <c r="K476" s="902">
        <v>99.8</v>
      </c>
      <c r="L476" s="219"/>
      <c r="M476" s="927"/>
    </row>
    <row r="477" spans="1:13" x14ac:dyDescent="0.25">
      <c r="A477" s="23"/>
      <c r="B477" s="858" t="s">
        <v>1074</v>
      </c>
      <c r="C477" s="19"/>
      <c r="D477" s="219">
        <v>89.65517241379311</v>
      </c>
      <c r="E477" s="859">
        <v>99.6</v>
      </c>
      <c r="F477" s="216">
        <f t="shared" si="19"/>
        <v>90.015233347181848</v>
      </c>
      <c r="G477" s="860">
        <v>93.103448275862064</v>
      </c>
      <c r="H477" s="860">
        <v>94.482758620689651</v>
      </c>
      <c r="I477" s="860">
        <v>96.551724137931032</v>
      </c>
      <c r="J477" s="860">
        <v>96.551724137931032</v>
      </c>
      <c r="K477" s="902">
        <v>99.6</v>
      </c>
      <c r="L477" s="219"/>
      <c r="M477" s="927"/>
    </row>
    <row r="478" spans="1:13" x14ac:dyDescent="0.25">
      <c r="A478" s="23"/>
      <c r="B478" s="858" t="s">
        <v>193</v>
      </c>
      <c r="C478" s="19"/>
      <c r="D478" s="219">
        <v>94.782608695652172</v>
      </c>
      <c r="E478" s="859">
        <v>100</v>
      </c>
      <c r="F478" s="216">
        <f t="shared" si="19"/>
        <v>94.782608695652172</v>
      </c>
      <c r="G478" s="860">
        <v>96.521739130434781</v>
      </c>
      <c r="H478" s="860">
        <v>98.260869565217391</v>
      </c>
      <c r="I478" s="860">
        <v>97.971014492753625</v>
      </c>
      <c r="J478" s="860">
        <v>98.260869565217391</v>
      </c>
      <c r="K478" s="902">
        <v>100</v>
      </c>
      <c r="L478" s="219"/>
      <c r="M478" s="927"/>
    </row>
    <row r="479" spans="1:13" x14ac:dyDescent="0.25">
      <c r="A479" s="23"/>
      <c r="B479" s="858" t="s">
        <v>1050</v>
      </c>
      <c r="C479" s="19"/>
      <c r="D479" s="222">
        <v>100</v>
      </c>
      <c r="E479" s="859">
        <v>100</v>
      </c>
      <c r="F479" s="216">
        <f t="shared" si="19"/>
        <v>100</v>
      </c>
      <c r="G479" s="861">
        <v>100</v>
      </c>
      <c r="H479" s="861">
        <v>100</v>
      </c>
      <c r="I479" s="861">
        <v>100</v>
      </c>
      <c r="J479" s="860">
        <v>100</v>
      </c>
      <c r="K479" s="902">
        <v>100</v>
      </c>
      <c r="L479" s="222"/>
      <c r="M479" s="927"/>
    </row>
    <row r="480" spans="1:13" x14ac:dyDescent="0.25">
      <c r="A480" s="23"/>
      <c r="B480" s="858" t="s">
        <v>1051</v>
      </c>
      <c r="C480" s="19"/>
      <c r="D480" s="219">
        <v>77.272727272727266</v>
      </c>
      <c r="E480" s="859">
        <v>95.5</v>
      </c>
      <c r="F480" s="216">
        <f t="shared" si="19"/>
        <v>80.913850547358393</v>
      </c>
      <c r="G480" s="860">
        <v>87.5</v>
      </c>
      <c r="H480" s="860">
        <v>90</v>
      </c>
      <c r="I480" s="860">
        <v>92.5</v>
      </c>
      <c r="J480" s="860">
        <v>92.5</v>
      </c>
      <c r="K480" s="902">
        <v>95.5</v>
      </c>
      <c r="L480" s="219"/>
      <c r="M480" s="927"/>
    </row>
    <row r="481" spans="1:13" x14ac:dyDescent="0.25">
      <c r="A481" s="23"/>
      <c r="B481" s="858" t="s">
        <v>1052</v>
      </c>
      <c r="C481" s="19"/>
      <c r="D481" s="219">
        <v>94.615384615384613</v>
      </c>
      <c r="E481" s="859">
        <v>99.7</v>
      </c>
      <c r="F481" s="216">
        <f t="shared" si="19"/>
        <v>94.9000848699946</v>
      </c>
      <c r="G481" s="860">
        <v>96.15384615384616</v>
      </c>
      <c r="H481" s="860">
        <v>96.92307692307692</v>
      </c>
      <c r="I481" s="860">
        <v>96.92307692307692</v>
      </c>
      <c r="J481" s="860">
        <v>96.92307692307692</v>
      </c>
      <c r="K481" s="902">
        <v>99.7</v>
      </c>
      <c r="L481" s="219"/>
      <c r="M481" s="927"/>
    </row>
    <row r="482" spans="1:13" x14ac:dyDescent="0.25">
      <c r="A482" s="23"/>
      <c r="B482" s="858" t="s">
        <v>1054</v>
      </c>
      <c r="C482" s="19"/>
      <c r="D482" s="219">
        <v>78.94736842105263</v>
      </c>
      <c r="E482" s="859">
        <v>99.1</v>
      </c>
      <c r="F482" s="216">
        <f t="shared" si="19"/>
        <v>79.664347548993575</v>
      </c>
      <c r="G482" s="860">
        <v>88.157894736842096</v>
      </c>
      <c r="H482" s="860">
        <v>89.473684210526315</v>
      </c>
      <c r="I482" s="860">
        <v>92.10526315789474</v>
      </c>
      <c r="J482" s="860">
        <v>96.05263157894737</v>
      </c>
      <c r="K482" s="902">
        <v>99.1</v>
      </c>
      <c r="L482" s="219"/>
      <c r="M482" s="927"/>
    </row>
    <row r="483" spans="1:13" x14ac:dyDescent="0.25">
      <c r="A483" s="23"/>
      <c r="B483" s="858" t="s">
        <v>1055</v>
      </c>
      <c r="C483" s="19"/>
      <c r="D483" s="219">
        <v>81.17647058823529</v>
      </c>
      <c r="E483" s="859">
        <v>96.8</v>
      </c>
      <c r="F483" s="216">
        <f t="shared" si="19"/>
        <v>83.859990277102568</v>
      </c>
      <c r="G483" s="860">
        <v>90.123456790123456</v>
      </c>
      <c r="H483" s="860">
        <v>92.592592592592595</v>
      </c>
      <c r="I483" s="860">
        <v>92.592592592592595</v>
      </c>
      <c r="J483" s="860">
        <v>93.827160493827151</v>
      </c>
      <c r="K483" s="902">
        <v>96.8</v>
      </c>
      <c r="L483" s="219"/>
      <c r="M483" s="927"/>
    </row>
    <row r="484" spans="1:13" x14ac:dyDescent="0.25">
      <c r="A484" s="23"/>
      <c r="B484" s="858" t="s">
        <v>1056</v>
      </c>
      <c r="C484" s="19"/>
      <c r="D484" s="219">
        <v>88.489208633093526</v>
      </c>
      <c r="E484" s="859">
        <v>98</v>
      </c>
      <c r="F484" s="216">
        <f t="shared" si="19"/>
        <v>90.29511085009544</v>
      </c>
      <c r="G484" s="860">
        <v>92.805755395683448</v>
      </c>
      <c r="H484" s="860">
        <v>94.24460431654677</v>
      </c>
      <c r="I484" s="860">
        <v>94.24460431654677</v>
      </c>
      <c r="J484" s="860">
        <v>94.964028776978409</v>
      </c>
      <c r="K484" s="902">
        <v>98</v>
      </c>
      <c r="L484" s="219"/>
      <c r="M484" s="927"/>
    </row>
    <row r="485" spans="1:13" x14ac:dyDescent="0.25">
      <c r="A485" s="23"/>
      <c r="B485" s="858" t="s">
        <v>1057</v>
      </c>
      <c r="C485" s="19"/>
      <c r="D485" s="219">
        <v>75.925925925925924</v>
      </c>
      <c r="E485" s="859">
        <v>95.4</v>
      </c>
      <c r="F485" s="216">
        <f t="shared" si="19"/>
        <v>79.586924450656099</v>
      </c>
      <c r="G485" s="860">
        <v>67.088607594936718</v>
      </c>
      <c r="H485" s="860">
        <v>69.620253164556971</v>
      </c>
      <c r="I485" s="860">
        <v>84.810126582278471</v>
      </c>
      <c r="J485" s="860">
        <v>92.405063291139243</v>
      </c>
      <c r="K485" s="902">
        <v>95.4</v>
      </c>
      <c r="L485" s="219"/>
      <c r="M485" s="927"/>
    </row>
    <row r="486" spans="1:13" x14ac:dyDescent="0.25">
      <c r="A486" s="23"/>
      <c r="B486" s="858" t="s">
        <v>1058</v>
      </c>
      <c r="C486" s="19"/>
      <c r="D486" s="219">
        <v>84.545454545454547</v>
      </c>
      <c r="E486" s="859">
        <v>98.5</v>
      </c>
      <c r="F486" s="216">
        <f t="shared" si="19"/>
        <v>85.832948777111213</v>
      </c>
      <c r="G486" s="860">
        <v>90</v>
      </c>
      <c r="H486" s="860">
        <v>90.909090909090907</v>
      </c>
      <c r="I486" s="860">
        <v>93.63636363636364</v>
      </c>
      <c r="J486" s="860">
        <v>95.454545454545453</v>
      </c>
      <c r="K486" s="902">
        <v>98.5</v>
      </c>
      <c r="L486" s="219"/>
      <c r="M486" s="927"/>
    </row>
    <row r="487" spans="1:13" x14ac:dyDescent="0.25">
      <c r="A487" s="23"/>
      <c r="B487" s="858" t="s">
        <v>1059</v>
      </c>
      <c r="C487" s="19"/>
      <c r="D487" s="219">
        <v>90.350877192982466</v>
      </c>
      <c r="E487" s="859">
        <v>99.5</v>
      </c>
      <c r="F487" s="216">
        <f t="shared" si="19"/>
        <v>90.804901701489911</v>
      </c>
      <c r="G487" s="860">
        <v>92.982456140350877</v>
      </c>
      <c r="H487" s="860">
        <v>93.859649122807014</v>
      </c>
      <c r="I487" s="860">
        <v>96.491228070175438</v>
      </c>
      <c r="J487" s="860">
        <v>96.491228070175438</v>
      </c>
      <c r="K487" s="902">
        <v>99.5</v>
      </c>
      <c r="L487" s="219"/>
      <c r="M487" s="927"/>
    </row>
    <row r="488" spans="1:13" x14ac:dyDescent="0.25">
      <c r="A488" s="23"/>
      <c r="B488" s="858" t="s">
        <v>194</v>
      </c>
      <c r="C488" s="19"/>
      <c r="D488" s="219">
        <v>94.565217391304344</v>
      </c>
      <c r="E488" s="859">
        <v>99.8</v>
      </c>
      <c r="F488" s="216">
        <f t="shared" si="19"/>
        <v>94.754726844994337</v>
      </c>
      <c r="G488" s="860">
        <v>95.652173913043484</v>
      </c>
      <c r="H488" s="860">
        <v>96.014492753623188</v>
      </c>
      <c r="I488" s="860">
        <v>96.376811594202891</v>
      </c>
      <c r="J488" s="860">
        <v>97.826086956521735</v>
      </c>
      <c r="K488" s="902">
        <v>99.8</v>
      </c>
      <c r="L488" s="219"/>
      <c r="M488" s="927"/>
    </row>
    <row r="489" spans="1:13" x14ac:dyDescent="0.25">
      <c r="A489" s="23"/>
      <c r="B489" s="858" t="s">
        <v>1060</v>
      </c>
      <c r="C489" s="19"/>
      <c r="D489" s="219">
        <v>87.20930232558139</v>
      </c>
      <c r="E489" s="859">
        <v>97.2</v>
      </c>
      <c r="F489" s="216">
        <f t="shared" si="19"/>
        <v>89.721504450186615</v>
      </c>
      <c r="G489" s="860">
        <v>93.023255813953483</v>
      </c>
      <c r="H489" s="860">
        <v>94.186046511627907</v>
      </c>
      <c r="I489" s="860">
        <v>94.186046511627907</v>
      </c>
      <c r="J489" s="860">
        <v>94.186046511627907</v>
      </c>
      <c r="K489" s="902">
        <v>97.2</v>
      </c>
      <c r="L489" s="219"/>
      <c r="M489" s="927"/>
    </row>
    <row r="490" spans="1:13" x14ac:dyDescent="0.25">
      <c r="A490" s="23"/>
      <c r="B490" s="858" t="s">
        <v>1061</v>
      </c>
      <c r="C490" s="19"/>
      <c r="D490" s="219">
        <v>75.862068965517238</v>
      </c>
      <c r="E490" s="859">
        <v>92.7</v>
      </c>
      <c r="F490" s="216">
        <f t="shared" si="19"/>
        <v>81.836104601420971</v>
      </c>
      <c r="G490" s="860">
        <v>79.310344827586206</v>
      </c>
      <c r="H490" s="860">
        <v>81.034482758620683</v>
      </c>
      <c r="I490" s="860">
        <v>86.206896551724128</v>
      </c>
      <c r="J490" s="860">
        <v>89.65517241379311</v>
      </c>
      <c r="K490" s="902">
        <v>92.7</v>
      </c>
      <c r="L490" s="219"/>
      <c r="M490" s="927"/>
    </row>
    <row r="491" spans="1:13" x14ac:dyDescent="0.25">
      <c r="A491" s="23"/>
      <c r="B491" s="858" t="s">
        <v>213</v>
      </c>
      <c r="C491" s="19"/>
      <c r="D491" s="219">
        <v>84.536082474226802</v>
      </c>
      <c r="E491" s="859">
        <v>97.8</v>
      </c>
      <c r="F491" s="216">
        <f t="shared" si="19"/>
        <v>86.437712141336192</v>
      </c>
      <c r="G491" s="860">
        <v>86.597938144329902</v>
      </c>
      <c r="H491" s="860">
        <v>88.659793814432987</v>
      </c>
      <c r="I491" s="860">
        <v>90.721649484536087</v>
      </c>
      <c r="J491" s="860">
        <v>94.845360824742258</v>
      </c>
      <c r="K491" s="902">
        <v>97.8</v>
      </c>
      <c r="L491" s="219"/>
      <c r="M491" s="927"/>
    </row>
    <row r="492" spans="1:13" x14ac:dyDescent="0.25">
      <c r="A492" s="23"/>
      <c r="B492" s="858" t="s">
        <v>1062</v>
      </c>
      <c r="C492" s="19"/>
      <c r="D492" s="219">
        <v>78.82352941176471</v>
      </c>
      <c r="E492" s="859">
        <v>95.9</v>
      </c>
      <c r="F492" s="216">
        <f t="shared" si="19"/>
        <v>82.193461326136301</v>
      </c>
      <c r="G492" s="860">
        <v>80</v>
      </c>
      <c r="H492" s="860">
        <v>82.35294117647058</v>
      </c>
      <c r="I492" s="860">
        <v>89.411764705882362</v>
      </c>
      <c r="J492" s="860">
        <v>92.941176470588232</v>
      </c>
      <c r="K492" s="902">
        <v>95.9</v>
      </c>
      <c r="L492" s="219"/>
      <c r="M492" s="927"/>
    </row>
    <row r="493" spans="1:13" x14ac:dyDescent="0.25">
      <c r="A493" s="23"/>
      <c r="B493" s="858" t="s">
        <v>1064</v>
      </c>
      <c r="C493" s="19"/>
      <c r="D493" s="219">
        <v>85.714285714285708</v>
      </c>
      <c r="E493" s="859">
        <v>97.9</v>
      </c>
      <c r="F493" s="216">
        <f t="shared" si="19"/>
        <v>87.552896541660573</v>
      </c>
      <c r="G493" s="860">
        <v>92.307692307692307</v>
      </c>
      <c r="H493" s="860">
        <v>94.871794871794862</v>
      </c>
      <c r="I493" s="860">
        <v>94.871794871794862</v>
      </c>
      <c r="J493" s="860">
        <v>94.871794871794862</v>
      </c>
      <c r="K493" s="902">
        <v>97.9</v>
      </c>
      <c r="L493" s="219"/>
      <c r="M493" s="927"/>
    </row>
    <row r="494" spans="1:13" x14ac:dyDescent="0.25">
      <c r="A494" s="23"/>
      <c r="B494" s="858" t="s">
        <v>1065</v>
      </c>
      <c r="C494" s="19"/>
      <c r="D494" s="222">
        <v>100</v>
      </c>
      <c r="E494" s="859">
        <v>100</v>
      </c>
      <c r="F494" s="216">
        <f t="shared" si="19"/>
        <v>100</v>
      </c>
      <c r="G494" s="861">
        <v>100</v>
      </c>
      <c r="H494" s="861">
        <v>100</v>
      </c>
      <c r="I494" s="861">
        <v>100</v>
      </c>
      <c r="J494" s="860">
        <v>100</v>
      </c>
      <c r="K494" s="902">
        <v>100</v>
      </c>
      <c r="L494" s="222"/>
      <c r="M494" s="927"/>
    </row>
    <row r="495" spans="1:13" x14ac:dyDescent="0.25">
      <c r="A495" s="1084" t="s">
        <v>274</v>
      </c>
      <c r="B495" s="1084"/>
      <c r="C495" s="1084"/>
      <c r="D495" s="1084"/>
      <c r="E495" s="1084"/>
      <c r="F495" s="1084"/>
      <c r="G495" s="1084"/>
      <c r="H495" s="1084"/>
      <c r="I495" s="1084"/>
      <c r="J495" s="1084"/>
      <c r="K495" s="1229"/>
      <c r="L495" s="845"/>
      <c r="M495" s="845"/>
    </row>
    <row r="496" spans="1:13" x14ac:dyDescent="0.25">
      <c r="A496" s="23">
        <v>71</v>
      </c>
      <c r="B496" s="855" t="s">
        <v>27</v>
      </c>
      <c r="C496" s="19" t="s">
        <v>8</v>
      </c>
      <c r="D496" s="251">
        <v>59.6</v>
      </c>
      <c r="E496" s="251">
        <v>75.2</v>
      </c>
      <c r="F496" s="216">
        <f t="shared" ref="F496:F516" si="20">D496/E496*100</f>
        <v>79.255319148936167</v>
      </c>
      <c r="G496" s="251">
        <v>70</v>
      </c>
      <c r="H496" s="251">
        <v>75.2</v>
      </c>
      <c r="I496" s="251"/>
      <c r="J496" s="251"/>
      <c r="K496" s="897"/>
      <c r="L496" s="930"/>
      <c r="M496" s="845"/>
    </row>
    <row r="497" spans="1:13" x14ac:dyDescent="0.25">
      <c r="A497" s="23"/>
      <c r="B497" s="862" t="s">
        <v>205</v>
      </c>
      <c r="C497" s="863"/>
      <c r="D497" s="863">
        <v>63.4</v>
      </c>
      <c r="E497" s="863">
        <v>78.599999999999994</v>
      </c>
      <c r="F497" s="216">
        <f t="shared" si="20"/>
        <v>80.661577608142494</v>
      </c>
      <c r="G497" s="863">
        <v>75.400000000000006</v>
      </c>
      <c r="H497" s="863">
        <v>78.400000000000006</v>
      </c>
      <c r="I497" s="860"/>
      <c r="J497" s="862"/>
      <c r="K497" s="903"/>
      <c r="L497" s="862"/>
      <c r="M497" s="927"/>
    </row>
    <row r="498" spans="1:13" x14ac:dyDescent="0.25">
      <c r="A498" s="23"/>
      <c r="B498" s="862" t="s">
        <v>238</v>
      </c>
      <c r="C498" s="863"/>
      <c r="D498" s="863">
        <v>61.5</v>
      </c>
      <c r="E498" s="863">
        <v>77.5</v>
      </c>
      <c r="F498" s="216">
        <f t="shared" si="20"/>
        <v>79.354838709677423</v>
      </c>
      <c r="G498" s="863">
        <v>75.2</v>
      </c>
      <c r="H498" s="863">
        <v>78.599999999999994</v>
      </c>
      <c r="I498" s="860"/>
      <c r="J498" s="862"/>
      <c r="K498" s="903"/>
      <c r="L498" s="862"/>
      <c r="M498" s="927"/>
    </row>
    <row r="499" spans="1:13" x14ac:dyDescent="0.25">
      <c r="A499" s="23"/>
      <c r="B499" s="862" t="s">
        <v>1074</v>
      </c>
      <c r="C499" s="863"/>
      <c r="D499" s="863">
        <v>61.5</v>
      </c>
      <c r="E499" s="863">
        <v>76.3</v>
      </c>
      <c r="F499" s="216">
        <f t="shared" si="20"/>
        <v>80.602883355176942</v>
      </c>
      <c r="G499" s="863">
        <v>71.3</v>
      </c>
      <c r="H499" s="863">
        <v>77.5</v>
      </c>
      <c r="I499" s="860"/>
      <c r="J499" s="862"/>
      <c r="K499" s="903"/>
      <c r="L499" s="862"/>
      <c r="M499" s="927"/>
    </row>
    <row r="500" spans="1:13" x14ac:dyDescent="0.25">
      <c r="A500" s="23"/>
      <c r="B500" s="862" t="s">
        <v>193</v>
      </c>
      <c r="C500" s="863"/>
      <c r="D500" s="863">
        <v>67.5</v>
      </c>
      <c r="E500" s="863">
        <v>78.400000000000006</v>
      </c>
      <c r="F500" s="216">
        <f t="shared" si="20"/>
        <v>86.096938775510196</v>
      </c>
      <c r="G500" s="863">
        <v>73.099999999999994</v>
      </c>
      <c r="H500" s="863">
        <v>76.3</v>
      </c>
      <c r="I500" s="860"/>
      <c r="J500" s="862"/>
      <c r="K500" s="903"/>
      <c r="L500" s="862"/>
      <c r="M500" s="927"/>
    </row>
    <row r="501" spans="1:13" x14ac:dyDescent="0.25">
      <c r="A501" s="23"/>
      <c r="B501" s="862" t="s">
        <v>1050</v>
      </c>
      <c r="C501" s="863"/>
      <c r="D501" s="863">
        <v>56.8</v>
      </c>
      <c r="E501" s="863">
        <v>75.900000000000006</v>
      </c>
      <c r="F501" s="216">
        <f t="shared" si="20"/>
        <v>74.835309617918298</v>
      </c>
      <c r="G501" s="863">
        <v>70.3</v>
      </c>
      <c r="H501" s="863">
        <v>75.900000000000006</v>
      </c>
      <c r="I501" s="861"/>
      <c r="J501" s="862"/>
      <c r="K501" s="903"/>
      <c r="L501" s="862"/>
      <c r="M501" s="927"/>
    </row>
    <row r="502" spans="1:13" x14ac:dyDescent="0.25">
      <c r="A502" s="23"/>
      <c r="B502" s="862" t="s">
        <v>1051</v>
      </c>
      <c r="C502" s="863"/>
      <c r="D502" s="863">
        <v>58.6</v>
      </c>
      <c r="E502" s="863">
        <v>75.599999999999994</v>
      </c>
      <c r="F502" s="216">
        <f t="shared" si="20"/>
        <v>77.51322751322752</v>
      </c>
      <c r="G502" s="863">
        <v>69.5</v>
      </c>
      <c r="H502" s="863">
        <v>75.599999999999994</v>
      </c>
      <c r="I502" s="860"/>
      <c r="J502" s="862"/>
      <c r="K502" s="903"/>
      <c r="L502" s="862"/>
      <c r="M502" s="927"/>
    </row>
    <row r="503" spans="1:13" x14ac:dyDescent="0.25">
      <c r="A503" s="23"/>
      <c r="B503" s="862" t="s">
        <v>1052</v>
      </c>
      <c r="C503" s="863"/>
      <c r="D503" s="863">
        <v>58.3</v>
      </c>
      <c r="E503" s="863">
        <v>74.599999999999994</v>
      </c>
      <c r="F503" s="216">
        <f t="shared" si="20"/>
        <v>78.150134048257385</v>
      </c>
      <c r="G503" s="863">
        <v>68.099999999999994</v>
      </c>
      <c r="H503" s="863">
        <v>74.599999999999994</v>
      </c>
      <c r="I503" s="860"/>
      <c r="J503" s="862"/>
      <c r="K503" s="903"/>
      <c r="L503" s="862"/>
      <c r="M503" s="927"/>
    </row>
    <row r="504" spans="1:13" x14ac:dyDescent="0.25">
      <c r="A504" s="23"/>
      <c r="B504" s="862" t="s">
        <v>1054</v>
      </c>
      <c r="C504" s="863"/>
      <c r="D504" s="863">
        <v>57.4</v>
      </c>
      <c r="E504" s="863">
        <v>73.8</v>
      </c>
      <c r="F504" s="216">
        <f t="shared" si="20"/>
        <v>77.777777777777786</v>
      </c>
      <c r="G504" s="863">
        <v>69.099999999999994</v>
      </c>
      <c r="H504" s="863">
        <v>73.8</v>
      </c>
      <c r="I504" s="860"/>
      <c r="J504" s="862"/>
      <c r="K504" s="903"/>
      <c r="L504" s="862"/>
      <c r="M504" s="927"/>
    </row>
    <row r="505" spans="1:13" x14ac:dyDescent="0.25">
      <c r="A505" s="23"/>
      <c r="B505" s="862" t="s">
        <v>1055</v>
      </c>
      <c r="C505" s="863"/>
      <c r="D505" s="863">
        <v>57.9</v>
      </c>
      <c r="E505" s="863">
        <v>75.8</v>
      </c>
      <c r="F505" s="216">
        <f t="shared" si="20"/>
        <v>76.38522427440634</v>
      </c>
      <c r="G505" s="863">
        <v>70.599999999999994</v>
      </c>
      <c r="H505" s="863">
        <v>74.8</v>
      </c>
      <c r="I505" s="860"/>
      <c r="J505" s="862"/>
      <c r="K505" s="903"/>
      <c r="L505" s="862"/>
      <c r="M505" s="927"/>
    </row>
    <row r="506" spans="1:13" x14ac:dyDescent="0.25">
      <c r="A506" s="23"/>
      <c r="B506" s="862" t="s">
        <v>1056</v>
      </c>
      <c r="C506" s="863"/>
      <c r="D506" s="863">
        <v>57.9</v>
      </c>
      <c r="E506" s="863">
        <v>72.599999999999994</v>
      </c>
      <c r="F506" s="216">
        <f t="shared" si="20"/>
        <v>79.752066115702476</v>
      </c>
      <c r="G506" s="863">
        <v>71.400000000000006</v>
      </c>
      <c r="H506" s="863">
        <v>75.8</v>
      </c>
      <c r="I506" s="860"/>
      <c r="J506" s="862"/>
      <c r="K506" s="903"/>
      <c r="L506" s="862"/>
      <c r="M506" s="927"/>
    </row>
    <row r="507" spans="1:13" x14ac:dyDescent="0.25">
      <c r="A507" s="23"/>
      <c r="B507" s="862" t="s">
        <v>1057</v>
      </c>
      <c r="C507" s="863"/>
      <c r="D507" s="863">
        <v>57.8</v>
      </c>
      <c r="E507" s="863">
        <v>75.599999999999994</v>
      </c>
      <c r="F507" s="216">
        <f t="shared" si="20"/>
        <v>76.455026455026456</v>
      </c>
      <c r="G507" s="863">
        <v>67.5</v>
      </c>
      <c r="H507" s="863">
        <v>72.599999999999994</v>
      </c>
      <c r="I507" s="860"/>
      <c r="J507" s="862"/>
      <c r="K507" s="903"/>
      <c r="L507" s="862"/>
      <c r="M507" s="927"/>
    </row>
    <row r="508" spans="1:13" x14ac:dyDescent="0.25">
      <c r="A508" s="23"/>
      <c r="B508" s="862" t="s">
        <v>1058</v>
      </c>
      <c r="C508" s="863"/>
      <c r="D508" s="863">
        <v>56.8</v>
      </c>
      <c r="E508" s="863">
        <v>73.5</v>
      </c>
      <c r="F508" s="216">
        <f t="shared" si="20"/>
        <v>77.278911564625858</v>
      </c>
      <c r="G508" s="863">
        <v>68.400000000000006</v>
      </c>
      <c r="H508" s="863">
        <v>75.599999999999994</v>
      </c>
      <c r="I508" s="860"/>
      <c r="J508" s="862"/>
      <c r="K508" s="903"/>
      <c r="L508" s="862"/>
      <c r="M508" s="927"/>
    </row>
    <row r="509" spans="1:13" x14ac:dyDescent="0.25">
      <c r="A509" s="23"/>
      <c r="B509" s="862" t="s">
        <v>1059</v>
      </c>
      <c r="C509" s="863"/>
      <c r="D509" s="863">
        <v>62.8</v>
      </c>
      <c r="E509" s="863">
        <v>75.3</v>
      </c>
      <c r="F509" s="216">
        <f t="shared" si="20"/>
        <v>83.399734395750329</v>
      </c>
      <c r="G509" s="863">
        <v>64.3</v>
      </c>
      <c r="H509" s="863">
        <v>73.5</v>
      </c>
      <c r="I509" s="860"/>
      <c r="J509" s="862"/>
      <c r="K509" s="903"/>
      <c r="L509" s="862"/>
      <c r="M509" s="927"/>
    </row>
    <row r="510" spans="1:13" x14ac:dyDescent="0.25">
      <c r="A510" s="23"/>
      <c r="B510" s="862" t="s">
        <v>194</v>
      </c>
      <c r="C510" s="863"/>
      <c r="D510" s="863">
        <v>59.9</v>
      </c>
      <c r="E510" s="863">
        <v>73.900000000000006</v>
      </c>
      <c r="F510" s="216">
        <f t="shared" si="20"/>
        <v>81.055480378890394</v>
      </c>
      <c r="G510" s="863">
        <v>73.099999999999994</v>
      </c>
      <c r="H510" s="863">
        <v>75.3</v>
      </c>
      <c r="I510" s="860"/>
      <c r="J510" s="862"/>
      <c r="K510" s="903"/>
      <c r="L510" s="862"/>
      <c r="M510" s="927"/>
    </row>
    <row r="511" spans="1:13" x14ac:dyDescent="0.25">
      <c r="A511" s="23"/>
      <c r="B511" s="862" t="s">
        <v>1060</v>
      </c>
      <c r="C511" s="863"/>
      <c r="D511" s="863">
        <v>57.5</v>
      </c>
      <c r="E511" s="863">
        <v>72.900000000000006</v>
      </c>
      <c r="F511" s="216">
        <f t="shared" si="20"/>
        <v>78.875171467764048</v>
      </c>
      <c r="G511" s="863">
        <v>67.099999999999994</v>
      </c>
      <c r="H511" s="863">
        <v>73.900000000000006</v>
      </c>
      <c r="I511" s="860"/>
      <c r="J511" s="862"/>
      <c r="K511" s="903"/>
      <c r="L511" s="862"/>
      <c r="M511" s="927"/>
    </row>
    <row r="512" spans="1:13" x14ac:dyDescent="0.25">
      <c r="A512" s="23"/>
      <c r="B512" s="862" t="s">
        <v>1061</v>
      </c>
      <c r="C512" s="863"/>
      <c r="D512" s="863">
        <v>61.9</v>
      </c>
      <c r="E512" s="863">
        <v>76.599999999999994</v>
      </c>
      <c r="F512" s="216">
        <f t="shared" si="20"/>
        <v>80.809399477806792</v>
      </c>
      <c r="G512" s="863">
        <v>68.5</v>
      </c>
      <c r="H512" s="863">
        <v>72.900000000000006</v>
      </c>
      <c r="I512" s="860"/>
      <c r="J512" s="862"/>
      <c r="K512" s="904"/>
      <c r="L512" s="862"/>
      <c r="M512" s="927"/>
    </row>
    <row r="513" spans="1:13" x14ac:dyDescent="0.25">
      <c r="A513" s="23"/>
      <c r="B513" s="862" t="s">
        <v>213</v>
      </c>
      <c r="C513" s="863"/>
      <c r="D513" s="863">
        <v>57.2</v>
      </c>
      <c r="E513" s="863">
        <v>74.8</v>
      </c>
      <c r="F513" s="216">
        <f t="shared" si="20"/>
        <v>76.47058823529413</v>
      </c>
      <c r="G513" s="1045">
        <v>73.5</v>
      </c>
      <c r="H513" s="863">
        <v>76.599999999999994</v>
      </c>
      <c r="I513" s="23"/>
      <c r="J513" s="862"/>
      <c r="K513" s="903"/>
      <c r="L513" s="862"/>
      <c r="M513" s="927"/>
    </row>
    <row r="514" spans="1:13" x14ac:dyDescent="0.25">
      <c r="A514" s="23"/>
      <c r="B514" s="862" t="s">
        <v>1062</v>
      </c>
      <c r="C514" s="863"/>
      <c r="D514" s="863">
        <v>58.6</v>
      </c>
      <c r="E514" s="863">
        <v>73.8</v>
      </c>
      <c r="F514" s="216">
        <f t="shared" si="20"/>
        <v>79.403794037940386</v>
      </c>
      <c r="G514" s="863">
        <v>67.3</v>
      </c>
      <c r="H514" s="863">
        <v>73.8</v>
      </c>
      <c r="I514" s="860"/>
      <c r="J514" s="862"/>
      <c r="K514" s="903"/>
      <c r="L514" s="862"/>
      <c r="M514" s="927"/>
    </row>
    <row r="515" spans="1:13" x14ac:dyDescent="0.25">
      <c r="A515" s="23"/>
      <c r="B515" s="862" t="s">
        <v>1064</v>
      </c>
      <c r="C515" s="863"/>
      <c r="D515" s="863">
        <v>58.6</v>
      </c>
      <c r="E515" s="863">
        <v>74.400000000000006</v>
      </c>
      <c r="F515" s="216">
        <f t="shared" si="20"/>
        <v>78.763440860215056</v>
      </c>
      <c r="G515" s="863">
        <v>69.099999999999994</v>
      </c>
      <c r="H515" s="863">
        <v>73.599999999999994</v>
      </c>
      <c r="I515" s="861"/>
      <c r="J515" s="862"/>
      <c r="K515" s="903"/>
      <c r="L515" s="862"/>
      <c r="M515" s="927"/>
    </row>
    <row r="516" spans="1:13" x14ac:dyDescent="0.25">
      <c r="A516" s="23"/>
      <c r="B516" s="862" t="s">
        <v>1065</v>
      </c>
      <c r="C516" s="863"/>
      <c r="D516" s="863">
        <v>59.3</v>
      </c>
      <c r="E516" s="863">
        <v>73.599999999999994</v>
      </c>
      <c r="F516" s="216">
        <f t="shared" si="20"/>
        <v>80.570652173913047</v>
      </c>
      <c r="G516" s="863">
        <v>67.2</v>
      </c>
      <c r="H516" s="863">
        <v>74.400000000000006</v>
      </c>
      <c r="I516" s="860"/>
      <c r="J516" s="862"/>
      <c r="K516" s="903"/>
      <c r="L516" s="862"/>
      <c r="M516" s="927"/>
    </row>
    <row r="517" spans="1:13" x14ac:dyDescent="0.25">
      <c r="A517" s="1084" t="s">
        <v>275</v>
      </c>
      <c r="B517" s="1084"/>
      <c r="C517" s="1084"/>
      <c r="D517" s="1084"/>
      <c r="E517" s="1084"/>
      <c r="F517" s="1084"/>
      <c r="G517" s="1084"/>
      <c r="H517" s="1084"/>
      <c r="I517" s="1084"/>
      <c r="J517" s="1084"/>
      <c r="K517" s="1229"/>
      <c r="L517" s="928"/>
      <c r="M517" s="929"/>
    </row>
    <row r="518" spans="1:13" ht="31.5" x14ac:dyDescent="0.25">
      <c r="A518" s="21"/>
      <c r="B518" s="836" t="s">
        <v>121</v>
      </c>
      <c r="C518" s="21"/>
      <c r="D518" s="21" t="s">
        <v>276</v>
      </c>
      <c r="E518" s="21" t="s">
        <v>277</v>
      </c>
      <c r="F518" s="21"/>
      <c r="G518" s="21"/>
      <c r="H518" s="21"/>
      <c r="I518" s="21"/>
      <c r="J518" s="21"/>
      <c r="K518" s="552"/>
      <c r="L518" s="928"/>
      <c r="M518" s="929"/>
    </row>
    <row r="519" spans="1:13" x14ac:dyDescent="0.25">
      <c r="A519" s="23">
        <v>72</v>
      </c>
      <c r="B519" s="855" t="s">
        <v>27</v>
      </c>
      <c r="C519" s="19" t="s">
        <v>8</v>
      </c>
      <c r="D519" s="217">
        <v>63</v>
      </c>
      <c r="E519" s="217">
        <v>67</v>
      </c>
      <c r="F519" s="216">
        <f t="shared" ref="F519:F583" si="21">D519/E519*100</f>
        <v>94.029850746268664</v>
      </c>
      <c r="G519" s="251"/>
      <c r="H519" s="251"/>
      <c r="I519" s="251"/>
      <c r="J519" s="251">
        <v>67</v>
      </c>
      <c r="K519" s="897"/>
      <c r="L519" s="929"/>
      <c r="M519" s="928"/>
    </row>
    <row r="520" spans="1:13" x14ac:dyDescent="0.25">
      <c r="A520" s="23"/>
      <c r="B520" s="194" t="s">
        <v>210</v>
      </c>
      <c r="C520" s="19"/>
      <c r="D520" s="23">
        <v>64</v>
      </c>
      <c r="E520" s="23">
        <v>70</v>
      </c>
      <c r="F520" s="219">
        <f>D520/E520*100</f>
        <v>91.428571428571431</v>
      </c>
      <c r="G520" s="860"/>
      <c r="H520" s="860"/>
      <c r="I520" s="860"/>
      <c r="J520" s="23">
        <v>70</v>
      </c>
      <c r="K520" s="902"/>
      <c r="L520" s="920"/>
      <c r="M520" s="931"/>
    </row>
    <row r="521" spans="1:13" x14ac:dyDescent="0.25">
      <c r="A521" s="23"/>
      <c r="B521" s="194" t="s">
        <v>211</v>
      </c>
      <c r="C521" s="19"/>
      <c r="D521" s="23">
        <v>63</v>
      </c>
      <c r="E521" s="23">
        <v>67</v>
      </c>
      <c r="F521" s="219">
        <f>D521/E521*100</f>
        <v>94.029850746268664</v>
      </c>
      <c r="G521" s="860"/>
      <c r="H521" s="860"/>
      <c r="I521" s="860"/>
      <c r="J521" s="23">
        <v>67</v>
      </c>
      <c r="K521" s="902"/>
      <c r="L521" s="920"/>
      <c r="M521" s="931"/>
    </row>
    <row r="522" spans="1:13" x14ac:dyDescent="0.25">
      <c r="A522" s="23"/>
      <c r="B522" s="194" t="s">
        <v>1074</v>
      </c>
      <c r="C522" s="19"/>
      <c r="D522" s="23">
        <v>63</v>
      </c>
      <c r="E522" s="23">
        <v>67</v>
      </c>
      <c r="F522" s="219">
        <f>D522/E522*100</f>
        <v>94.029850746268664</v>
      </c>
      <c r="G522" s="860"/>
      <c r="H522" s="860"/>
      <c r="I522" s="860"/>
      <c r="J522" s="23">
        <v>67</v>
      </c>
      <c r="K522" s="902"/>
      <c r="L522" s="920"/>
      <c r="M522" s="931"/>
    </row>
    <row r="523" spans="1:13" x14ac:dyDescent="0.25">
      <c r="A523" s="23"/>
      <c r="B523" s="194" t="s">
        <v>212</v>
      </c>
      <c r="C523" s="19"/>
      <c r="D523" s="23">
        <v>64</v>
      </c>
      <c r="E523" s="23">
        <v>68</v>
      </c>
      <c r="F523" s="219">
        <f>D523/E523*100</f>
        <v>94.117647058823522</v>
      </c>
      <c r="G523" s="860"/>
      <c r="H523" s="860"/>
      <c r="I523" s="860"/>
      <c r="J523" s="23">
        <v>68</v>
      </c>
      <c r="K523" s="902"/>
      <c r="L523" s="920"/>
      <c r="M523" s="931"/>
    </row>
    <row r="524" spans="1:13" x14ac:dyDescent="0.25">
      <c r="A524" s="23"/>
      <c r="B524" s="194" t="s">
        <v>1050</v>
      </c>
      <c r="C524" s="19"/>
      <c r="D524" s="23">
        <v>63</v>
      </c>
      <c r="E524" s="23">
        <v>67</v>
      </c>
      <c r="F524" s="219">
        <f t="shared" si="21"/>
        <v>94.029850746268664</v>
      </c>
      <c r="G524" s="861"/>
      <c r="H524" s="861"/>
      <c r="I524" s="861"/>
      <c r="J524" s="23">
        <v>67</v>
      </c>
      <c r="K524" s="902"/>
      <c r="L524" s="920"/>
      <c r="M524" s="931"/>
    </row>
    <row r="525" spans="1:13" x14ac:dyDescent="0.25">
      <c r="A525" s="23"/>
      <c r="B525" s="194" t="s">
        <v>1051</v>
      </c>
      <c r="C525" s="19"/>
      <c r="D525" s="23">
        <v>65</v>
      </c>
      <c r="E525" s="23">
        <v>68</v>
      </c>
      <c r="F525" s="219">
        <f t="shared" si="21"/>
        <v>95.588235294117652</v>
      </c>
      <c r="G525" s="860"/>
      <c r="H525" s="860"/>
      <c r="I525" s="860"/>
      <c r="J525" s="23">
        <v>68</v>
      </c>
      <c r="K525" s="902"/>
      <c r="L525" s="920"/>
      <c r="M525" s="931"/>
    </row>
    <row r="526" spans="1:13" x14ac:dyDescent="0.25">
      <c r="A526" s="23"/>
      <c r="B526" s="194" t="s">
        <v>1052</v>
      </c>
      <c r="C526" s="19"/>
      <c r="D526" s="23">
        <v>54</v>
      </c>
      <c r="E526" s="23">
        <v>67</v>
      </c>
      <c r="F526" s="219">
        <f t="shared" si="21"/>
        <v>80.597014925373131</v>
      </c>
      <c r="G526" s="860"/>
      <c r="H526" s="860"/>
      <c r="I526" s="860"/>
      <c r="J526" s="23">
        <v>67</v>
      </c>
      <c r="K526" s="902"/>
      <c r="L526" s="920"/>
      <c r="M526" s="931"/>
    </row>
    <row r="527" spans="1:13" x14ac:dyDescent="0.25">
      <c r="A527" s="23"/>
      <c r="B527" s="194" t="s">
        <v>1054</v>
      </c>
      <c r="C527" s="19"/>
      <c r="D527" s="23">
        <v>63</v>
      </c>
      <c r="E527" s="23">
        <v>67</v>
      </c>
      <c r="F527" s="219">
        <f t="shared" si="21"/>
        <v>94.029850746268664</v>
      </c>
      <c r="G527" s="860"/>
      <c r="H527" s="860"/>
      <c r="I527" s="860"/>
      <c r="J527" s="23">
        <v>67</v>
      </c>
      <c r="K527" s="902"/>
      <c r="L527" s="920"/>
      <c r="M527" s="931"/>
    </row>
    <row r="528" spans="1:13" x14ac:dyDescent="0.25">
      <c r="A528" s="23"/>
      <c r="B528" s="194" t="s">
        <v>1055</v>
      </c>
      <c r="C528" s="19"/>
      <c r="D528" s="23">
        <v>63</v>
      </c>
      <c r="E528" s="23">
        <v>67</v>
      </c>
      <c r="F528" s="219">
        <f t="shared" si="21"/>
        <v>94.029850746268664</v>
      </c>
      <c r="G528" s="860"/>
      <c r="H528" s="860"/>
      <c r="I528" s="860"/>
      <c r="J528" s="23">
        <v>67</v>
      </c>
      <c r="K528" s="902"/>
      <c r="L528" s="920"/>
      <c r="M528" s="931"/>
    </row>
    <row r="529" spans="1:13" x14ac:dyDescent="0.25">
      <c r="A529" s="23"/>
      <c r="B529" s="194" t="s">
        <v>1056</v>
      </c>
      <c r="C529" s="19"/>
      <c r="D529" s="23">
        <v>64</v>
      </c>
      <c r="E529" s="23">
        <v>68</v>
      </c>
      <c r="F529" s="219">
        <f t="shared" si="21"/>
        <v>94.117647058823522</v>
      </c>
      <c r="G529" s="860"/>
      <c r="H529" s="860"/>
      <c r="I529" s="860"/>
      <c r="J529" s="23">
        <v>68</v>
      </c>
      <c r="K529" s="902"/>
      <c r="L529" s="920"/>
      <c r="M529" s="931"/>
    </row>
    <row r="530" spans="1:13" x14ac:dyDescent="0.25">
      <c r="A530" s="23"/>
      <c r="B530" s="194" t="s">
        <v>1057</v>
      </c>
      <c r="C530" s="19"/>
      <c r="D530" s="23">
        <v>63</v>
      </c>
      <c r="E530" s="23">
        <v>67</v>
      </c>
      <c r="F530" s="219">
        <f t="shared" si="21"/>
        <v>94.029850746268664</v>
      </c>
      <c r="G530" s="860"/>
      <c r="H530" s="860"/>
      <c r="I530" s="860"/>
      <c r="J530" s="23">
        <v>67</v>
      </c>
      <c r="K530" s="902"/>
      <c r="L530" s="920"/>
      <c r="M530" s="931"/>
    </row>
    <row r="531" spans="1:13" x14ac:dyDescent="0.25">
      <c r="A531" s="23"/>
      <c r="B531" s="194" t="s">
        <v>1058</v>
      </c>
      <c r="C531" s="19"/>
      <c r="D531" s="23">
        <v>63</v>
      </c>
      <c r="E531" s="23">
        <v>67</v>
      </c>
      <c r="F531" s="219">
        <f t="shared" si="21"/>
        <v>94.029850746268664</v>
      </c>
      <c r="G531" s="860"/>
      <c r="H531" s="860"/>
      <c r="I531" s="860"/>
      <c r="J531" s="23">
        <v>67</v>
      </c>
      <c r="K531" s="902"/>
      <c r="L531" s="920"/>
      <c r="M531" s="931"/>
    </row>
    <row r="532" spans="1:13" x14ac:dyDescent="0.25">
      <c r="A532" s="23"/>
      <c r="B532" s="194" t="s">
        <v>1059</v>
      </c>
      <c r="C532" s="19"/>
      <c r="D532" s="23">
        <v>63</v>
      </c>
      <c r="E532" s="23">
        <v>67</v>
      </c>
      <c r="F532" s="219">
        <f t="shared" si="21"/>
        <v>94.029850746268664</v>
      </c>
      <c r="G532" s="860"/>
      <c r="H532" s="860"/>
      <c r="I532" s="860"/>
      <c r="J532" s="23">
        <v>67</v>
      </c>
      <c r="K532" s="902"/>
      <c r="L532" s="920"/>
      <c r="M532" s="931"/>
    </row>
    <row r="533" spans="1:13" x14ac:dyDescent="0.25">
      <c r="A533" s="23"/>
      <c r="B533" s="194" t="s">
        <v>194</v>
      </c>
      <c r="C533" s="19"/>
      <c r="D533" s="23">
        <v>64</v>
      </c>
      <c r="E533" s="23">
        <v>68</v>
      </c>
      <c r="F533" s="219">
        <f t="shared" si="21"/>
        <v>94.117647058823522</v>
      </c>
      <c r="G533" s="860"/>
      <c r="H533" s="860"/>
      <c r="I533" s="860"/>
      <c r="J533" s="23">
        <v>68</v>
      </c>
      <c r="K533" s="902"/>
      <c r="L533" s="920"/>
      <c r="M533" s="931"/>
    </row>
    <row r="534" spans="1:13" x14ac:dyDescent="0.25">
      <c r="A534" s="23"/>
      <c r="B534" s="194" t="s">
        <v>1060</v>
      </c>
      <c r="C534" s="19"/>
      <c r="D534" s="23">
        <v>63</v>
      </c>
      <c r="E534" s="23">
        <v>67</v>
      </c>
      <c r="F534" s="219">
        <f t="shared" si="21"/>
        <v>94.029850746268664</v>
      </c>
      <c r="G534" s="860"/>
      <c r="H534" s="860"/>
      <c r="I534" s="860"/>
      <c r="J534" s="23">
        <v>67</v>
      </c>
      <c r="K534" s="902"/>
      <c r="L534" s="920"/>
      <c r="M534" s="931"/>
    </row>
    <row r="535" spans="1:13" x14ac:dyDescent="0.25">
      <c r="A535" s="23"/>
      <c r="B535" s="194" t="s">
        <v>1061</v>
      </c>
      <c r="C535" s="19"/>
      <c r="D535" s="23">
        <v>63</v>
      </c>
      <c r="E535" s="23">
        <v>67</v>
      </c>
      <c r="F535" s="219">
        <f t="shared" si="21"/>
        <v>94.029850746268664</v>
      </c>
      <c r="G535" s="860"/>
      <c r="H535" s="860"/>
      <c r="I535" s="860"/>
      <c r="J535" s="23">
        <v>67</v>
      </c>
      <c r="K535" s="902"/>
      <c r="L535" s="920"/>
      <c r="M535" s="931"/>
    </row>
    <row r="536" spans="1:13" x14ac:dyDescent="0.25">
      <c r="A536" s="23"/>
      <c r="B536" s="194" t="s">
        <v>213</v>
      </c>
      <c r="C536" s="19"/>
      <c r="D536" s="23">
        <v>63</v>
      </c>
      <c r="E536" s="23">
        <v>67</v>
      </c>
      <c r="F536" s="219">
        <f t="shared" si="21"/>
        <v>94.029850746268664</v>
      </c>
      <c r="G536" s="860"/>
      <c r="H536" s="860"/>
      <c r="I536" s="860"/>
      <c r="J536" s="23">
        <v>67</v>
      </c>
      <c r="K536" s="902"/>
      <c r="L536" s="920"/>
      <c r="M536" s="931"/>
    </row>
    <row r="537" spans="1:13" x14ac:dyDescent="0.25">
      <c r="A537" s="23"/>
      <c r="B537" s="194" t="s">
        <v>1062</v>
      </c>
      <c r="C537" s="19"/>
      <c r="D537" s="23">
        <v>63</v>
      </c>
      <c r="E537" s="23">
        <v>67</v>
      </c>
      <c r="F537" s="219">
        <f t="shared" si="21"/>
        <v>94.029850746268664</v>
      </c>
      <c r="G537" s="860"/>
      <c r="H537" s="860"/>
      <c r="I537" s="860"/>
      <c r="J537" s="23">
        <v>67</v>
      </c>
      <c r="K537" s="902"/>
      <c r="L537" s="920"/>
      <c r="M537" s="931"/>
    </row>
    <row r="538" spans="1:13" x14ac:dyDescent="0.25">
      <c r="A538" s="23"/>
      <c r="B538" s="194" t="s">
        <v>1064</v>
      </c>
      <c r="C538" s="19"/>
      <c r="D538" s="23">
        <v>63</v>
      </c>
      <c r="E538" s="23">
        <v>67</v>
      </c>
      <c r="F538" s="219">
        <f>D538/E538*100</f>
        <v>94.029850746268664</v>
      </c>
      <c r="G538" s="860"/>
      <c r="H538" s="860"/>
      <c r="I538" s="860"/>
      <c r="J538" s="23">
        <v>67</v>
      </c>
      <c r="K538" s="902"/>
      <c r="L538" s="920"/>
      <c r="M538" s="931"/>
    </row>
    <row r="539" spans="1:13" x14ac:dyDescent="0.25">
      <c r="A539" s="23"/>
      <c r="B539" s="194" t="s">
        <v>1065</v>
      </c>
      <c r="C539" s="19"/>
      <c r="D539" s="23">
        <v>63</v>
      </c>
      <c r="E539" s="23">
        <v>67</v>
      </c>
      <c r="F539" s="219">
        <f t="shared" si="21"/>
        <v>94.029850746268664</v>
      </c>
      <c r="G539" s="861"/>
      <c r="H539" s="861"/>
      <c r="I539" s="861"/>
      <c r="J539" s="23">
        <v>67</v>
      </c>
      <c r="K539" s="902"/>
      <c r="L539" s="920"/>
      <c r="M539" s="931"/>
    </row>
    <row r="540" spans="1:13" ht="31.5" x14ac:dyDescent="0.25">
      <c r="A540" s="23"/>
      <c r="B540" s="21" t="s">
        <v>278</v>
      </c>
      <c r="C540" s="19"/>
      <c r="D540" s="21" t="s">
        <v>276</v>
      </c>
      <c r="E540" s="21" t="s">
        <v>277</v>
      </c>
      <c r="F540" s="219"/>
      <c r="G540" s="860"/>
      <c r="H540" s="860"/>
      <c r="I540" s="860"/>
      <c r="J540" s="23"/>
      <c r="K540" s="902"/>
      <c r="L540" s="920"/>
      <c r="M540" s="931"/>
    </row>
    <row r="541" spans="1:13" x14ac:dyDescent="0.25">
      <c r="A541" s="23">
        <v>73</v>
      </c>
      <c r="B541" s="855" t="s">
        <v>27</v>
      </c>
      <c r="C541" s="19" t="s">
        <v>8</v>
      </c>
      <c r="D541" s="217">
        <v>56.000000000000007</v>
      </c>
      <c r="E541" s="217">
        <v>56.999999999999993</v>
      </c>
      <c r="F541" s="216">
        <f t="shared" si="21"/>
        <v>98.24561403508774</v>
      </c>
      <c r="G541" s="251"/>
      <c r="H541" s="251"/>
      <c r="I541" s="251"/>
      <c r="J541" s="516">
        <v>57</v>
      </c>
      <c r="K541" s="897"/>
      <c r="L541" s="932"/>
      <c r="M541" s="658"/>
    </row>
    <row r="542" spans="1:13" x14ac:dyDescent="0.25">
      <c r="A542" s="23"/>
      <c r="B542" s="194" t="s">
        <v>210</v>
      </c>
      <c r="C542" s="19"/>
      <c r="D542" s="23">
        <v>60</v>
      </c>
      <c r="E542" s="23">
        <v>61</v>
      </c>
      <c r="F542" s="219">
        <f>D542/E542*100</f>
        <v>98.360655737704917</v>
      </c>
      <c r="G542" s="860"/>
      <c r="H542" s="860"/>
      <c r="I542" s="860"/>
      <c r="J542" s="23">
        <v>61</v>
      </c>
      <c r="K542" s="902"/>
      <c r="L542" s="933"/>
      <c r="M542" s="857"/>
    </row>
    <row r="543" spans="1:13" x14ac:dyDescent="0.25">
      <c r="A543" s="23"/>
      <c r="B543" s="194" t="s">
        <v>211</v>
      </c>
      <c r="C543" s="19"/>
      <c r="D543" s="23">
        <v>56.000000000000007</v>
      </c>
      <c r="E543" s="23">
        <v>56.999999999999993</v>
      </c>
      <c r="F543" s="219">
        <f>D543/E543*100</f>
        <v>98.24561403508774</v>
      </c>
      <c r="G543" s="860"/>
      <c r="H543" s="860"/>
      <c r="I543" s="860"/>
      <c r="J543" s="23">
        <v>56.999999999999993</v>
      </c>
      <c r="K543" s="902"/>
      <c r="L543" s="933"/>
      <c r="M543" s="857"/>
    </row>
    <row r="544" spans="1:13" x14ac:dyDescent="0.25">
      <c r="A544" s="23"/>
      <c r="B544" s="194" t="s">
        <v>1074</v>
      </c>
      <c r="C544" s="19"/>
      <c r="D544" s="23">
        <v>56.000000000000007</v>
      </c>
      <c r="E544" s="23">
        <v>56.999999999999993</v>
      </c>
      <c r="F544" s="219">
        <f>D544/E544*100</f>
        <v>98.24561403508774</v>
      </c>
      <c r="G544" s="860"/>
      <c r="H544" s="860"/>
      <c r="I544" s="860"/>
      <c r="J544" s="23">
        <v>56.999999999999993</v>
      </c>
      <c r="K544" s="902"/>
      <c r="L544" s="933"/>
      <c r="M544" s="857"/>
    </row>
    <row r="545" spans="1:13" x14ac:dyDescent="0.25">
      <c r="A545" s="23"/>
      <c r="B545" s="194" t="s">
        <v>193</v>
      </c>
      <c r="C545" s="19"/>
      <c r="D545" s="23">
        <v>57.999999999999993</v>
      </c>
      <c r="E545" s="23">
        <v>59</v>
      </c>
      <c r="F545" s="219">
        <f>D545/E545*100</f>
        <v>98.305084745762699</v>
      </c>
      <c r="G545" s="860"/>
      <c r="H545" s="860"/>
      <c r="I545" s="860"/>
      <c r="J545" s="23">
        <v>59</v>
      </c>
      <c r="K545" s="902"/>
      <c r="L545" s="933"/>
      <c r="M545" s="857"/>
    </row>
    <row r="546" spans="1:13" x14ac:dyDescent="0.25">
      <c r="A546" s="23"/>
      <c r="B546" s="194" t="s">
        <v>1050</v>
      </c>
      <c r="C546" s="19"/>
      <c r="D546" s="23">
        <v>56.000000000000007</v>
      </c>
      <c r="E546" s="23">
        <v>56.999999999999993</v>
      </c>
      <c r="F546" s="219">
        <f t="shared" si="21"/>
        <v>98.24561403508774</v>
      </c>
      <c r="G546" s="861"/>
      <c r="H546" s="861"/>
      <c r="I546" s="861"/>
      <c r="J546" s="23">
        <v>56.999999999999993</v>
      </c>
      <c r="K546" s="902"/>
      <c r="L546" s="933"/>
      <c r="M546" s="857"/>
    </row>
    <row r="547" spans="1:13" x14ac:dyDescent="0.25">
      <c r="A547" s="23"/>
      <c r="B547" s="194" t="s">
        <v>1051</v>
      </c>
      <c r="C547" s="19"/>
      <c r="D547" s="23">
        <v>56.999999999999993</v>
      </c>
      <c r="E547" s="23">
        <v>59</v>
      </c>
      <c r="F547" s="219">
        <f t="shared" si="21"/>
        <v>96.610169491525411</v>
      </c>
      <c r="G547" s="860"/>
      <c r="H547" s="860"/>
      <c r="I547" s="860"/>
      <c r="J547" s="23">
        <v>59</v>
      </c>
      <c r="K547" s="902"/>
      <c r="L547" s="933"/>
      <c r="M547" s="857"/>
    </row>
    <row r="548" spans="1:13" x14ac:dyDescent="0.25">
      <c r="A548" s="23"/>
      <c r="B548" s="194" t="s">
        <v>1052</v>
      </c>
      <c r="C548" s="19"/>
      <c r="D548" s="23">
        <v>56.000000000000007</v>
      </c>
      <c r="E548" s="23">
        <v>56.999999999999993</v>
      </c>
      <c r="F548" s="219">
        <f t="shared" si="21"/>
        <v>98.24561403508774</v>
      </c>
      <c r="G548" s="860"/>
      <c r="H548" s="860"/>
      <c r="I548" s="860"/>
      <c r="J548" s="23">
        <v>56.999999999999993</v>
      </c>
      <c r="K548" s="902"/>
      <c r="L548" s="933"/>
      <c r="M548" s="857"/>
    </row>
    <row r="549" spans="1:13" x14ac:dyDescent="0.25">
      <c r="A549" s="23"/>
      <c r="B549" s="194" t="s">
        <v>1054</v>
      </c>
      <c r="C549" s="19"/>
      <c r="D549" s="23">
        <v>56.000000000000007</v>
      </c>
      <c r="E549" s="23">
        <v>56.999999999999993</v>
      </c>
      <c r="F549" s="219">
        <f t="shared" si="21"/>
        <v>98.24561403508774</v>
      </c>
      <c r="G549" s="860"/>
      <c r="H549" s="860"/>
      <c r="I549" s="860"/>
      <c r="J549" s="23">
        <v>56.999999999999993</v>
      </c>
      <c r="K549" s="902"/>
      <c r="L549" s="933"/>
      <c r="M549" s="857"/>
    </row>
    <row r="550" spans="1:13" x14ac:dyDescent="0.25">
      <c r="A550" s="23"/>
      <c r="B550" s="194" t="s">
        <v>1055</v>
      </c>
      <c r="C550" s="19"/>
      <c r="D550" s="23">
        <v>56.999999999999993</v>
      </c>
      <c r="E550" s="23">
        <v>57.999999999999993</v>
      </c>
      <c r="F550" s="219">
        <f t="shared" si="21"/>
        <v>98.275862068965509</v>
      </c>
      <c r="G550" s="860"/>
      <c r="H550" s="860"/>
      <c r="I550" s="860"/>
      <c r="J550" s="23">
        <v>57.999999999999993</v>
      </c>
      <c r="K550" s="902"/>
      <c r="L550" s="933"/>
      <c r="M550" s="857"/>
    </row>
    <row r="551" spans="1:13" x14ac:dyDescent="0.25">
      <c r="A551" s="23"/>
      <c r="B551" s="194" t="s">
        <v>1056</v>
      </c>
      <c r="C551" s="19"/>
      <c r="D551" s="23">
        <v>56.999999999999993</v>
      </c>
      <c r="E551" s="23">
        <v>57.999999999999993</v>
      </c>
      <c r="F551" s="219">
        <f t="shared" si="21"/>
        <v>98.275862068965509</v>
      </c>
      <c r="G551" s="860"/>
      <c r="H551" s="860"/>
      <c r="I551" s="860"/>
      <c r="J551" s="23">
        <v>57.999999999999993</v>
      </c>
      <c r="K551" s="902"/>
      <c r="L551" s="933"/>
      <c r="M551" s="857"/>
    </row>
    <row r="552" spans="1:13" x14ac:dyDescent="0.25">
      <c r="A552" s="23"/>
      <c r="B552" s="194" t="s">
        <v>1057</v>
      </c>
      <c r="C552" s="19"/>
      <c r="D552" s="23">
        <v>56.000000000000007</v>
      </c>
      <c r="E552" s="23">
        <v>56.999999999999993</v>
      </c>
      <c r="F552" s="219">
        <f t="shared" si="21"/>
        <v>98.24561403508774</v>
      </c>
      <c r="G552" s="860"/>
      <c r="H552" s="860"/>
      <c r="I552" s="860"/>
      <c r="J552" s="23">
        <v>56.999999999999993</v>
      </c>
      <c r="K552" s="902"/>
      <c r="L552" s="933"/>
      <c r="M552" s="857"/>
    </row>
    <row r="553" spans="1:13" x14ac:dyDescent="0.25">
      <c r="A553" s="23"/>
      <c r="B553" s="194" t="s">
        <v>1058</v>
      </c>
      <c r="C553" s="19"/>
      <c r="D553" s="23">
        <v>56.000000000000007</v>
      </c>
      <c r="E553" s="23">
        <v>56.999999999999993</v>
      </c>
      <c r="F553" s="219">
        <f t="shared" si="21"/>
        <v>98.24561403508774</v>
      </c>
      <c r="G553" s="860"/>
      <c r="H553" s="860"/>
      <c r="I553" s="860"/>
      <c r="J553" s="23">
        <v>56.999999999999993</v>
      </c>
      <c r="K553" s="902"/>
      <c r="L553" s="933"/>
      <c r="M553" s="857"/>
    </row>
    <row r="554" spans="1:13" x14ac:dyDescent="0.25">
      <c r="A554" s="23"/>
      <c r="B554" s="194" t="s">
        <v>1059</v>
      </c>
      <c r="C554" s="19"/>
      <c r="D554" s="23">
        <v>56.000000000000007</v>
      </c>
      <c r="E554" s="23">
        <v>56.999999999999993</v>
      </c>
      <c r="F554" s="219">
        <f t="shared" si="21"/>
        <v>98.24561403508774</v>
      </c>
      <c r="G554" s="860"/>
      <c r="H554" s="860"/>
      <c r="I554" s="860"/>
      <c r="J554" s="23">
        <v>56.999999999999993</v>
      </c>
      <c r="K554" s="902"/>
      <c r="L554" s="933"/>
      <c r="M554" s="857"/>
    </row>
    <row r="555" spans="1:13" x14ac:dyDescent="0.25">
      <c r="A555" s="23"/>
      <c r="B555" s="194" t="s">
        <v>194</v>
      </c>
      <c r="C555" s="19"/>
      <c r="D555" s="23">
        <v>56.999999999999993</v>
      </c>
      <c r="E555" s="23">
        <v>57.999999999999993</v>
      </c>
      <c r="F555" s="219">
        <f t="shared" si="21"/>
        <v>98.275862068965509</v>
      </c>
      <c r="G555" s="860"/>
      <c r="H555" s="860"/>
      <c r="I555" s="860"/>
      <c r="J555" s="23">
        <v>57.999999999999993</v>
      </c>
      <c r="K555" s="902"/>
      <c r="L555" s="933"/>
      <c r="M555" s="857"/>
    </row>
    <row r="556" spans="1:13" x14ac:dyDescent="0.25">
      <c r="A556" s="23"/>
      <c r="B556" s="194" t="s">
        <v>1060</v>
      </c>
      <c r="C556" s="19"/>
      <c r="D556" s="23">
        <v>56.000000000000007</v>
      </c>
      <c r="E556" s="23">
        <v>56.999999999999993</v>
      </c>
      <c r="F556" s="219">
        <f t="shared" si="21"/>
        <v>98.24561403508774</v>
      </c>
      <c r="G556" s="860"/>
      <c r="H556" s="860"/>
      <c r="I556" s="860"/>
      <c r="J556" s="23">
        <v>56.999999999999993</v>
      </c>
      <c r="K556" s="902"/>
      <c r="L556" s="933"/>
      <c r="M556" s="857"/>
    </row>
    <row r="557" spans="1:13" x14ac:dyDescent="0.25">
      <c r="A557" s="23"/>
      <c r="B557" s="194" t="s">
        <v>1061</v>
      </c>
      <c r="C557" s="19"/>
      <c r="D557" s="23">
        <v>56.000000000000007</v>
      </c>
      <c r="E557" s="23">
        <v>56.999999999999993</v>
      </c>
      <c r="F557" s="219">
        <f t="shared" si="21"/>
        <v>98.24561403508774</v>
      </c>
      <c r="G557" s="860"/>
      <c r="H557" s="860"/>
      <c r="I557" s="860"/>
      <c r="J557" s="23">
        <v>56.999999999999993</v>
      </c>
      <c r="K557" s="902"/>
      <c r="L557" s="933"/>
      <c r="M557" s="857"/>
    </row>
    <row r="558" spans="1:13" x14ac:dyDescent="0.25">
      <c r="A558" s="23"/>
      <c r="B558" s="194" t="s">
        <v>213</v>
      </c>
      <c r="C558" s="19"/>
      <c r="D558" s="23">
        <v>56.000000000000007</v>
      </c>
      <c r="E558" s="23">
        <v>56.999999999999993</v>
      </c>
      <c r="F558" s="219">
        <f t="shared" si="21"/>
        <v>98.24561403508774</v>
      </c>
      <c r="G558" s="860"/>
      <c r="H558" s="860"/>
      <c r="I558" s="860"/>
      <c r="J558" s="23">
        <v>56.999999999999993</v>
      </c>
      <c r="K558" s="902"/>
      <c r="L558" s="933"/>
      <c r="M558" s="857"/>
    </row>
    <row r="559" spans="1:13" x14ac:dyDescent="0.25">
      <c r="A559" s="23"/>
      <c r="B559" s="194" t="s">
        <v>1062</v>
      </c>
      <c r="C559" s="19"/>
      <c r="D559" s="23">
        <v>56.000000000000007</v>
      </c>
      <c r="E559" s="23">
        <v>56.999999999999993</v>
      </c>
      <c r="F559" s="219">
        <f t="shared" si="21"/>
        <v>98.24561403508774</v>
      </c>
      <c r="G559" s="860"/>
      <c r="H559" s="860"/>
      <c r="I559" s="860"/>
      <c r="J559" s="23">
        <v>56.999999999999993</v>
      </c>
      <c r="K559" s="902"/>
      <c r="L559" s="933"/>
      <c r="M559" s="857"/>
    </row>
    <row r="560" spans="1:13" x14ac:dyDescent="0.25">
      <c r="A560" s="23"/>
      <c r="B560" s="194" t="s">
        <v>1064</v>
      </c>
      <c r="C560" s="19"/>
      <c r="D560" s="23">
        <v>56.000000000000007</v>
      </c>
      <c r="E560" s="23">
        <v>56.999999999999993</v>
      </c>
      <c r="F560" s="219">
        <f>D560/E560*100</f>
        <v>98.24561403508774</v>
      </c>
      <c r="G560" s="860"/>
      <c r="H560" s="860"/>
      <c r="I560" s="860"/>
      <c r="J560" s="23">
        <v>56.999999999999993</v>
      </c>
      <c r="K560" s="902"/>
      <c r="L560" s="933"/>
      <c r="M560" s="857"/>
    </row>
    <row r="561" spans="1:13" x14ac:dyDescent="0.25">
      <c r="A561" s="23"/>
      <c r="B561" s="194" t="s">
        <v>1065</v>
      </c>
      <c r="C561" s="19"/>
      <c r="D561" s="23">
        <v>56.000000000000007</v>
      </c>
      <c r="E561" s="23">
        <v>56.999999999999993</v>
      </c>
      <c r="F561" s="219">
        <f t="shared" si="21"/>
        <v>98.24561403508774</v>
      </c>
      <c r="G561" s="861"/>
      <c r="H561" s="861"/>
      <c r="I561" s="861"/>
      <c r="J561" s="23">
        <v>56.999999999999993</v>
      </c>
      <c r="K561" s="902"/>
      <c r="L561" s="933"/>
      <c r="M561" s="857"/>
    </row>
    <row r="562" spans="1:13" ht="31.5" x14ac:dyDescent="0.25">
      <c r="A562" s="23"/>
      <c r="B562" s="21" t="s">
        <v>123</v>
      </c>
      <c r="C562" s="19"/>
      <c r="D562" s="21" t="s">
        <v>276</v>
      </c>
      <c r="E562" s="21" t="s">
        <v>277</v>
      </c>
      <c r="F562" s="219"/>
      <c r="G562" s="861"/>
      <c r="H562" s="861"/>
      <c r="I562" s="861"/>
      <c r="J562" s="23"/>
      <c r="K562" s="902"/>
      <c r="L562" s="933"/>
      <c r="M562" s="857"/>
    </row>
    <row r="563" spans="1:13" x14ac:dyDescent="0.25">
      <c r="A563" s="23">
        <v>74</v>
      </c>
      <c r="B563" s="855" t="s">
        <v>27</v>
      </c>
      <c r="C563" s="19" t="s">
        <v>8</v>
      </c>
      <c r="D563" s="217">
        <v>69</v>
      </c>
      <c r="E563" s="217">
        <v>69</v>
      </c>
      <c r="F563" s="216">
        <f t="shared" si="21"/>
        <v>100</v>
      </c>
      <c r="G563" s="251"/>
      <c r="H563" s="251"/>
      <c r="I563" s="251"/>
      <c r="J563" s="516">
        <v>69</v>
      </c>
      <c r="K563" s="897"/>
      <c r="L563" s="932"/>
      <c r="M563" s="658"/>
    </row>
    <row r="564" spans="1:13" x14ac:dyDescent="0.25">
      <c r="A564" s="23"/>
      <c r="B564" s="194" t="s">
        <v>210</v>
      </c>
      <c r="C564" s="19"/>
      <c r="D564" s="23">
        <v>72</v>
      </c>
      <c r="E564" s="23">
        <v>72</v>
      </c>
      <c r="F564" s="219">
        <f>D564/E564*100</f>
        <v>100</v>
      </c>
      <c r="G564" s="860"/>
      <c r="H564" s="860"/>
      <c r="I564" s="860"/>
      <c r="J564" s="23">
        <v>72</v>
      </c>
      <c r="K564" s="902"/>
      <c r="L564" s="933"/>
      <c r="M564" s="857"/>
    </row>
    <row r="565" spans="1:13" x14ac:dyDescent="0.25">
      <c r="A565" s="23"/>
      <c r="B565" s="194" t="s">
        <v>211</v>
      </c>
      <c r="C565" s="19"/>
      <c r="D565" s="23">
        <v>56.000000000000007</v>
      </c>
      <c r="E565" s="23">
        <v>56.000000000000007</v>
      </c>
      <c r="F565" s="219">
        <f>D565/E565*100</f>
        <v>100</v>
      </c>
      <c r="G565" s="860"/>
      <c r="H565" s="860"/>
      <c r="I565" s="860"/>
      <c r="J565" s="23">
        <v>69</v>
      </c>
      <c r="K565" s="902"/>
      <c r="L565" s="933"/>
      <c r="M565" s="857"/>
    </row>
    <row r="566" spans="1:13" x14ac:dyDescent="0.25">
      <c r="A566" s="23"/>
      <c r="B566" s="194" t="s">
        <v>1074</v>
      </c>
      <c r="C566" s="19"/>
      <c r="D566" s="23">
        <v>69</v>
      </c>
      <c r="E566" s="23">
        <v>69</v>
      </c>
      <c r="F566" s="219">
        <f>D566/E566*100</f>
        <v>100</v>
      </c>
      <c r="G566" s="860"/>
      <c r="H566" s="860"/>
      <c r="I566" s="860"/>
      <c r="J566" s="23">
        <v>69</v>
      </c>
      <c r="K566" s="902"/>
      <c r="L566" s="933"/>
      <c r="M566" s="857"/>
    </row>
    <row r="567" spans="1:13" x14ac:dyDescent="0.25">
      <c r="A567" s="23"/>
      <c r="B567" s="194" t="s">
        <v>193</v>
      </c>
      <c r="C567" s="19"/>
      <c r="D567" s="23">
        <v>70</v>
      </c>
      <c r="E567" s="23">
        <v>70</v>
      </c>
      <c r="F567" s="219">
        <f>D567/E567*100</f>
        <v>100</v>
      </c>
      <c r="G567" s="860"/>
      <c r="H567" s="860"/>
      <c r="I567" s="860"/>
      <c r="J567" s="23">
        <v>71</v>
      </c>
      <c r="K567" s="902"/>
      <c r="L567" s="933"/>
      <c r="M567" s="857"/>
    </row>
    <row r="568" spans="1:13" x14ac:dyDescent="0.25">
      <c r="A568" s="23"/>
      <c r="B568" s="194" t="s">
        <v>1050</v>
      </c>
      <c r="C568" s="19"/>
      <c r="D568" s="23">
        <v>69</v>
      </c>
      <c r="E568" s="23">
        <v>69</v>
      </c>
      <c r="F568" s="219">
        <f t="shared" si="21"/>
        <v>100</v>
      </c>
      <c r="G568" s="861"/>
      <c r="H568" s="861"/>
      <c r="I568" s="861"/>
      <c r="J568" s="23">
        <v>69</v>
      </c>
      <c r="K568" s="902"/>
      <c r="L568" s="933"/>
      <c r="M568" s="857"/>
    </row>
    <row r="569" spans="1:13" x14ac:dyDescent="0.25">
      <c r="A569" s="23"/>
      <c r="B569" s="194" t="s">
        <v>1051</v>
      </c>
      <c r="C569" s="19"/>
      <c r="D569" s="23">
        <v>69</v>
      </c>
      <c r="E569" s="23">
        <v>69</v>
      </c>
      <c r="F569" s="219">
        <f t="shared" si="21"/>
        <v>100</v>
      </c>
      <c r="G569" s="860"/>
      <c r="H569" s="860"/>
      <c r="I569" s="860"/>
      <c r="J569" s="23">
        <v>70</v>
      </c>
      <c r="K569" s="902"/>
      <c r="L569" s="933"/>
      <c r="M569" s="857"/>
    </row>
    <row r="570" spans="1:13" x14ac:dyDescent="0.25">
      <c r="A570" s="23"/>
      <c r="B570" s="194" t="s">
        <v>1052</v>
      </c>
      <c r="C570" s="19"/>
      <c r="D570" s="23">
        <v>69</v>
      </c>
      <c r="E570" s="23">
        <v>69</v>
      </c>
      <c r="F570" s="219">
        <f t="shared" si="21"/>
        <v>100</v>
      </c>
      <c r="G570" s="860"/>
      <c r="H570" s="860"/>
      <c r="I570" s="860"/>
      <c r="J570" s="23">
        <v>69</v>
      </c>
      <c r="K570" s="902"/>
      <c r="L570" s="933"/>
      <c r="M570" s="857"/>
    </row>
    <row r="571" spans="1:13" x14ac:dyDescent="0.25">
      <c r="A571" s="23"/>
      <c r="B571" s="194" t="s">
        <v>1054</v>
      </c>
      <c r="C571" s="19"/>
      <c r="D571" s="23">
        <v>69</v>
      </c>
      <c r="E571" s="23">
        <v>69</v>
      </c>
      <c r="F571" s="219">
        <f t="shared" si="21"/>
        <v>100</v>
      </c>
      <c r="G571" s="860"/>
      <c r="H571" s="860"/>
      <c r="I571" s="860"/>
      <c r="J571" s="23">
        <v>69</v>
      </c>
      <c r="K571" s="902"/>
      <c r="L571" s="933"/>
      <c r="M571" s="857"/>
    </row>
    <row r="572" spans="1:13" x14ac:dyDescent="0.25">
      <c r="A572" s="23"/>
      <c r="B572" s="194" t="s">
        <v>1055</v>
      </c>
      <c r="C572" s="19"/>
      <c r="D572" s="23">
        <v>69</v>
      </c>
      <c r="E572" s="23">
        <v>69</v>
      </c>
      <c r="F572" s="219">
        <f t="shared" si="21"/>
        <v>100</v>
      </c>
      <c r="G572" s="860"/>
      <c r="H572" s="860"/>
      <c r="I572" s="860"/>
      <c r="J572" s="23">
        <v>69</v>
      </c>
      <c r="K572" s="902"/>
      <c r="L572" s="933"/>
      <c r="M572" s="857"/>
    </row>
    <row r="573" spans="1:13" x14ac:dyDescent="0.25">
      <c r="A573" s="23"/>
      <c r="B573" s="194" t="s">
        <v>1056</v>
      </c>
      <c r="C573" s="19"/>
      <c r="D573" s="23">
        <v>70</v>
      </c>
      <c r="E573" s="23">
        <v>70</v>
      </c>
      <c r="F573" s="219">
        <f t="shared" si="21"/>
        <v>100</v>
      </c>
      <c r="G573" s="860"/>
      <c r="H573" s="860"/>
      <c r="I573" s="860"/>
      <c r="J573" s="23">
        <v>70</v>
      </c>
      <c r="K573" s="902"/>
      <c r="L573" s="933"/>
      <c r="M573" s="857"/>
    </row>
    <row r="574" spans="1:13" x14ac:dyDescent="0.25">
      <c r="A574" s="23"/>
      <c r="B574" s="194" t="s">
        <v>1057</v>
      </c>
      <c r="C574" s="19"/>
      <c r="D574" s="23">
        <v>69</v>
      </c>
      <c r="E574" s="23">
        <v>69</v>
      </c>
      <c r="F574" s="219">
        <f t="shared" si="21"/>
        <v>100</v>
      </c>
      <c r="G574" s="860"/>
      <c r="H574" s="860"/>
      <c r="I574" s="860"/>
      <c r="J574" s="23">
        <v>69</v>
      </c>
      <c r="K574" s="902"/>
      <c r="L574" s="933"/>
      <c r="M574" s="857"/>
    </row>
    <row r="575" spans="1:13" x14ac:dyDescent="0.25">
      <c r="A575" s="23"/>
      <c r="B575" s="194" t="s">
        <v>1058</v>
      </c>
      <c r="C575" s="19"/>
      <c r="D575" s="23">
        <v>69</v>
      </c>
      <c r="E575" s="23">
        <v>69</v>
      </c>
      <c r="F575" s="219">
        <f t="shared" si="21"/>
        <v>100</v>
      </c>
      <c r="G575" s="860"/>
      <c r="H575" s="860"/>
      <c r="I575" s="860"/>
      <c r="J575" s="23">
        <v>69</v>
      </c>
      <c r="K575" s="902"/>
      <c r="L575" s="933"/>
      <c r="M575" s="857"/>
    </row>
    <row r="576" spans="1:13" x14ac:dyDescent="0.25">
      <c r="A576" s="23"/>
      <c r="B576" s="194" t="s">
        <v>1059</v>
      </c>
      <c r="C576" s="19"/>
      <c r="D576" s="23">
        <v>69</v>
      </c>
      <c r="E576" s="23">
        <v>69</v>
      </c>
      <c r="F576" s="219">
        <f t="shared" si="21"/>
        <v>100</v>
      </c>
      <c r="G576" s="860"/>
      <c r="H576" s="860"/>
      <c r="I576" s="860"/>
      <c r="J576" s="23">
        <v>69</v>
      </c>
      <c r="K576" s="902"/>
      <c r="L576" s="933"/>
      <c r="M576" s="857"/>
    </row>
    <row r="577" spans="1:13" x14ac:dyDescent="0.25">
      <c r="A577" s="23"/>
      <c r="B577" s="194" t="s">
        <v>194</v>
      </c>
      <c r="C577" s="19"/>
      <c r="D577" s="23">
        <v>70</v>
      </c>
      <c r="E577" s="23">
        <v>70</v>
      </c>
      <c r="F577" s="219">
        <f t="shared" si="21"/>
        <v>100</v>
      </c>
      <c r="G577" s="860"/>
      <c r="H577" s="860"/>
      <c r="I577" s="860"/>
      <c r="J577" s="23">
        <v>70</v>
      </c>
      <c r="K577" s="902"/>
      <c r="L577" s="933"/>
      <c r="M577" s="857"/>
    </row>
    <row r="578" spans="1:13" x14ac:dyDescent="0.25">
      <c r="A578" s="23"/>
      <c r="B578" s="194" t="s">
        <v>1060</v>
      </c>
      <c r="C578" s="19"/>
      <c r="D578" s="23">
        <v>56.000000000000007</v>
      </c>
      <c r="E578" s="23">
        <v>56.000000000000007</v>
      </c>
      <c r="F578" s="219">
        <f t="shared" si="21"/>
        <v>100</v>
      </c>
      <c r="G578" s="860"/>
      <c r="H578" s="860"/>
      <c r="I578" s="860"/>
      <c r="J578" s="23">
        <v>69</v>
      </c>
      <c r="K578" s="902"/>
      <c r="L578" s="933"/>
      <c r="M578" s="857"/>
    </row>
    <row r="579" spans="1:13" x14ac:dyDescent="0.25">
      <c r="A579" s="23"/>
      <c r="B579" s="194" t="s">
        <v>1061</v>
      </c>
      <c r="C579" s="19"/>
      <c r="D579" s="23">
        <v>69</v>
      </c>
      <c r="E579" s="23">
        <v>69</v>
      </c>
      <c r="F579" s="219">
        <f t="shared" si="21"/>
        <v>100</v>
      </c>
      <c r="G579" s="860"/>
      <c r="H579" s="860"/>
      <c r="I579" s="860"/>
      <c r="J579" s="23">
        <v>69</v>
      </c>
      <c r="K579" s="902"/>
      <c r="L579" s="933"/>
      <c r="M579" s="857"/>
    </row>
    <row r="580" spans="1:13" x14ac:dyDescent="0.25">
      <c r="A580" s="23"/>
      <c r="B580" s="194" t="s">
        <v>213</v>
      </c>
      <c r="C580" s="19"/>
      <c r="D580" s="23">
        <v>69</v>
      </c>
      <c r="E580" s="23">
        <v>69</v>
      </c>
      <c r="F580" s="219">
        <f t="shared" si="21"/>
        <v>100</v>
      </c>
      <c r="G580" s="860"/>
      <c r="H580" s="860"/>
      <c r="I580" s="860"/>
      <c r="J580" s="23">
        <v>69</v>
      </c>
      <c r="K580" s="902"/>
      <c r="L580" s="933"/>
      <c r="M580" s="857"/>
    </row>
    <row r="581" spans="1:13" x14ac:dyDescent="0.25">
      <c r="A581" s="23"/>
      <c r="B581" s="194" t="s">
        <v>1062</v>
      </c>
      <c r="C581" s="19"/>
      <c r="D581" s="23">
        <v>69</v>
      </c>
      <c r="E581" s="23">
        <v>69</v>
      </c>
      <c r="F581" s="219">
        <f t="shared" si="21"/>
        <v>100</v>
      </c>
      <c r="G581" s="860"/>
      <c r="H581" s="860"/>
      <c r="I581" s="860"/>
      <c r="J581" s="23">
        <v>69</v>
      </c>
      <c r="K581" s="902"/>
      <c r="L581" s="933"/>
      <c r="M581" s="857"/>
    </row>
    <row r="582" spans="1:13" x14ac:dyDescent="0.25">
      <c r="A582" s="23"/>
      <c r="B582" s="194" t="s">
        <v>1064</v>
      </c>
      <c r="C582" s="19"/>
      <c r="D582" s="23">
        <v>69</v>
      </c>
      <c r="E582" s="23">
        <v>69</v>
      </c>
      <c r="F582" s="219">
        <f>D582/E582*100</f>
        <v>100</v>
      </c>
      <c r="G582" s="860"/>
      <c r="H582" s="860"/>
      <c r="I582" s="860"/>
      <c r="J582" s="23">
        <v>69</v>
      </c>
      <c r="K582" s="902"/>
      <c r="L582" s="933"/>
      <c r="M582" s="857"/>
    </row>
    <row r="583" spans="1:13" x14ac:dyDescent="0.25">
      <c r="A583" s="23"/>
      <c r="B583" s="194" t="s">
        <v>1065</v>
      </c>
      <c r="C583" s="19"/>
      <c r="D583" s="23">
        <v>69</v>
      </c>
      <c r="E583" s="23">
        <v>69</v>
      </c>
      <c r="F583" s="219">
        <f t="shared" si="21"/>
        <v>100</v>
      </c>
      <c r="G583" s="861"/>
      <c r="H583" s="861"/>
      <c r="I583" s="861"/>
      <c r="J583" s="23">
        <v>69</v>
      </c>
      <c r="K583" s="902"/>
      <c r="L583" s="933"/>
      <c r="M583" s="857"/>
    </row>
    <row r="584" spans="1:13" x14ac:dyDescent="0.25">
      <c r="A584" s="1084" t="s">
        <v>279</v>
      </c>
      <c r="B584" s="1084"/>
      <c r="C584" s="1084"/>
      <c r="D584" s="1084"/>
      <c r="E584" s="1084"/>
      <c r="F584" s="1084"/>
      <c r="G584" s="1084"/>
      <c r="H584" s="1084"/>
      <c r="I584" s="1084"/>
      <c r="J584" s="1084"/>
      <c r="K584" s="1229"/>
      <c r="L584" s="928"/>
      <c r="M584" s="928"/>
    </row>
    <row r="585" spans="1:13" x14ac:dyDescent="0.25">
      <c r="A585" s="23">
        <v>75</v>
      </c>
      <c r="B585" s="855" t="s">
        <v>280</v>
      </c>
      <c r="C585" s="19" t="s">
        <v>8</v>
      </c>
      <c r="D585" s="216">
        <v>83.238229853767493</v>
      </c>
      <c r="E585" s="216">
        <v>94.985144038237962</v>
      </c>
      <c r="F585" s="216">
        <f t="shared" ref="F585:F605" si="22">D585/E585*100</f>
        <v>87.632893224079822</v>
      </c>
      <c r="G585" s="216">
        <v>91.883622075991624</v>
      </c>
      <c r="H585" s="216">
        <v>93.033943191456217</v>
      </c>
      <c r="I585" s="216">
        <v>93.979190951085783</v>
      </c>
      <c r="J585" s="216">
        <v>94.985144038237962</v>
      </c>
      <c r="K585" s="890">
        <v>94.985144038237962</v>
      </c>
      <c r="L585" s="928"/>
      <c r="M585" s="929"/>
    </row>
    <row r="586" spans="1:13" x14ac:dyDescent="0.25">
      <c r="A586" s="23"/>
      <c r="B586" s="194" t="s">
        <v>210</v>
      </c>
      <c r="C586" s="19"/>
      <c r="D586" s="219">
        <v>93.051949721101195</v>
      </c>
      <c r="E586" s="219">
        <v>96.954314720812178</v>
      </c>
      <c r="F586" s="219">
        <f>D586/E586*100</f>
        <v>95.97504761809914</v>
      </c>
      <c r="G586" s="219">
        <v>96.92307692307692</v>
      </c>
      <c r="H586" s="219">
        <v>96.675191815856778</v>
      </c>
      <c r="I586" s="219">
        <v>96.675191815856778</v>
      </c>
      <c r="J586" s="219">
        <v>96.954314720812178</v>
      </c>
      <c r="K586" s="885">
        <v>96.954314720812178</v>
      </c>
      <c r="L586" s="920"/>
      <c r="M586" s="918"/>
    </row>
    <row r="587" spans="1:13" x14ac:dyDescent="0.25">
      <c r="A587" s="23"/>
      <c r="B587" s="194" t="s">
        <v>211</v>
      </c>
      <c r="C587" s="19"/>
      <c r="D587" s="219">
        <v>58.734483802603698</v>
      </c>
      <c r="E587" s="219">
        <v>95.166163141993948</v>
      </c>
      <c r="F587" s="219">
        <f>D587/E587*100</f>
        <v>61.717822662418499</v>
      </c>
      <c r="G587" s="219">
        <v>84.090221011201933</v>
      </c>
      <c r="H587" s="219">
        <v>90.634441087613297</v>
      </c>
      <c r="I587" s="219">
        <v>90.634441087613297</v>
      </c>
      <c r="J587" s="219">
        <v>95.166163141993948</v>
      </c>
      <c r="K587" s="885">
        <v>95.166163141993948</v>
      </c>
      <c r="L587" s="920"/>
      <c r="M587" s="918"/>
    </row>
    <row r="588" spans="1:13" x14ac:dyDescent="0.25">
      <c r="A588" s="23"/>
      <c r="B588" s="194" t="s">
        <v>1074</v>
      </c>
      <c r="C588" s="19"/>
      <c r="D588" s="219">
        <v>89.578767957146326</v>
      </c>
      <c r="E588" s="219">
        <v>96.428571428571431</v>
      </c>
      <c r="F588" s="219">
        <f>D588/E588*100</f>
        <v>92.896500103707297</v>
      </c>
      <c r="G588" s="219">
        <v>92.524957389822262</v>
      </c>
      <c r="H588" s="219">
        <v>95.238095238095227</v>
      </c>
      <c r="I588" s="219">
        <v>96.428571428571431</v>
      </c>
      <c r="J588" s="219">
        <v>96.428571428571431</v>
      </c>
      <c r="K588" s="885">
        <v>96.428571428571431</v>
      </c>
      <c r="L588" s="920"/>
      <c r="M588" s="918"/>
    </row>
    <row r="589" spans="1:13" x14ac:dyDescent="0.25">
      <c r="A589" s="23"/>
      <c r="B589" s="194" t="s">
        <v>193</v>
      </c>
      <c r="C589" s="19"/>
      <c r="D589" s="219">
        <v>86.511255997047613</v>
      </c>
      <c r="E589" s="219">
        <v>94.512195121951208</v>
      </c>
      <c r="F589" s="219">
        <f>D589/E589*100</f>
        <v>91.534490216231035</v>
      </c>
      <c r="G589" s="219">
        <v>89.75460122699387</v>
      </c>
      <c r="H589" s="219">
        <v>91.463414634146346</v>
      </c>
      <c r="I589" s="219">
        <v>91.463414634146346</v>
      </c>
      <c r="J589" s="219">
        <v>94.512195121951208</v>
      </c>
      <c r="K589" s="885">
        <v>94.512195121951208</v>
      </c>
      <c r="L589" s="920"/>
      <c r="M589" s="918"/>
    </row>
    <row r="590" spans="1:13" x14ac:dyDescent="0.25">
      <c r="A590" s="23"/>
      <c r="B590" s="194" t="s">
        <v>1050</v>
      </c>
      <c r="C590" s="19"/>
      <c r="D590" s="853">
        <v>60.012210012210012</v>
      </c>
      <c r="E590" s="853">
        <v>94.117647058823522</v>
      </c>
      <c r="F590" s="219">
        <f t="shared" si="22"/>
        <v>63.762973137973148</v>
      </c>
      <c r="G590" s="853">
        <v>82.417582417582409</v>
      </c>
      <c r="H590" s="853">
        <v>84.146341463414629</v>
      </c>
      <c r="I590" s="853">
        <v>88.235294117647058</v>
      </c>
      <c r="J590" s="853">
        <v>94.117647058823522</v>
      </c>
      <c r="K590" s="898">
        <v>94.117647058823522</v>
      </c>
      <c r="L590" s="920"/>
      <c r="M590" s="918"/>
    </row>
    <row r="591" spans="1:13" x14ac:dyDescent="0.25">
      <c r="A591" s="23"/>
      <c r="B591" s="194" t="s">
        <v>1051</v>
      </c>
      <c r="C591" s="19"/>
      <c r="D591" s="853">
        <v>66.972843450479232</v>
      </c>
      <c r="E591" s="853">
        <v>92.156862745098039</v>
      </c>
      <c r="F591" s="219">
        <f t="shared" si="22"/>
        <v>72.672659914349808</v>
      </c>
      <c r="G591" s="853">
        <v>87.460063897763575</v>
      </c>
      <c r="H591" s="853">
        <v>87.390263367917001</v>
      </c>
      <c r="I591" s="853">
        <v>92.156862745098039</v>
      </c>
      <c r="J591" s="853">
        <v>92.156862745098039</v>
      </c>
      <c r="K591" s="898">
        <v>92.156862745098039</v>
      </c>
      <c r="L591" s="920"/>
      <c r="M591" s="918"/>
    </row>
    <row r="592" spans="1:13" x14ac:dyDescent="0.25">
      <c r="A592" s="23"/>
      <c r="B592" s="194" t="s">
        <v>1052</v>
      </c>
      <c r="C592" s="19"/>
      <c r="D592" s="853">
        <v>75.941797887183569</v>
      </c>
      <c r="E592" s="853">
        <v>98.725490196078439</v>
      </c>
      <c r="F592" s="219">
        <f t="shared" si="22"/>
        <v>76.922178594763892</v>
      </c>
      <c r="G592" s="853">
        <v>86.705202312138724</v>
      </c>
      <c r="H592" s="853">
        <v>86.653386454183263</v>
      </c>
      <c r="I592" s="853">
        <v>98.725490196078439</v>
      </c>
      <c r="J592" s="853">
        <v>98.725490196078439</v>
      </c>
      <c r="K592" s="898">
        <v>98.725490196078439</v>
      </c>
      <c r="L592" s="920"/>
      <c r="M592" s="918"/>
    </row>
    <row r="593" spans="1:13" x14ac:dyDescent="0.25">
      <c r="A593" s="23"/>
      <c r="B593" s="194" t="s">
        <v>1054</v>
      </c>
      <c r="C593" s="19"/>
      <c r="D593" s="853">
        <v>62.340123164377069</v>
      </c>
      <c r="E593" s="853">
        <v>93.181818181818173</v>
      </c>
      <c r="F593" s="219">
        <f t="shared" si="22"/>
        <v>66.901595591038813</v>
      </c>
      <c r="G593" s="853">
        <v>80.530554239696826</v>
      </c>
      <c r="H593" s="853">
        <v>85.106382978723403</v>
      </c>
      <c r="I593" s="853">
        <v>88.63636363636364</v>
      </c>
      <c r="J593" s="853">
        <v>93.181818181818173</v>
      </c>
      <c r="K593" s="898">
        <v>93.181818181818173</v>
      </c>
      <c r="L593" s="920"/>
      <c r="M593" s="918"/>
    </row>
    <row r="594" spans="1:13" x14ac:dyDescent="0.25">
      <c r="A594" s="23"/>
      <c r="B594" s="194" t="s">
        <v>1055</v>
      </c>
      <c r="C594" s="19"/>
      <c r="D594" s="853">
        <v>67.203513909224014</v>
      </c>
      <c r="E594" s="853">
        <v>92.682926829268297</v>
      </c>
      <c r="F594" s="219">
        <f t="shared" si="22"/>
        <v>72.509054481004853</v>
      </c>
      <c r="G594" s="853">
        <v>83.943387018057592</v>
      </c>
      <c r="H594" s="853">
        <v>88.780487804878049</v>
      </c>
      <c r="I594" s="853">
        <v>90.243902439024396</v>
      </c>
      <c r="J594" s="853">
        <v>92.682926829268297</v>
      </c>
      <c r="K594" s="898">
        <v>92.682926829268297</v>
      </c>
      <c r="L594" s="920"/>
      <c r="M594" s="918"/>
    </row>
    <row r="595" spans="1:13" x14ac:dyDescent="0.25">
      <c r="A595" s="23"/>
      <c r="B595" s="194" t="s">
        <v>1056</v>
      </c>
      <c r="C595" s="19"/>
      <c r="D595" s="853">
        <v>74.612561174551388</v>
      </c>
      <c r="E595" s="853">
        <v>90</v>
      </c>
      <c r="F595" s="219">
        <f t="shared" si="22"/>
        <v>82.902845749501537</v>
      </c>
      <c r="G595" s="853">
        <v>91.761827079934747</v>
      </c>
      <c r="H595" s="853">
        <v>90</v>
      </c>
      <c r="I595" s="853">
        <v>90</v>
      </c>
      <c r="J595" s="853">
        <v>90</v>
      </c>
      <c r="K595" s="898">
        <v>90</v>
      </c>
      <c r="L595" s="920"/>
      <c r="M595" s="918"/>
    </row>
    <row r="596" spans="1:13" x14ac:dyDescent="0.25">
      <c r="A596" s="23"/>
      <c r="B596" s="194" t="s">
        <v>1057</v>
      </c>
      <c r="C596" s="19"/>
      <c r="D596" s="853">
        <v>72.581818181818178</v>
      </c>
      <c r="E596" s="853">
        <v>90.579710144927532</v>
      </c>
      <c r="F596" s="219">
        <f t="shared" si="22"/>
        <v>80.130327272727271</v>
      </c>
      <c r="G596" s="853">
        <v>86.545454545454547</v>
      </c>
      <c r="H596" s="853">
        <v>90.579710144927532</v>
      </c>
      <c r="I596" s="853">
        <v>90.579710144927532</v>
      </c>
      <c r="J596" s="853">
        <v>90.579710144927532</v>
      </c>
      <c r="K596" s="898">
        <v>90.579710144927532</v>
      </c>
      <c r="L596" s="920"/>
      <c r="M596" s="918"/>
    </row>
    <row r="597" spans="1:13" x14ac:dyDescent="0.25">
      <c r="A597" s="23"/>
      <c r="B597" s="194" t="s">
        <v>1058</v>
      </c>
      <c r="C597" s="19"/>
      <c r="D597" s="853">
        <v>74.701754385964918</v>
      </c>
      <c r="E597" s="853">
        <v>91.448275862068968</v>
      </c>
      <c r="F597" s="219">
        <f t="shared" si="22"/>
        <v>81.687438808181838</v>
      </c>
      <c r="G597" s="853">
        <v>93.05263157894737</v>
      </c>
      <c r="H597" s="853">
        <v>91.448275862068968</v>
      </c>
      <c r="I597" s="853">
        <v>91.448275862068968</v>
      </c>
      <c r="J597" s="853">
        <v>91.448275862068968</v>
      </c>
      <c r="K597" s="898">
        <v>91.448275862068968</v>
      </c>
      <c r="L597" s="920"/>
      <c r="M597" s="918"/>
    </row>
    <row r="598" spans="1:13" x14ac:dyDescent="0.25">
      <c r="A598" s="23"/>
      <c r="B598" s="194" t="s">
        <v>1059</v>
      </c>
      <c r="C598" s="19"/>
      <c r="D598" s="853">
        <v>89.651376146788991</v>
      </c>
      <c r="E598" s="853">
        <v>95.604395604395606</v>
      </c>
      <c r="F598" s="219">
        <f t="shared" si="22"/>
        <v>93.773278498365499</v>
      </c>
      <c r="G598" s="853">
        <v>95.779816513761475</v>
      </c>
      <c r="H598" s="853">
        <v>95.604395604395606</v>
      </c>
      <c r="I598" s="853">
        <v>95.604395604395606</v>
      </c>
      <c r="J598" s="853">
        <v>95.604395604395606</v>
      </c>
      <c r="K598" s="898">
        <v>95.604395604395606</v>
      </c>
      <c r="L598" s="920"/>
      <c r="M598" s="918"/>
    </row>
    <row r="599" spans="1:13" x14ac:dyDescent="0.25">
      <c r="A599" s="23"/>
      <c r="B599" s="194" t="s">
        <v>194</v>
      </c>
      <c r="C599" s="19"/>
      <c r="D599" s="853">
        <v>90.837282780410746</v>
      </c>
      <c r="E599" s="853">
        <v>95.969289827255281</v>
      </c>
      <c r="F599" s="219">
        <f t="shared" si="22"/>
        <v>94.652448657187989</v>
      </c>
      <c r="G599" s="853">
        <v>96.006144393241172</v>
      </c>
      <c r="H599" s="853">
        <v>95.969289827255281</v>
      </c>
      <c r="I599" s="853">
        <v>95.969289827255281</v>
      </c>
      <c r="J599" s="853">
        <v>95.969289827255281</v>
      </c>
      <c r="K599" s="898">
        <v>95.969289827255281</v>
      </c>
      <c r="L599" s="920"/>
      <c r="M599" s="918"/>
    </row>
    <row r="600" spans="1:13" x14ac:dyDescent="0.25">
      <c r="A600" s="23"/>
      <c r="B600" s="194" t="s">
        <v>1060</v>
      </c>
      <c r="C600" s="19"/>
      <c r="D600" s="219">
        <v>65.152733118971057</v>
      </c>
      <c r="E600" s="219">
        <v>90.361445783132538</v>
      </c>
      <c r="F600" s="219">
        <f t="shared" si="22"/>
        <v>72.102357984994626</v>
      </c>
      <c r="G600" s="219">
        <v>84.40514469453376</v>
      </c>
      <c r="H600" s="219">
        <v>84.337349397590373</v>
      </c>
      <c r="I600" s="219">
        <v>90.361445783132538</v>
      </c>
      <c r="J600" s="219">
        <v>90.361445783132538</v>
      </c>
      <c r="K600" s="885">
        <v>90.361445783132538</v>
      </c>
      <c r="L600" s="920"/>
      <c r="M600" s="918"/>
    </row>
    <row r="601" spans="1:13" x14ac:dyDescent="0.25">
      <c r="A601" s="23"/>
      <c r="B601" s="194" t="s">
        <v>1061</v>
      </c>
      <c r="C601" s="19"/>
      <c r="D601" s="219">
        <v>71.206581352833638</v>
      </c>
      <c r="E601" s="219">
        <v>90</v>
      </c>
      <c r="F601" s="219">
        <f t="shared" si="22"/>
        <v>79.118423725370718</v>
      </c>
      <c r="G601" s="219">
        <v>84.095063985374779</v>
      </c>
      <c r="H601" s="219">
        <v>90</v>
      </c>
      <c r="I601" s="219">
        <v>90</v>
      </c>
      <c r="J601" s="219">
        <v>90</v>
      </c>
      <c r="K601" s="885">
        <v>90</v>
      </c>
      <c r="L601" s="920"/>
      <c r="M601" s="918"/>
    </row>
    <row r="602" spans="1:13" x14ac:dyDescent="0.25">
      <c r="A602" s="23"/>
      <c r="B602" s="194" t="s">
        <v>213</v>
      </c>
      <c r="C602" s="19"/>
      <c r="D602" s="219">
        <v>88.671745611129509</v>
      </c>
      <c r="E602" s="219">
        <v>90.909090909090907</v>
      </c>
      <c r="F602" s="219">
        <f t="shared" si="22"/>
        <v>97.538920172242456</v>
      </c>
      <c r="G602" s="219">
        <v>89.433587280556466</v>
      </c>
      <c r="H602" s="219">
        <v>90.909090909090907</v>
      </c>
      <c r="I602" s="219">
        <v>90.909090909090907</v>
      </c>
      <c r="J602" s="219">
        <v>90.909090909090907</v>
      </c>
      <c r="K602" s="885">
        <v>90.909090909090907</v>
      </c>
      <c r="L602" s="920"/>
      <c r="M602" s="918"/>
    </row>
    <row r="603" spans="1:13" x14ac:dyDescent="0.25">
      <c r="A603" s="23"/>
      <c r="B603" s="194" t="s">
        <v>1062</v>
      </c>
      <c r="C603" s="19"/>
      <c r="D603" s="219">
        <v>64.321839080459782</v>
      </c>
      <c r="E603" s="219">
        <v>94.339622641509436</v>
      </c>
      <c r="F603" s="219">
        <f t="shared" si="22"/>
        <v>68.181149425287373</v>
      </c>
      <c r="G603" s="219">
        <v>82.758620689655174</v>
      </c>
      <c r="H603" s="219">
        <v>94.339622641509436</v>
      </c>
      <c r="I603" s="219">
        <v>94.339622641509436</v>
      </c>
      <c r="J603" s="219">
        <v>94.339622641509436</v>
      </c>
      <c r="K603" s="885">
        <v>94.339622641509436</v>
      </c>
      <c r="L603" s="920"/>
      <c r="M603" s="918"/>
    </row>
    <row r="604" spans="1:13" x14ac:dyDescent="0.25">
      <c r="A604" s="23"/>
      <c r="B604" s="194" t="s">
        <v>1064</v>
      </c>
      <c r="C604" s="19"/>
      <c r="D604" s="219">
        <v>75.547045951859957</v>
      </c>
      <c r="E604" s="219">
        <v>92.349726775956285</v>
      </c>
      <c r="F604" s="219">
        <f>D604/E604*100</f>
        <v>81.805381119469658</v>
      </c>
      <c r="G604" s="219">
        <v>88.89496717724289</v>
      </c>
      <c r="H604" s="219">
        <v>92.349726775956285</v>
      </c>
      <c r="I604" s="219">
        <v>92.349726775956285</v>
      </c>
      <c r="J604" s="219">
        <v>92.349726775956285</v>
      </c>
      <c r="K604" s="885">
        <v>92.349726775956285</v>
      </c>
      <c r="L604" s="920"/>
      <c r="M604" s="918"/>
    </row>
    <row r="605" spans="1:13" x14ac:dyDescent="0.25">
      <c r="A605" s="23"/>
      <c r="B605" s="194" t="s">
        <v>1065</v>
      </c>
      <c r="C605" s="19"/>
      <c r="D605" s="219">
        <v>75.114719378750436</v>
      </c>
      <c r="E605" s="219">
        <v>90.172413793103445</v>
      </c>
      <c r="F605" s="219">
        <f t="shared" si="22"/>
        <v>83.301218431501439</v>
      </c>
      <c r="G605" s="219">
        <v>88.598658665725381</v>
      </c>
      <c r="H605" s="219">
        <v>90.172413793103445</v>
      </c>
      <c r="I605" s="219">
        <v>90.172413793103445</v>
      </c>
      <c r="J605" s="219">
        <v>90.172413793103445</v>
      </c>
      <c r="K605" s="885">
        <v>90.172413793103445</v>
      </c>
      <c r="L605" s="920"/>
      <c r="M605" s="918"/>
    </row>
    <row r="606" spans="1:13" x14ac:dyDescent="0.25">
      <c r="A606" s="1229" t="s">
        <v>281</v>
      </c>
      <c r="B606" s="1237"/>
      <c r="C606" s="1237"/>
      <c r="D606" s="1237"/>
      <c r="E606" s="1237"/>
      <c r="F606" s="1237"/>
      <c r="G606" s="1237"/>
      <c r="H606" s="1237"/>
      <c r="I606" s="1237"/>
      <c r="J606" s="1237"/>
      <c r="K606" s="1237"/>
      <c r="L606" s="845"/>
      <c r="M606" s="918"/>
    </row>
    <row r="607" spans="1:13" x14ac:dyDescent="0.25">
      <c r="A607" s="23">
        <v>76</v>
      </c>
      <c r="B607" s="855" t="s">
        <v>280</v>
      </c>
      <c r="C607" s="19" t="s">
        <v>8</v>
      </c>
      <c r="D607" s="216">
        <v>76</v>
      </c>
      <c r="E607" s="251">
        <v>100</v>
      </c>
      <c r="F607" s="255">
        <f>D607/E607*100</f>
        <v>76</v>
      </c>
      <c r="G607" s="256">
        <v>92</v>
      </c>
      <c r="H607" s="256">
        <v>94</v>
      </c>
      <c r="I607" s="256">
        <v>96</v>
      </c>
      <c r="J607" s="256">
        <v>100</v>
      </c>
      <c r="K607" s="899">
        <v>100</v>
      </c>
      <c r="L607" s="845"/>
      <c r="M607" s="918"/>
    </row>
    <row r="608" spans="1:13" x14ac:dyDescent="0.25">
      <c r="A608" s="218"/>
      <c r="B608" s="194" t="s">
        <v>210</v>
      </c>
      <c r="C608" s="655"/>
      <c r="D608" s="219">
        <v>97.297297297297305</v>
      </c>
      <c r="E608" s="864">
        <v>100</v>
      </c>
      <c r="F608" s="255">
        <f t="shared" ref="F608:F627" si="23">D608/E608*100</f>
        <v>97.297297297297305</v>
      </c>
      <c r="G608" s="865">
        <v>100</v>
      </c>
      <c r="H608" s="865">
        <v>100</v>
      </c>
      <c r="I608" s="865">
        <v>100</v>
      </c>
      <c r="J608" s="865">
        <v>100</v>
      </c>
      <c r="K608" s="905">
        <v>100</v>
      </c>
      <c r="L608" s="934"/>
      <c r="M608" s="927"/>
    </row>
    <row r="609" spans="1:13" x14ac:dyDescent="0.25">
      <c r="A609" s="218"/>
      <c r="B609" s="194" t="s">
        <v>211</v>
      </c>
      <c r="C609" s="655"/>
      <c r="D609" s="219">
        <v>86.956521739130437</v>
      </c>
      <c r="E609" s="864">
        <v>100</v>
      </c>
      <c r="F609" s="255">
        <f t="shared" si="23"/>
        <v>86.956521739130437</v>
      </c>
      <c r="G609" s="865">
        <v>100</v>
      </c>
      <c r="H609" s="865">
        <v>100</v>
      </c>
      <c r="I609" s="865">
        <v>100</v>
      </c>
      <c r="J609" s="865">
        <v>100</v>
      </c>
      <c r="K609" s="905">
        <v>100</v>
      </c>
      <c r="L609" s="934"/>
      <c r="M609" s="927"/>
    </row>
    <row r="610" spans="1:13" x14ac:dyDescent="0.25">
      <c r="A610" s="218"/>
      <c r="B610" s="194" t="s">
        <v>1074</v>
      </c>
      <c r="C610" s="655"/>
      <c r="D610" s="222">
        <v>100</v>
      </c>
      <c r="E610" s="864">
        <v>100</v>
      </c>
      <c r="F610" s="255">
        <f t="shared" si="23"/>
        <v>100</v>
      </c>
      <c r="G610" s="865">
        <v>100</v>
      </c>
      <c r="H610" s="865">
        <v>100</v>
      </c>
      <c r="I610" s="865">
        <v>100</v>
      </c>
      <c r="J610" s="865">
        <v>100</v>
      </c>
      <c r="K610" s="905">
        <v>100</v>
      </c>
      <c r="L610" s="934"/>
      <c r="M610" s="927"/>
    </row>
    <row r="611" spans="1:13" x14ac:dyDescent="0.25">
      <c r="A611" s="218"/>
      <c r="B611" s="194" t="s">
        <v>193</v>
      </c>
      <c r="C611" s="655"/>
      <c r="D611" s="222">
        <v>100</v>
      </c>
      <c r="E611" s="864">
        <v>100</v>
      </c>
      <c r="F611" s="255">
        <f t="shared" si="23"/>
        <v>100</v>
      </c>
      <c r="G611" s="865">
        <v>100</v>
      </c>
      <c r="H611" s="865">
        <v>100</v>
      </c>
      <c r="I611" s="865">
        <v>100</v>
      </c>
      <c r="J611" s="865">
        <v>100</v>
      </c>
      <c r="K611" s="905">
        <v>100</v>
      </c>
      <c r="L611" s="934"/>
      <c r="M611" s="927"/>
    </row>
    <row r="612" spans="1:13" x14ac:dyDescent="0.25">
      <c r="A612" s="218"/>
      <c r="B612" s="194" t="s">
        <v>1050</v>
      </c>
      <c r="C612" s="655"/>
      <c r="D612" s="219">
        <v>68.75</v>
      </c>
      <c r="E612" s="864">
        <v>100</v>
      </c>
      <c r="F612" s="255">
        <f t="shared" si="23"/>
        <v>68.75</v>
      </c>
      <c r="G612" s="866">
        <v>87.5</v>
      </c>
      <c r="H612" s="866">
        <v>93.75</v>
      </c>
      <c r="I612" s="866">
        <v>93.75</v>
      </c>
      <c r="J612" s="865">
        <v>100</v>
      </c>
      <c r="K612" s="905">
        <v>100</v>
      </c>
      <c r="L612" s="934"/>
      <c r="M612" s="927"/>
    </row>
    <row r="613" spans="1:13" x14ac:dyDescent="0.25">
      <c r="A613" s="218"/>
      <c r="B613" s="194" t="s">
        <v>1051</v>
      </c>
      <c r="C613" s="655"/>
      <c r="D613" s="219">
        <v>70.588235294117652</v>
      </c>
      <c r="E613" s="864">
        <v>100</v>
      </c>
      <c r="F613" s="255">
        <f t="shared" si="23"/>
        <v>70.588235294117652</v>
      </c>
      <c r="G613" s="866">
        <v>88.235294117647058</v>
      </c>
      <c r="H613" s="866">
        <v>94.117647058823522</v>
      </c>
      <c r="I613" s="866">
        <v>94.117647058823522</v>
      </c>
      <c r="J613" s="865">
        <v>100</v>
      </c>
      <c r="K613" s="905">
        <v>100</v>
      </c>
      <c r="L613" s="934"/>
      <c r="M613" s="927"/>
    </row>
    <row r="614" spans="1:13" x14ac:dyDescent="0.25">
      <c r="A614" s="218"/>
      <c r="B614" s="194" t="s">
        <v>1052</v>
      </c>
      <c r="C614" s="655"/>
      <c r="D614" s="219">
        <v>76</v>
      </c>
      <c r="E614" s="864">
        <v>100</v>
      </c>
      <c r="F614" s="255">
        <f t="shared" si="23"/>
        <v>76</v>
      </c>
      <c r="G614" s="866">
        <v>92</v>
      </c>
      <c r="H614" s="866">
        <v>96</v>
      </c>
      <c r="I614" s="866">
        <v>96</v>
      </c>
      <c r="J614" s="865">
        <v>100</v>
      </c>
      <c r="K614" s="905">
        <v>100</v>
      </c>
      <c r="L614" s="934"/>
      <c r="M614" s="927"/>
    </row>
    <row r="615" spans="1:13" x14ac:dyDescent="0.25">
      <c r="A615" s="218"/>
      <c r="B615" s="194" t="s">
        <v>1054</v>
      </c>
      <c r="C615" s="655"/>
      <c r="D615" s="219">
        <v>73.68421052631578</v>
      </c>
      <c r="E615" s="864">
        <v>100</v>
      </c>
      <c r="F615" s="255">
        <f t="shared" si="23"/>
        <v>73.68421052631578</v>
      </c>
      <c r="G615" s="866">
        <v>89.473684210526315</v>
      </c>
      <c r="H615" s="866">
        <v>94.73684210526315</v>
      </c>
      <c r="I615" s="866">
        <v>94.73684210526315</v>
      </c>
      <c r="J615" s="865">
        <v>100</v>
      </c>
      <c r="K615" s="905">
        <v>100</v>
      </c>
      <c r="L615" s="934"/>
      <c r="M615" s="927"/>
    </row>
    <row r="616" spans="1:13" x14ac:dyDescent="0.25">
      <c r="A616" s="218"/>
      <c r="B616" s="194" t="s">
        <v>1055</v>
      </c>
      <c r="C616" s="655"/>
      <c r="D616" s="219">
        <v>61.111111111111114</v>
      </c>
      <c r="E616" s="864">
        <v>100</v>
      </c>
      <c r="F616" s="255">
        <f t="shared" si="23"/>
        <v>61.111111111111114</v>
      </c>
      <c r="G616" s="866">
        <v>88.888888888888886</v>
      </c>
      <c r="H616" s="866">
        <v>94.444444444444443</v>
      </c>
      <c r="I616" s="866">
        <v>94.444444444444443</v>
      </c>
      <c r="J616" s="865">
        <v>100</v>
      </c>
      <c r="K616" s="905">
        <v>100</v>
      </c>
      <c r="L616" s="934"/>
      <c r="M616" s="927"/>
    </row>
    <row r="617" spans="1:13" x14ac:dyDescent="0.25">
      <c r="A617" s="218"/>
      <c r="B617" s="194" t="s">
        <v>1056</v>
      </c>
      <c r="C617" s="655"/>
      <c r="D617" s="219">
        <v>83.333333333333343</v>
      </c>
      <c r="E617" s="864">
        <v>100</v>
      </c>
      <c r="F617" s="255">
        <f t="shared" si="23"/>
        <v>83.333333333333343</v>
      </c>
      <c r="G617" s="866">
        <v>88.888888888888886</v>
      </c>
      <c r="H617" s="866">
        <v>94.444444444444443</v>
      </c>
      <c r="I617" s="866">
        <v>94.444444444444443</v>
      </c>
      <c r="J617" s="865">
        <v>100</v>
      </c>
      <c r="K617" s="905">
        <v>100</v>
      </c>
      <c r="L617" s="934"/>
      <c r="M617" s="927"/>
    </row>
    <row r="618" spans="1:13" x14ac:dyDescent="0.25">
      <c r="A618" s="218"/>
      <c r="B618" s="194" t="s">
        <v>1057</v>
      </c>
      <c r="C618" s="655"/>
      <c r="D618" s="219">
        <v>75</v>
      </c>
      <c r="E618" s="864">
        <v>100</v>
      </c>
      <c r="F618" s="255">
        <f t="shared" si="23"/>
        <v>75</v>
      </c>
      <c r="G618" s="866">
        <v>83.333333333333343</v>
      </c>
      <c r="H618" s="866">
        <v>91.666666666666657</v>
      </c>
      <c r="I618" s="866">
        <v>91.666666666666657</v>
      </c>
      <c r="J618" s="865">
        <v>100</v>
      </c>
      <c r="K618" s="905">
        <v>100</v>
      </c>
      <c r="L618" s="934"/>
      <c r="M618" s="927"/>
    </row>
    <row r="619" spans="1:13" x14ac:dyDescent="0.25">
      <c r="A619" s="218"/>
      <c r="B619" s="194" t="s">
        <v>1058</v>
      </c>
      <c r="C619" s="655"/>
      <c r="D619" s="219">
        <v>72.222222222222214</v>
      </c>
      <c r="E619" s="864">
        <v>100</v>
      </c>
      <c r="F619" s="255">
        <f t="shared" si="23"/>
        <v>72.222222222222214</v>
      </c>
      <c r="G619" s="866">
        <v>88.888888888888886</v>
      </c>
      <c r="H619" s="866">
        <v>94.444444444444443</v>
      </c>
      <c r="I619" s="866">
        <v>94.444444444444443</v>
      </c>
      <c r="J619" s="865">
        <v>100</v>
      </c>
      <c r="K619" s="905">
        <v>100</v>
      </c>
      <c r="L619" s="934"/>
      <c r="M619" s="927"/>
    </row>
    <row r="620" spans="1:13" x14ac:dyDescent="0.25">
      <c r="A620" s="218"/>
      <c r="B620" s="194" t="s">
        <v>1059</v>
      </c>
      <c r="C620" s="655"/>
      <c r="D620" s="219">
        <v>72.727272727272734</v>
      </c>
      <c r="E620" s="864">
        <v>100</v>
      </c>
      <c r="F620" s="255">
        <f t="shared" si="23"/>
        <v>72.727272727272734</v>
      </c>
      <c r="G620" s="866">
        <v>90.909090909090907</v>
      </c>
      <c r="H620" s="866">
        <v>90.909090909090907</v>
      </c>
      <c r="I620" s="866">
        <v>95.454545454545453</v>
      </c>
      <c r="J620" s="865">
        <v>100</v>
      </c>
      <c r="K620" s="905">
        <v>100</v>
      </c>
      <c r="L620" s="934"/>
      <c r="M620" s="927"/>
    </row>
    <row r="621" spans="1:13" x14ac:dyDescent="0.25">
      <c r="A621" s="218"/>
      <c r="B621" s="194" t="s">
        <v>194</v>
      </c>
      <c r="C621" s="655"/>
      <c r="D621" s="219">
        <v>62.5</v>
      </c>
      <c r="E621" s="864">
        <v>100</v>
      </c>
      <c r="F621" s="255">
        <f t="shared" si="23"/>
        <v>62.5</v>
      </c>
      <c r="G621" s="866">
        <v>92.5</v>
      </c>
      <c r="H621" s="866">
        <v>92.5</v>
      </c>
      <c r="I621" s="866">
        <v>97.5</v>
      </c>
      <c r="J621" s="865">
        <v>100</v>
      </c>
      <c r="K621" s="905">
        <v>100</v>
      </c>
      <c r="L621" s="934"/>
      <c r="M621" s="927"/>
    </row>
    <row r="622" spans="1:13" x14ac:dyDescent="0.25">
      <c r="A622" s="218"/>
      <c r="B622" s="194" t="s">
        <v>1060</v>
      </c>
      <c r="C622" s="655"/>
      <c r="D622" s="219">
        <v>73.68421052631578</v>
      </c>
      <c r="E622" s="864">
        <v>100</v>
      </c>
      <c r="F622" s="255">
        <f t="shared" si="23"/>
        <v>73.68421052631578</v>
      </c>
      <c r="G622" s="866">
        <v>89.473684210526315</v>
      </c>
      <c r="H622" s="866">
        <v>89.473684210526315</v>
      </c>
      <c r="I622" s="866">
        <v>94.73684210526315</v>
      </c>
      <c r="J622" s="865">
        <v>100</v>
      </c>
      <c r="K622" s="905">
        <v>100</v>
      </c>
      <c r="L622" s="934"/>
      <c r="M622" s="927"/>
    </row>
    <row r="623" spans="1:13" x14ac:dyDescent="0.25">
      <c r="A623" s="218"/>
      <c r="B623" s="194" t="s">
        <v>1061</v>
      </c>
      <c r="C623" s="655"/>
      <c r="D623" s="219">
        <v>70</v>
      </c>
      <c r="E623" s="864">
        <v>100</v>
      </c>
      <c r="F623" s="255">
        <f t="shared" si="23"/>
        <v>70</v>
      </c>
      <c r="G623" s="866">
        <v>90</v>
      </c>
      <c r="H623" s="866">
        <v>90</v>
      </c>
      <c r="I623" s="866">
        <v>90</v>
      </c>
      <c r="J623" s="865">
        <v>100</v>
      </c>
      <c r="K623" s="905">
        <v>100</v>
      </c>
      <c r="L623" s="934"/>
      <c r="M623" s="927"/>
    </row>
    <row r="624" spans="1:13" x14ac:dyDescent="0.25">
      <c r="A624" s="218"/>
      <c r="B624" s="194" t="s">
        <v>213</v>
      </c>
      <c r="C624" s="655"/>
      <c r="D624" s="219">
        <v>63.157894736842103</v>
      </c>
      <c r="E624" s="864">
        <v>100</v>
      </c>
      <c r="F624" s="255">
        <f t="shared" si="23"/>
        <v>63.157894736842103</v>
      </c>
      <c r="G624" s="866">
        <v>89.473684210526315</v>
      </c>
      <c r="H624" s="866">
        <v>94.73684210526315</v>
      </c>
      <c r="I624" s="866">
        <v>94.73684210526315</v>
      </c>
      <c r="J624" s="865">
        <v>100</v>
      </c>
      <c r="K624" s="905">
        <v>100</v>
      </c>
      <c r="L624" s="934"/>
      <c r="M624" s="927"/>
    </row>
    <row r="625" spans="1:13" x14ac:dyDescent="0.25">
      <c r="A625" s="218"/>
      <c r="B625" s="194" t="s">
        <v>1062</v>
      </c>
      <c r="C625" s="655"/>
      <c r="D625" s="219">
        <v>61.111111111111114</v>
      </c>
      <c r="E625" s="864">
        <v>100</v>
      </c>
      <c r="F625" s="255">
        <f t="shared" si="23"/>
        <v>61.111111111111114</v>
      </c>
      <c r="G625" s="866">
        <v>88.888888888888886</v>
      </c>
      <c r="H625" s="866">
        <v>88.888888888888886</v>
      </c>
      <c r="I625" s="865">
        <v>100</v>
      </c>
      <c r="J625" s="865">
        <v>100</v>
      </c>
      <c r="K625" s="905">
        <v>100</v>
      </c>
      <c r="L625" s="934"/>
      <c r="M625" s="927"/>
    </row>
    <row r="626" spans="1:13" x14ac:dyDescent="0.25">
      <c r="A626" s="218"/>
      <c r="B626" s="194" t="s">
        <v>1064</v>
      </c>
      <c r="C626" s="655"/>
      <c r="D626" s="219">
        <v>81.25</v>
      </c>
      <c r="E626" s="864">
        <v>100</v>
      </c>
      <c r="F626" s="255">
        <f t="shared" si="23"/>
        <v>81.25</v>
      </c>
      <c r="G626" s="866">
        <v>87.5</v>
      </c>
      <c r="H626" s="866">
        <v>87.5</v>
      </c>
      <c r="I626" s="866">
        <v>93.75</v>
      </c>
      <c r="J626" s="865">
        <v>100</v>
      </c>
      <c r="K626" s="905">
        <v>100</v>
      </c>
      <c r="L626" s="934"/>
      <c r="M626" s="927"/>
    </row>
    <row r="627" spans="1:13" x14ac:dyDescent="0.25">
      <c r="A627" s="218"/>
      <c r="B627" s="194" t="s">
        <v>1065</v>
      </c>
      <c r="C627" s="655"/>
      <c r="D627" s="219">
        <v>77.777777777777786</v>
      </c>
      <c r="E627" s="864">
        <v>100</v>
      </c>
      <c r="F627" s="255">
        <f t="shared" si="23"/>
        <v>77.777777777777786</v>
      </c>
      <c r="G627" s="866">
        <v>88.888888888888886</v>
      </c>
      <c r="H627" s="866">
        <v>88.888888888888886</v>
      </c>
      <c r="I627" s="865">
        <v>100</v>
      </c>
      <c r="J627" s="865">
        <v>100</v>
      </c>
      <c r="K627" s="905">
        <v>100</v>
      </c>
      <c r="L627" s="934"/>
      <c r="M627" s="927"/>
    </row>
    <row r="628" spans="1:13" x14ac:dyDescent="0.25">
      <c r="A628" s="1084" t="s">
        <v>282</v>
      </c>
      <c r="B628" s="1084"/>
      <c r="C628" s="1084"/>
      <c r="D628" s="1084"/>
      <c r="E628" s="1084"/>
      <c r="F628" s="1084"/>
      <c r="G628" s="1084"/>
      <c r="H628" s="1084"/>
      <c r="I628" s="1084"/>
      <c r="J628" s="1084"/>
      <c r="K628" s="1229"/>
      <c r="L628" s="845"/>
      <c r="M628" s="918"/>
    </row>
    <row r="629" spans="1:13" x14ac:dyDescent="0.25">
      <c r="A629" s="23">
        <v>77</v>
      </c>
      <c r="B629" s="855" t="s">
        <v>280</v>
      </c>
      <c r="C629" s="864"/>
      <c r="D629" s="256">
        <v>98.6</v>
      </c>
      <c r="E629" s="251">
        <v>100</v>
      </c>
      <c r="F629" s="216">
        <f t="shared" ref="F629:F649" si="24">D629/E629*100</f>
        <v>98.6</v>
      </c>
      <c r="G629" s="251">
        <v>100</v>
      </c>
      <c r="H629" s="251">
        <v>100</v>
      </c>
      <c r="I629" s="251">
        <v>100</v>
      </c>
      <c r="J629" s="251">
        <v>100</v>
      </c>
      <c r="K629" s="897">
        <v>100</v>
      </c>
      <c r="L629" s="845"/>
      <c r="M629" s="845"/>
    </row>
    <row r="630" spans="1:13" x14ac:dyDescent="0.25">
      <c r="A630" s="23"/>
      <c r="B630" s="194" t="s">
        <v>210</v>
      </c>
      <c r="C630" s="19"/>
      <c r="D630" s="864">
        <v>100</v>
      </c>
      <c r="E630" s="19">
        <v>100</v>
      </c>
      <c r="F630" s="216">
        <f t="shared" si="24"/>
        <v>100</v>
      </c>
      <c r="G630" s="867">
        <v>100</v>
      </c>
      <c r="H630" s="867">
        <v>100</v>
      </c>
      <c r="I630" s="867">
        <v>100</v>
      </c>
      <c r="J630" s="867">
        <v>100</v>
      </c>
      <c r="K630" s="906">
        <v>100</v>
      </c>
      <c r="L630" s="933"/>
      <c r="M630" s="857"/>
    </row>
    <row r="631" spans="1:13" x14ac:dyDescent="0.25">
      <c r="A631" s="23"/>
      <c r="B631" s="194" t="s">
        <v>211</v>
      </c>
      <c r="C631" s="19"/>
      <c r="D631" s="864">
        <v>100</v>
      </c>
      <c r="E631" s="19">
        <v>100</v>
      </c>
      <c r="F631" s="216">
        <f t="shared" si="24"/>
        <v>100</v>
      </c>
      <c r="G631" s="867">
        <v>100</v>
      </c>
      <c r="H631" s="867">
        <v>100</v>
      </c>
      <c r="I631" s="867">
        <v>100</v>
      </c>
      <c r="J631" s="867">
        <v>100</v>
      </c>
      <c r="K631" s="906">
        <v>100</v>
      </c>
      <c r="L631" s="933"/>
      <c r="M631" s="857"/>
    </row>
    <row r="632" spans="1:13" x14ac:dyDescent="0.25">
      <c r="A632" s="23"/>
      <c r="B632" s="194" t="s">
        <v>1074</v>
      </c>
      <c r="C632" s="19"/>
      <c r="D632" s="864">
        <v>100</v>
      </c>
      <c r="E632" s="19">
        <v>100</v>
      </c>
      <c r="F632" s="216">
        <f t="shared" si="24"/>
        <v>100</v>
      </c>
      <c r="G632" s="867">
        <v>100</v>
      </c>
      <c r="H632" s="867">
        <v>100</v>
      </c>
      <c r="I632" s="867">
        <v>100</v>
      </c>
      <c r="J632" s="867">
        <v>100</v>
      </c>
      <c r="K632" s="906">
        <v>100</v>
      </c>
      <c r="L632" s="933"/>
      <c r="M632" s="857"/>
    </row>
    <row r="633" spans="1:13" x14ac:dyDescent="0.25">
      <c r="A633" s="23"/>
      <c r="B633" s="194" t="s">
        <v>193</v>
      </c>
      <c r="C633" s="19"/>
      <c r="D633" s="864">
        <v>100</v>
      </c>
      <c r="E633" s="19">
        <v>100</v>
      </c>
      <c r="F633" s="216">
        <f t="shared" si="24"/>
        <v>100</v>
      </c>
      <c r="G633" s="867">
        <v>100</v>
      </c>
      <c r="H633" s="867">
        <v>100</v>
      </c>
      <c r="I633" s="867">
        <v>100</v>
      </c>
      <c r="J633" s="867">
        <v>100</v>
      </c>
      <c r="K633" s="906">
        <v>100</v>
      </c>
      <c r="L633" s="933"/>
      <c r="M633" s="857"/>
    </row>
    <row r="634" spans="1:13" x14ac:dyDescent="0.25">
      <c r="A634" s="23"/>
      <c r="B634" s="194" t="s">
        <v>1050</v>
      </c>
      <c r="C634" s="19"/>
      <c r="D634" s="864">
        <v>100</v>
      </c>
      <c r="E634" s="19">
        <v>100</v>
      </c>
      <c r="F634" s="216">
        <f t="shared" si="24"/>
        <v>100</v>
      </c>
      <c r="G634" s="867">
        <v>100</v>
      </c>
      <c r="H634" s="867">
        <v>100</v>
      </c>
      <c r="I634" s="867">
        <v>100</v>
      </c>
      <c r="J634" s="867">
        <v>100</v>
      </c>
      <c r="K634" s="906">
        <v>100</v>
      </c>
      <c r="L634" s="933"/>
      <c r="M634" s="857"/>
    </row>
    <row r="635" spans="1:13" x14ac:dyDescent="0.25">
      <c r="A635" s="23"/>
      <c r="B635" s="194" t="s">
        <v>1051</v>
      </c>
      <c r="C635" s="19"/>
      <c r="D635" s="864">
        <v>100</v>
      </c>
      <c r="E635" s="19">
        <v>100</v>
      </c>
      <c r="F635" s="216">
        <f t="shared" si="24"/>
        <v>100</v>
      </c>
      <c r="G635" s="867">
        <v>100</v>
      </c>
      <c r="H635" s="867">
        <v>100</v>
      </c>
      <c r="I635" s="867">
        <v>100</v>
      </c>
      <c r="J635" s="867">
        <v>100</v>
      </c>
      <c r="K635" s="906">
        <v>100</v>
      </c>
      <c r="L635" s="933"/>
      <c r="M635" s="857"/>
    </row>
    <row r="636" spans="1:13" x14ac:dyDescent="0.25">
      <c r="A636" s="23"/>
      <c r="B636" s="194" t="s">
        <v>1052</v>
      </c>
      <c r="C636" s="19"/>
      <c r="D636" s="864">
        <v>100</v>
      </c>
      <c r="E636" s="19">
        <v>100</v>
      </c>
      <c r="F636" s="216">
        <f t="shared" si="24"/>
        <v>100</v>
      </c>
      <c r="G636" s="867">
        <v>100</v>
      </c>
      <c r="H636" s="867">
        <v>100</v>
      </c>
      <c r="I636" s="867">
        <v>100</v>
      </c>
      <c r="J636" s="867">
        <v>100</v>
      </c>
      <c r="K636" s="906">
        <v>100</v>
      </c>
      <c r="L636" s="933"/>
      <c r="M636" s="857"/>
    </row>
    <row r="637" spans="1:13" x14ac:dyDescent="0.25">
      <c r="A637" s="23"/>
      <c r="B637" s="194" t="s">
        <v>1054</v>
      </c>
      <c r="C637" s="19"/>
      <c r="D637" s="856">
        <v>86.956521739130437</v>
      </c>
      <c r="E637" s="19">
        <v>100</v>
      </c>
      <c r="F637" s="216">
        <f t="shared" si="24"/>
        <v>86.956521739130437</v>
      </c>
      <c r="G637" s="867">
        <v>100</v>
      </c>
      <c r="H637" s="867">
        <v>100</v>
      </c>
      <c r="I637" s="867">
        <v>100</v>
      </c>
      <c r="J637" s="867">
        <v>100</v>
      </c>
      <c r="K637" s="906">
        <v>100</v>
      </c>
      <c r="L637" s="933"/>
      <c r="M637" s="857"/>
    </row>
    <row r="638" spans="1:13" x14ac:dyDescent="0.25">
      <c r="A638" s="23"/>
      <c r="B638" s="194" t="s">
        <v>1055</v>
      </c>
      <c r="C638" s="19"/>
      <c r="D638" s="864">
        <v>100</v>
      </c>
      <c r="E638" s="19">
        <v>100</v>
      </c>
      <c r="F638" s="216">
        <f t="shared" si="24"/>
        <v>100</v>
      </c>
      <c r="G638" s="867">
        <v>100</v>
      </c>
      <c r="H638" s="867">
        <v>100</v>
      </c>
      <c r="I638" s="867">
        <v>100</v>
      </c>
      <c r="J638" s="867">
        <v>100</v>
      </c>
      <c r="K638" s="906">
        <v>100</v>
      </c>
      <c r="L638" s="933"/>
      <c r="M638" s="857"/>
    </row>
    <row r="639" spans="1:13" x14ac:dyDescent="0.25">
      <c r="A639" s="23"/>
      <c r="B639" s="194" t="s">
        <v>1056</v>
      </c>
      <c r="C639" s="19"/>
      <c r="D639" s="864">
        <v>100</v>
      </c>
      <c r="E639" s="19">
        <v>100</v>
      </c>
      <c r="F639" s="216">
        <f t="shared" si="24"/>
        <v>100</v>
      </c>
      <c r="G639" s="867">
        <v>100</v>
      </c>
      <c r="H639" s="867">
        <v>100</v>
      </c>
      <c r="I639" s="867">
        <v>100</v>
      </c>
      <c r="J639" s="867">
        <v>100</v>
      </c>
      <c r="K639" s="906">
        <v>100</v>
      </c>
      <c r="L639" s="933"/>
      <c r="M639" s="857"/>
    </row>
    <row r="640" spans="1:13" x14ac:dyDescent="0.25">
      <c r="A640" s="23"/>
      <c r="B640" s="194" t="s">
        <v>1057</v>
      </c>
      <c r="C640" s="19"/>
      <c r="D640" s="856">
        <v>91.666666666666657</v>
      </c>
      <c r="E640" s="19">
        <v>100</v>
      </c>
      <c r="F640" s="216">
        <f t="shared" si="24"/>
        <v>91.666666666666657</v>
      </c>
      <c r="G640" s="867">
        <v>100</v>
      </c>
      <c r="H640" s="867">
        <v>100</v>
      </c>
      <c r="I640" s="867">
        <v>100</v>
      </c>
      <c r="J640" s="867">
        <v>100</v>
      </c>
      <c r="K640" s="906">
        <v>100</v>
      </c>
      <c r="L640" s="933"/>
      <c r="M640" s="857"/>
    </row>
    <row r="641" spans="1:13" x14ac:dyDescent="0.25">
      <c r="A641" s="23"/>
      <c r="B641" s="194" t="s">
        <v>1058</v>
      </c>
      <c r="C641" s="19"/>
      <c r="D641" s="856">
        <v>95.652173913043484</v>
      </c>
      <c r="E641" s="19">
        <v>100</v>
      </c>
      <c r="F641" s="216">
        <f t="shared" si="24"/>
        <v>95.652173913043484</v>
      </c>
      <c r="G641" s="867">
        <v>100</v>
      </c>
      <c r="H641" s="867">
        <v>100</v>
      </c>
      <c r="I641" s="867">
        <v>100</v>
      </c>
      <c r="J641" s="867">
        <v>100</v>
      </c>
      <c r="K641" s="906">
        <v>100</v>
      </c>
      <c r="L641" s="933"/>
      <c r="M641" s="857"/>
    </row>
    <row r="642" spans="1:13" x14ac:dyDescent="0.25">
      <c r="A642" s="23"/>
      <c r="B642" s="194" t="s">
        <v>1059</v>
      </c>
      <c r="C642" s="19"/>
      <c r="D642" s="864">
        <v>100</v>
      </c>
      <c r="E642" s="19">
        <v>100</v>
      </c>
      <c r="F642" s="216">
        <f t="shared" si="24"/>
        <v>100</v>
      </c>
      <c r="G642" s="867">
        <v>100</v>
      </c>
      <c r="H642" s="867">
        <v>100</v>
      </c>
      <c r="I642" s="867">
        <v>100</v>
      </c>
      <c r="J642" s="867">
        <v>100</v>
      </c>
      <c r="K642" s="906">
        <v>100</v>
      </c>
      <c r="L642" s="933"/>
      <c r="M642" s="857"/>
    </row>
    <row r="643" spans="1:13" x14ac:dyDescent="0.25">
      <c r="A643" s="23"/>
      <c r="B643" s="194" t="s">
        <v>194</v>
      </c>
      <c r="C643" s="19"/>
      <c r="D643" s="864">
        <v>100</v>
      </c>
      <c r="E643" s="19">
        <v>100</v>
      </c>
      <c r="F643" s="216">
        <f t="shared" si="24"/>
        <v>100</v>
      </c>
      <c r="G643" s="867">
        <v>100</v>
      </c>
      <c r="H643" s="867">
        <v>100</v>
      </c>
      <c r="I643" s="867">
        <v>100</v>
      </c>
      <c r="J643" s="867">
        <v>100</v>
      </c>
      <c r="K643" s="906">
        <v>100</v>
      </c>
      <c r="L643" s="933"/>
      <c r="M643" s="857"/>
    </row>
    <row r="644" spans="1:13" x14ac:dyDescent="0.25">
      <c r="A644" s="23"/>
      <c r="B644" s="194" t="s">
        <v>1060</v>
      </c>
      <c r="C644" s="19"/>
      <c r="D644" s="864">
        <v>100</v>
      </c>
      <c r="E644" s="19">
        <v>100</v>
      </c>
      <c r="F644" s="216">
        <f t="shared" si="24"/>
        <v>100</v>
      </c>
      <c r="G644" s="867">
        <v>100</v>
      </c>
      <c r="H644" s="867">
        <v>100</v>
      </c>
      <c r="I644" s="867">
        <v>100</v>
      </c>
      <c r="J644" s="867">
        <v>100</v>
      </c>
      <c r="K644" s="906">
        <v>100</v>
      </c>
      <c r="L644" s="933"/>
      <c r="M644" s="857"/>
    </row>
    <row r="645" spans="1:13" x14ac:dyDescent="0.25">
      <c r="A645" s="23"/>
      <c r="B645" s="194" t="s">
        <v>1061</v>
      </c>
      <c r="C645" s="19"/>
      <c r="D645" s="864">
        <v>100</v>
      </c>
      <c r="E645" s="19">
        <v>100</v>
      </c>
      <c r="F645" s="216">
        <f t="shared" si="24"/>
        <v>100</v>
      </c>
      <c r="G645" s="867">
        <v>100</v>
      </c>
      <c r="H645" s="867">
        <v>100</v>
      </c>
      <c r="I645" s="867">
        <v>100</v>
      </c>
      <c r="J645" s="867">
        <v>100</v>
      </c>
      <c r="K645" s="906">
        <v>100</v>
      </c>
      <c r="L645" s="933"/>
      <c r="M645" s="857"/>
    </row>
    <row r="646" spans="1:13" x14ac:dyDescent="0.25">
      <c r="A646" s="23"/>
      <c r="B646" s="194" t="s">
        <v>213</v>
      </c>
      <c r="C646" s="19"/>
      <c r="D646" s="864">
        <v>100</v>
      </c>
      <c r="E646" s="19">
        <v>100</v>
      </c>
      <c r="F646" s="216">
        <f t="shared" si="24"/>
        <v>100</v>
      </c>
      <c r="G646" s="867">
        <v>100</v>
      </c>
      <c r="H646" s="867">
        <v>100</v>
      </c>
      <c r="I646" s="867">
        <v>100</v>
      </c>
      <c r="J646" s="867">
        <v>100</v>
      </c>
      <c r="K646" s="906">
        <v>100</v>
      </c>
      <c r="L646" s="933"/>
      <c r="M646" s="857"/>
    </row>
    <row r="647" spans="1:13" x14ac:dyDescent="0.25">
      <c r="A647" s="23"/>
      <c r="B647" s="194" t="s">
        <v>1062</v>
      </c>
      <c r="C647" s="19"/>
      <c r="D647" s="864">
        <v>100</v>
      </c>
      <c r="E647" s="19">
        <v>100</v>
      </c>
      <c r="F647" s="216">
        <f t="shared" si="24"/>
        <v>100</v>
      </c>
      <c r="G647" s="867">
        <v>100</v>
      </c>
      <c r="H647" s="867">
        <v>100</v>
      </c>
      <c r="I647" s="867">
        <v>100</v>
      </c>
      <c r="J647" s="867">
        <v>100</v>
      </c>
      <c r="K647" s="906">
        <v>100</v>
      </c>
      <c r="L647" s="933"/>
      <c r="M647" s="857"/>
    </row>
    <row r="648" spans="1:13" x14ac:dyDescent="0.25">
      <c r="A648" s="23"/>
      <c r="B648" s="194" t="s">
        <v>1064</v>
      </c>
      <c r="C648" s="19"/>
      <c r="D648" s="856">
        <v>94.444444444444443</v>
      </c>
      <c r="E648" s="19">
        <v>100</v>
      </c>
      <c r="F648" s="216">
        <f t="shared" si="24"/>
        <v>94.444444444444443</v>
      </c>
      <c r="G648" s="867">
        <v>100</v>
      </c>
      <c r="H648" s="867">
        <v>100</v>
      </c>
      <c r="I648" s="867">
        <v>100</v>
      </c>
      <c r="J648" s="867">
        <v>100</v>
      </c>
      <c r="K648" s="906">
        <v>100</v>
      </c>
      <c r="L648" s="933"/>
      <c r="M648" s="857"/>
    </row>
    <row r="649" spans="1:13" x14ac:dyDescent="0.25">
      <c r="A649" s="23"/>
      <c r="B649" s="194" t="s">
        <v>1065</v>
      </c>
      <c r="C649" s="19"/>
      <c r="D649" s="864">
        <v>100</v>
      </c>
      <c r="E649" s="19">
        <v>100</v>
      </c>
      <c r="F649" s="216">
        <f t="shared" si="24"/>
        <v>100</v>
      </c>
      <c r="G649" s="867">
        <v>100</v>
      </c>
      <c r="H649" s="867">
        <v>100</v>
      </c>
      <c r="I649" s="867">
        <v>100</v>
      </c>
      <c r="J649" s="867">
        <v>100</v>
      </c>
      <c r="K649" s="906">
        <v>100</v>
      </c>
      <c r="L649" s="933"/>
      <c r="M649" s="857"/>
    </row>
    <row r="650" spans="1:13" x14ac:dyDescent="0.25">
      <c r="A650" s="1084" t="s">
        <v>283</v>
      </c>
      <c r="B650" s="1084"/>
      <c r="C650" s="1084"/>
      <c r="D650" s="1084"/>
      <c r="E650" s="1084"/>
      <c r="F650" s="1084"/>
      <c r="G650" s="1084"/>
      <c r="H650" s="1084"/>
      <c r="I650" s="1084"/>
      <c r="J650" s="1084"/>
      <c r="K650" s="1229"/>
      <c r="L650" s="845"/>
      <c r="M650" s="918"/>
    </row>
    <row r="651" spans="1:13" ht="30" x14ac:dyDescent="0.25">
      <c r="A651" s="23">
        <v>78</v>
      </c>
      <c r="B651" s="855" t="s">
        <v>280</v>
      </c>
      <c r="C651" s="864"/>
      <c r="D651" s="256">
        <v>60</v>
      </c>
      <c r="E651" s="251">
        <v>63.5</v>
      </c>
      <c r="F651" s="216">
        <f>D651/E651*100</f>
        <v>94.488188976377955</v>
      </c>
      <c r="G651" s="251">
        <v>62</v>
      </c>
      <c r="H651" s="251">
        <v>62.5</v>
      </c>
      <c r="I651" s="251">
        <v>63</v>
      </c>
      <c r="J651" s="251">
        <v>63.5</v>
      </c>
      <c r="K651" s="897">
        <v>63.5</v>
      </c>
      <c r="L651" s="217" t="s">
        <v>50</v>
      </c>
      <c r="M651" s="209" t="s">
        <v>208</v>
      </c>
    </row>
    <row r="652" spans="1:13" x14ac:dyDescent="0.25">
      <c r="A652" s="1235" t="s">
        <v>937</v>
      </c>
      <c r="B652" s="1235"/>
      <c r="C652" s="1235"/>
      <c r="D652" s="1235"/>
      <c r="E652" s="1235"/>
      <c r="F652" s="1235"/>
      <c r="G652" s="1235"/>
      <c r="H652" s="1235"/>
      <c r="I652" s="1235"/>
      <c r="J652" s="1235"/>
      <c r="K652" s="1236"/>
      <c r="L652" s="935"/>
      <c r="M652" s="935"/>
    </row>
    <row r="653" spans="1:13" ht="30" x14ac:dyDescent="0.25">
      <c r="A653" s="450">
        <v>79</v>
      </c>
      <c r="B653" s="855" t="s">
        <v>280</v>
      </c>
      <c r="C653" s="868" t="s">
        <v>684</v>
      </c>
      <c r="D653" s="869">
        <v>300</v>
      </c>
      <c r="E653" s="869">
        <v>370</v>
      </c>
      <c r="F653" s="870">
        <f>D653/E653*100</f>
        <v>81.081081081081081</v>
      </c>
      <c r="G653" s="869">
        <v>320</v>
      </c>
      <c r="H653" s="869">
        <v>340</v>
      </c>
      <c r="I653" s="869">
        <v>350</v>
      </c>
      <c r="J653" s="869">
        <v>360</v>
      </c>
      <c r="K653" s="907">
        <v>370</v>
      </c>
      <c r="L653" s="217" t="s">
        <v>1092</v>
      </c>
      <c r="M653" s="209" t="s">
        <v>208</v>
      </c>
    </row>
    <row r="654" spans="1:13" x14ac:dyDescent="0.25">
      <c r="A654" s="1235" t="s">
        <v>938</v>
      </c>
      <c r="B654" s="1235"/>
      <c r="C654" s="1235"/>
      <c r="D654" s="1235"/>
      <c r="E654" s="1235"/>
      <c r="F654" s="1235"/>
      <c r="G654" s="1235"/>
      <c r="H654" s="1235"/>
      <c r="I654" s="1235"/>
      <c r="J654" s="1235"/>
      <c r="K654" s="1236"/>
      <c r="L654" s="935"/>
      <c r="M654" s="935"/>
    </row>
    <row r="655" spans="1:13" ht="31.5" x14ac:dyDescent="0.25">
      <c r="A655" s="450">
        <v>80</v>
      </c>
      <c r="B655" s="855" t="s">
        <v>280</v>
      </c>
      <c r="C655" s="538" t="s">
        <v>129</v>
      </c>
      <c r="D655" s="869">
        <v>0</v>
      </c>
      <c r="E655" s="869">
        <v>1</v>
      </c>
      <c r="F655" s="870">
        <f>D655/E655*100</f>
        <v>0</v>
      </c>
      <c r="G655" s="869">
        <v>1</v>
      </c>
      <c r="H655" s="869">
        <v>2</v>
      </c>
      <c r="I655" s="869">
        <v>1</v>
      </c>
      <c r="J655" s="869">
        <v>1</v>
      </c>
      <c r="K655" s="907">
        <v>1</v>
      </c>
      <c r="L655" s="217" t="s">
        <v>1092</v>
      </c>
      <c r="M655" s="209" t="s">
        <v>208</v>
      </c>
    </row>
    <row r="656" spans="1:13" x14ac:dyDescent="0.25">
      <c r="A656" s="1235" t="s">
        <v>939</v>
      </c>
      <c r="B656" s="1235"/>
      <c r="C656" s="1235"/>
      <c r="D656" s="1235"/>
      <c r="E656" s="1235"/>
      <c r="F656" s="1235"/>
      <c r="G656" s="1235"/>
      <c r="H656" s="1235"/>
      <c r="I656" s="1235"/>
      <c r="J656" s="1235"/>
      <c r="K656" s="1236"/>
      <c r="L656" s="935"/>
      <c r="M656" s="935"/>
    </row>
    <row r="657" spans="1:13" ht="30" x14ac:dyDescent="0.25">
      <c r="A657" s="450">
        <v>81</v>
      </c>
      <c r="B657" s="855" t="s">
        <v>280</v>
      </c>
      <c r="C657" s="868" t="s">
        <v>136</v>
      </c>
      <c r="D657" s="869">
        <v>0</v>
      </c>
      <c r="E657" s="869">
        <v>1</v>
      </c>
      <c r="F657" s="870">
        <f>D657/E657*100</f>
        <v>0</v>
      </c>
      <c r="G657" s="869">
        <v>0</v>
      </c>
      <c r="H657" s="869">
        <v>0</v>
      </c>
      <c r="I657" s="869">
        <v>0</v>
      </c>
      <c r="J657" s="869">
        <v>7</v>
      </c>
      <c r="K657" s="907">
        <v>1</v>
      </c>
      <c r="L657" s="217" t="s">
        <v>1092</v>
      </c>
      <c r="M657" s="209" t="s">
        <v>208</v>
      </c>
    </row>
    <row r="658" spans="1:13" x14ac:dyDescent="0.25">
      <c r="A658" s="1235" t="s">
        <v>940</v>
      </c>
      <c r="B658" s="1235"/>
      <c r="C658" s="1235"/>
      <c r="D658" s="1235"/>
      <c r="E658" s="1235"/>
      <c r="F658" s="1235"/>
      <c r="G658" s="1235"/>
      <c r="H658" s="1235"/>
      <c r="I658" s="1235"/>
      <c r="J658" s="1235"/>
      <c r="K658" s="1236"/>
      <c r="L658" s="935"/>
      <c r="M658" s="935"/>
    </row>
    <row r="659" spans="1:13" ht="31.5" x14ac:dyDescent="0.25">
      <c r="A659" s="450">
        <v>82</v>
      </c>
      <c r="B659" s="855" t="s">
        <v>280</v>
      </c>
      <c r="C659" s="538" t="s">
        <v>129</v>
      </c>
      <c r="D659" s="869">
        <v>0</v>
      </c>
      <c r="E659" s="869">
        <v>0</v>
      </c>
      <c r="F659" s="870" t="e">
        <f>D659/E659*100</f>
        <v>#DIV/0!</v>
      </c>
      <c r="G659" s="869">
        <v>1</v>
      </c>
      <c r="H659" s="869">
        <v>3</v>
      </c>
      <c r="I659" s="869">
        <v>2</v>
      </c>
      <c r="J659" s="869">
        <v>0</v>
      </c>
      <c r="K659" s="907">
        <v>0</v>
      </c>
      <c r="L659" s="217" t="s">
        <v>1092</v>
      </c>
      <c r="M659" s="209" t="s">
        <v>208</v>
      </c>
    </row>
    <row r="660" spans="1:13" x14ac:dyDescent="0.25">
      <c r="A660" s="1235" t="s">
        <v>941</v>
      </c>
      <c r="B660" s="1235"/>
      <c r="C660" s="1235"/>
      <c r="D660" s="1235"/>
      <c r="E660" s="1235"/>
      <c r="F660" s="1235"/>
      <c r="G660" s="1235"/>
      <c r="H660" s="1235"/>
      <c r="I660" s="1235"/>
      <c r="J660" s="1235"/>
      <c r="K660" s="1236"/>
      <c r="L660" s="935"/>
      <c r="M660" s="935"/>
    </row>
    <row r="661" spans="1:13" ht="30" x14ac:dyDescent="0.25">
      <c r="A661" s="450">
        <v>83</v>
      </c>
      <c r="B661" s="855" t="s">
        <v>280</v>
      </c>
      <c r="C661" s="868" t="s">
        <v>56</v>
      </c>
      <c r="D661" s="869">
        <v>56</v>
      </c>
      <c r="E661" s="869">
        <v>56</v>
      </c>
      <c r="F661" s="870">
        <f>D661/E661*100</f>
        <v>100</v>
      </c>
      <c r="G661" s="869">
        <v>56</v>
      </c>
      <c r="H661" s="869">
        <v>56</v>
      </c>
      <c r="I661" s="869">
        <v>56</v>
      </c>
      <c r="J661" s="869">
        <v>56</v>
      </c>
      <c r="K661" s="907">
        <v>56</v>
      </c>
      <c r="L661" s="217" t="s">
        <v>1092</v>
      </c>
      <c r="M661" s="209" t="s">
        <v>208</v>
      </c>
    </row>
    <row r="662" spans="1:13" ht="39" customHeight="1" x14ac:dyDescent="0.25">
      <c r="A662" s="1197" t="s">
        <v>942</v>
      </c>
      <c r="B662" s="1197"/>
      <c r="C662" s="1197"/>
      <c r="D662" s="1197"/>
      <c r="E662" s="1197"/>
      <c r="F662" s="1197"/>
      <c r="G662" s="1197"/>
      <c r="H662" s="1197"/>
      <c r="I662" s="1197"/>
      <c r="J662" s="1197"/>
      <c r="K662" s="1240"/>
      <c r="L662" s="935"/>
      <c r="M662" s="935"/>
    </row>
    <row r="663" spans="1:13" ht="30" x14ac:dyDescent="0.25">
      <c r="A663" s="450">
        <v>84</v>
      </c>
      <c r="B663" s="855" t="s">
        <v>280</v>
      </c>
      <c r="C663" s="868" t="s">
        <v>56</v>
      </c>
      <c r="D663" s="869" t="s">
        <v>12</v>
      </c>
      <c r="E663" s="869" t="s">
        <v>12</v>
      </c>
      <c r="F663" s="870" t="s">
        <v>12</v>
      </c>
      <c r="G663" s="869">
        <v>1</v>
      </c>
      <c r="H663" s="869" t="s">
        <v>12</v>
      </c>
      <c r="I663" s="869" t="s">
        <v>12</v>
      </c>
      <c r="J663" s="869" t="s">
        <v>12</v>
      </c>
      <c r="K663" s="907" t="s">
        <v>12</v>
      </c>
      <c r="L663" s="217" t="s">
        <v>1092</v>
      </c>
      <c r="M663" s="209" t="s">
        <v>208</v>
      </c>
    </row>
    <row r="664" spans="1:13" x14ac:dyDescent="0.25">
      <c r="A664" s="1235" t="s">
        <v>943</v>
      </c>
      <c r="B664" s="1235"/>
      <c r="C664" s="1235"/>
      <c r="D664" s="1235"/>
      <c r="E664" s="1235"/>
      <c r="F664" s="1235"/>
      <c r="G664" s="1235"/>
      <c r="H664" s="1235"/>
      <c r="I664" s="1235"/>
      <c r="J664" s="1235"/>
      <c r="K664" s="1236"/>
      <c r="L664" s="935"/>
      <c r="M664" s="935"/>
    </row>
    <row r="665" spans="1:13" ht="30" x14ac:dyDescent="0.25">
      <c r="A665" s="450">
        <v>85</v>
      </c>
      <c r="B665" s="855" t="s">
        <v>280</v>
      </c>
      <c r="C665" s="868" t="s">
        <v>56</v>
      </c>
      <c r="D665" s="869" t="s">
        <v>12</v>
      </c>
      <c r="E665" s="869" t="s">
        <v>12</v>
      </c>
      <c r="F665" s="870" t="s">
        <v>12</v>
      </c>
      <c r="G665" s="869">
        <v>1</v>
      </c>
      <c r="H665" s="869" t="s">
        <v>12</v>
      </c>
      <c r="I665" s="869">
        <v>1</v>
      </c>
      <c r="J665" s="869" t="s">
        <v>12</v>
      </c>
      <c r="K665" s="907" t="s">
        <v>12</v>
      </c>
      <c r="L665" s="217" t="s">
        <v>1092</v>
      </c>
      <c r="M665" s="209" t="s">
        <v>208</v>
      </c>
    </row>
    <row r="666" spans="1:13" x14ac:dyDescent="0.25">
      <c r="A666" s="1235" t="s">
        <v>944</v>
      </c>
      <c r="B666" s="1235"/>
      <c r="C666" s="1235"/>
      <c r="D666" s="1235"/>
      <c r="E666" s="1235"/>
      <c r="F666" s="1235"/>
      <c r="G666" s="1235"/>
      <c r="H666" s="1235"/>
      <c r="I666" s="1235"/>
      <c r="J666" s="1235"/>
      <c r="K666" s="1236"/>
      <c r="L666" s="935"/>
      <c r="M666" s="935"/>
    </row>
    <row r="667" spans="1:13" ht="30" x14ac:dyDescent="0.25">
      <c r="A667" s="450">
        <v>86</v>
      </c>
      <c r="B667" s="855" t="s">
        <v>280</v>
      </c>
      <c r="C667" s="868" t="s">
        <v>56</v>
      </c>
      <c r="D667" s="869" t="s">
        <v>12</v>
      </c>
      <c r="E667" s="869" t="s">
        <v>12</v>
      </c>
      <c r="F667" s="870" t="s">
        <v>12</v>
      </c>
      <c r="G667" s="869" t="s">
        <v>12</v>
      </c>
      <c r="H667" s="869" t="s">
        <v>12</v>
      </c>
      <c r="I667" s="870" t="s">
        <v>12</v>
      </c>
      <c r="J667" s="869">
        <v>1</v>
      </c>
      <c r="K667" s="907" t="s">
        <v>12</v>
      </c>
      <c r="L667" s="217" t="s">
        <v>1092</v>
      </c>
      <c r="M667" s="209" t="s">
        <v>208</v>
      </c>
    </row>
    <row r="668" spans="1:13" x14ac:dyDescent="0.25">
      <c r="A668" s="1235" t="s">
        <v>945</v>
      </c>
      <c r="B668" s="1235"/>
      <c r="C668" s="1235"/>
      <c r="D668" s="1235"/>
      <c r="E668" s="1235"/>
      <c r="F668" s="1235"/>
      <c r="G668" s="1235"/>
      <c r="H668" s="1235"/>
      <c r="I668" s="1235"/>
      <c r="J668" s="1235"/>
      <c r="K668" s="1236"/>
      <c r="L668" s="935"/>
      <c r="M668" s="935"/>
    </row>
    <row r="669" spans="1:13" ht="30" x14ac:dyDescent="0.25">
      <c r="A669" s="450">
        <v>87</v>
      </c>
      <c r="B669" s="855" t="s">
        <v>280</v>
      </c>
      <c r="C669" s="868" t="s">
        <v>946</v>
      </c>
      <c r="D669" s="869">
        <v>2189</v>
      </c>
      <c r="E669" s="869">
        <v>1100</v>
      </c>
      <c r="F669" s="870">
        <f>D669/E669*100</f>
        <v>199</v>
      </c>
      <c r="G669" s="869">
        <v>1000</v>
      </c>
      <c r="H669" s="869">
        <v>1100</v>
      </c>
      <c r="I669" s="869">
        <v>1100</v>
      </c>
      <c r="J669" s="869">
        <v>1100</v>
      </c>
      <c r="K669" s="907">
        <v>1100</v>
      </c>
      <c r="L669" s="217" t="s">
        <v>1092</v>
      </c>
      <c r="M669" s="209" t="s">
        <v>208</v>
      </c>
    </row>
    <row r="670" spans="1:13" x14ac:dyDescent="0.25">
      <c r="A670" s="1235" t="s">
        <v>947</v>
      </c>
      <c r="B670" s="1235"/>
      <c r="C670" s="1235"/>
      <c r="D670" s="1235"/>
      <c r="E670" s="1235"/>
      <c r="F670" s="1235"/>
      <c r="G670" s="1235"/>
      <c r="H670" s="1235"/>
      <c r="I670" s="1235"/>
      <c r="J670" s="1235"/>
      <c r="K670" s="1236"/>
      <c r="L670" s="935"/>
      <c r="M670" s="935"/>
    </row>
    <row r="671" spans="1:13" ht="30" x14ac:dyDescent="0.25">
      <c r="A671" s="450">
        <v>88</v>
      </c>
      <c r="B671" s="855" t="s">
        <v>280</v>
      </c>
      <c r="C671" s="868" t="s">
        <v>136</v>
      </c>
      <c r="D671" s="869" t="s">
        <v>12</v>
      </c>
      <c r="E671" s="869" t="s">
        <v>12</v>
      </c>
      <c r="F671" s="870" t="s">
        <v>12</v>
      </c>
      <c r="G671" s="869">
        <v>1</v>
      </c>
      <c r="H671" s="869">
        <v>1</v>
      </c>
      <c r="I671" s="869">
        <v>1</v>
      </c>
      <c r="J671" s="869" t="s">
        <v>12</v>
      </c>
      <c r="K671" s="907" t="s">
        <v>12</v>
      </c>
      <c r="L671" s="217" t="s">
        <v>1092</v>
      </c>
      <c r="M671" s="209" t="s">
        <v>208</v>
      </c>
    </row>
    <row r="672" spans="1:13" x14ac:dyDescent="0.25">
      <c r="A672" s="1235" t="s">
        <v>948</v>
      </c>
      <c r="B672" s="1235"/>
      <c r="C672" s="1235"/>
      <c r="D672" s="1235"/>
      <c r="E672" s="1235"/>
      <c r="F672" s="1235"/>
      <c r="G672" s="1235"/>
      <c r="H672" s="1235"/>
      <c r="I672" s="1235"/>
      <c r="J672" s="1235"/>
      <c r="K672" s="1236"/>
      <c r="L672" s="935"/>
      <c r="M672" s="935"/>
    </row>
    <row r="673" spans="1:13" ht="30" x14ac:dyDescent="0.25">
      <c r="A673" s="450">
        <v>89</v>
      </c>
      <c r="B673" s="855" t="s">
        <v>280</v>
      </c>
      <c r="C673" s="868" t="s">
        <v>136</v>
      </c>
      <c r="D673" s="869">
        <v>2</v>
      </c>
      <c r="E673" s="869" t="s">
        <v>12</v>
      </c>
      <c r="F673" s="870" t="s">
        <v>12</v>
      </c>
      <c r="G673" s="869">
        <v>1</v>
      </c>
      <c r="H673" s="869">
        <v>1</v>
      </c>
      <c r="I673" s="869">
        <v>1</v>
      </c>
      <c r="J673" s="869" t="s">
        <v>12</v>
      </c>
      <c r="K673" s="907" t="s">
        <v>12</v>
      </c>
      <c r="L673" s="217" t="s">
        <v>1092</v>
      </c>
      <c r="M673" s="209" t="s">
        <v>208</v>
      </c>
    </row>
    <row r="674" spans="1:13" x14ac:dyDescent="0.25">
      <c r="A674" s="1235" t="s">
        <v>949</v>
      </c>
      <c r="B674" s="1235"/>
      <c r="C674" s="1235"/>
      <c r="D674" s="1235"/>
      <c r="E674" s="1235"/>
      <c r="F674" s="1235"/>
      <c r="G674" s="1235"/>
      <c r="H674" s="1235"/>
      <c r="I674" s="1235"/>
      <c r="J674" s="1235"/>
      <c r="K674" s="1236"/>
      <c r="L674" s="935"/>
      <c r="M674" s="935"/>
    </row>
    <row r="675" spans="1:13" ht="30" x14ac:dyDescent="0.25">
      <c r="A675" s="450">
        <v>90</v>
      </c>
      <c r="B675" s="855" t="s">
        <v>280</v>
      </c>
      <c r="C675" s="868" t="s">
        <v>136</v>
      </c>
      <c r="D675" s="869" t="s">
        <v>12</v>
      </c>
      <c r="E675" s="869" t="s">
        <v>12</v>
      </c>
      <c r="F675" s="870" t="s">
        <v>12</v>
      </c>
      <c r="G675" s="869">
        <v>1</v>
      </c>
      <c r="H675" s="869">
        <v>2</v>
      </c>
      <c r="I675" s="869" t="s">
        <v>12</v>
      </c>
      <c r="J675" s="869" t="s">
        <v>12</v>
      </c>
      <c r="K675" s="907" t="s">
        <v>12</v>
      </c>
      <c r="L675" s="217" t="s">
        <v>1092</v>
      </c>
      <c r="M675" s="209" t="s">
        <v>208</v>
      </c>
    </row>
    <row r="676" spans="1:13" x14ac:dyDescent="0.25">
      <c r="A676" s="1235" t="s">
        <v>950</v>
      </c>
      <c r="B676" s="1235"/>
      <c r="C676" s="1235"/>
      <c r="D676" s="1235"/>
      <c r="E676" s="1235"/>
      <c r="F676" s="1235"/>
      <c r="G676" s="1235"/>
      <c r="H676" s="1235"/>
      <c r="I676" s="1235"/>
      <c r="J676" s="1235"/>
      <c r="K676" s="1236"/>
      <c r="L676" s="935"/>
      <c r="M676" s="935"/>
    </row>
    <row r="677" spans="1:13" ht="30" x14ac:dyDescent="0.25">
      <c r="A677" s="450">
        <v>91</v>
      </c>
      <c r="B677" s="855" t="s">
        <v>280</v>
      </c>
      <c r="C677" s="868" t="s">
        <v>56</v>
      </c>
      <c r="D677" s="869" t="s">
        <v>12</v>
      </c>
      <c r="E677" s="869" t="s">
        <v>12</v>
      </c>
      <c r="F677" s="870" t="s">
        <v>12</v>
      </c>
      <c r="G677" s="869">
        <v>34</v>
      </c>
      <c r="H677" s="869"/>
      <c r="I677" s="869" t="s">
        <v>12</v>
      </c>
      <c r="J677" s="869" t="s">
        <v>12</v>
      </c>
      <c r="K677" s="907" t="s">
        <v>12</v>
      </c>
      <c r="L677" s="217" t="s">
        <v>1092</v>
      </c>
      <c r="M677" s="209" t="s">
        <v>208</v>
      </c>
    </row>
    <row r="678" spans="1:13" x14ac:dyDescent="0.25">
      <c r="A678" s="1235" t="s">
        <v>284</v>
      </c>
      <c r="B678" s="1235"/>
      <c r="C678" s="1235"/>
      <c r="D678" s="1235"/>
      <c r="E678" s="1235"/>
      <c r="F678" s="1235"/>
      <c r="G678" s="1235"/>
      <c r="H678" s="1235"/>
      <c r="I678" s="1235"/>
      <c r="J678" s="1235"/>
      <c r="K678" s="1236"/>
      <c r="L678" s="935"/>
      <c r="M678" s="935"/>
    </row>
    <row r="679" spans="1:13" x14ac:dyDescent="0.25">
      <c r="A679" s="450">
        <v>92</v>
      </c>
      <c r="B679" s="855" t="s">
        <v>280</v>
      </c>
      <c r="C679" s="868" t="s">
        <v>8</v>
      </c>
      <c r="D679" s="869">
        <v>77.099999999999994</v>
      </c>
      <c r="E679" s="869">
        <v>88</v>
      </c>
      <c r="F679" s="870">
        <f>D679/E679*100</f>
        <v>87.61363636363636</v>
      </c>
      <c r="G679" s="869">
        <v>84</v>
      </c>
      <c r="H679" s="869">
        <v>85</v>
      </c>
      <c r="I679" s="869">
        <v>86</v>
      </c>
      <c r="J679" s="869">
        <v>88</v>
      </c>
      <c r="K679" s="907">
        <v>88</v>
      </c>
      <c r="L679" s="217" t="s">
        <v>1092</v>
      </c>
      <c r="M679" s="935"/>
    </row>
    <row r="680" spans="1:13" x14ac:dyDescent="0.25">
      <c r="A680" s="871"/>
      <c r="B680" s="194" t="s">
        <v>205</v>
      </c>
      <c r="C680" s="450"/>
      <c r="D680" s="261">
        <v>100</v>
      </c>
      <c r="E680" s="261">
        <v>100</v>
      </c>
      <c r="F680" s="870">
        <f t="shared" ref="F680:F699" si="25">D680/E680*100</f>
        <v>100</v>
      </c>
      <c r="G680" s="261">
        <v>100</v>
      </c>
      <c r="H680" s="261">
        <v>100</v>
      </c>
      <c r="I680" s="261">
        <v>100</v>
      </c>
      <c r="J680" s="261">
        <v>100</v>
      </c>
      <c r="K680" s="908">
        <v>100</v>
      </c>
      <c r="L680" s="935"/>
      <c r="M680" s="935"/>
    </row>
    <row r="681" spans="1:13" x14ac:dyDescent="0.25">
      <c r="A681" s="871"/>
      <c r="B681" s="194" t="s">
        <v>238</v>
      </c>
      <c r="C681" s="450"/>
      <c r="D681" s="261">
        <v>74.599999999999994</v>
      </c>
      <c r="E681" s="261">
        <v>75.5</v>
      </c>
      <c r="F681" s="870">
        <f t="shared" si="25"/>
        <v>98.807947019867541</v>
      </c>
      <c r="G681" s="261">
        <v>75.099999999999994</v>
      </c>
      <c r="H681" s="261">
        <v>75.3</v>
      </c>
      <c r="I681" s="261">
        <v>75.400000000000006</v>
      </c>
      <c r="J681" s="261">
        <v>75.5</v>
      </c>
      <c r="K681" s="908">
        <v>75.5</v>
      </c>
      <c r="L681" s="935"/>
      <c r="M681" s="935"/>
    </row>
    <row r="682" spans="1:13" x14ac:dyDescent="0.25">
      <c r="A682" s="871"/>
      <c r="B682" s="194" t="s">
        <v>1074</v>
      </c>
      <c r="C682" s="450"/>
      <c r="D682" s="261">
        <v>100</v>
      </c>
      <c r="E682" s="261">
        <v>100</v>
      </c>
      <c r="F682" s="870">
        <f t="shared" si="25"/>
        <v>100</v>
      </c>
      <c r="G682" s="261">
        <v>100</v>
      </c>
      <c r="H682" s="261">
        <v>100</v>
      </c>
      <c r="I682" s="261">
        <v>100</v>
      </c>
      <c r="J682" s="261">
        <v>100</v>
      </c>
      <c r="K682" s="908">
        <v>100</v>
      </c>
      <c r="L682" s="935"/>
      <c r="M682" s="935"/>
    </row>
    <row r="683" spans="1:13" x14ac:dyDescent="0.25">
      <c r="A683" s="871"/>
      <c r="B683" s="194" t="s">
        <v>239</v>
      </c>
      <c r="C683" s="450"/>
      <c r="D683" s="261">
        <v>100</v>
      </c>
      <c r="E683" s="261">
        <v>100</v>
      </c>
      <c r="F683" s="870">
        <f t="shared" si="25"/>
        <v>100</v>
      </c>
      <c r="G683" s="261">
        <v>100</v>
      </c>
      <c r="H683" s="261">
        <v>100</v>
      </c>
      <c r="I683" s="261">
        <v>100</v>
      </c>
      <c r="J683" s="261">
        <v>100</v>
      </c>
      <c r="K683" s="908">
        <v>100</v>
      </c>
      <c r="L683" s="935"/>
      <c r="M683" s="935"/>
    </row>
    <row r="684" spans="1:13" x14ac:dyDescent="0.25">
      <c r="A684" s="871"/>
      <c r="B684" s="194" t="s">
        <v>1050</v>
      </c>
      <c r="C684" s="450"/>
      <c r="D684" s="262">
        <v>0</v>
      </c>
      <c r="E684" s="261">
        <v>0.9</v>
      </c>
      <c r="F684" s="870">
        <f t="shared" si="25"/>
        <v>0</v>
      </c>
      <c r="G684" s="262">
        <v>0</v>
      </c>
      <c r="H684" s="262">
        <v>0</v>
      </c>
      <c r="I684" s="262">
        <v>0</v>
      </c>
      <c r="J684" s="262">
        <v>0</v>
      </c>
      <c r="K684" s="908">
        <v>0.9</v>
      </c>
      <c r="L684" s="935"/>
      <c r="M684" s="935"/>
    </row>
    <row r="685" spans="1:13" x14ac:dyDescent="0.25">
      <c r="A685" s="871"/>
      <c r="B685" s="194" t="s">
        <v>1051</v>
      </c>
      <c r="C685" s="450"/>
      <c r="D685" s="261">
        <v>51.6</v>
      </c>
      <c r="E685" s="261">
        <v>54</v>
      </c>
      <c r="F685" s="870">
        <f t="shared" si="25"/>
        <v>95.555555555555557</v>
      </c>
      <c r="G685" s="261">
        <v>53.2</v>
      </c>
      <c r="H685" s="261">
        <v>53.5</v>
      </c>
      <c r="I685" s="261">
        <v>53.7</v>
      </c>
      <c r="J685" s="261">
        <v>54</v>
      </c>
      <c r="K685" s="908">
        <v>54</v>
      </c>
      <c r="L685" s="935"/>
      <c r="M685" s="935"/>
    </row>
    <row r="686" spans="1:13" x14ac:dyDescent="0.25">
      <c r="A686" s="871"/>
      <c r="B686" s="194" t="s">
        <v>1052</v>
      </c>
      <c r="C686" s="450"/>
      <c r="D686" s="261">
        <v>78</v>
      </c>
      <c r="E686" s="261">
        <v>81.3</v>
      </c>
      <c r="F686" s="870">
        <f t="shared" si="25"/>
        <v>95.9409594095941</v>
      </c>
      <c r="G686" s="261">
        <v>80.400000000000006</v>
      </c>
      <c r="H686" s="261">
        <v>81</v>
      </c>
      <c r="I686" s="261">
        <v>81.2</v>
      </c>
      <c r="J686" s="261">
        <v>81.3</v>
      </c>
      <c r="K686" s="908">
        <v>81.3</v>
      </c>
      <c r="L686" s="935"/>
      <c r="M686" s="935"/>
    </row>
    <row r="687" spans="1:13" x14ac:dyDescent="0.25">
      <c r="A687" s="871"/>
      <c r="B687" s="194" t="s">
        <v>1054</v>
      </c>
      <c r="C687" s="450"/>
      <c r="D687" s="261">
        <v>36.6</v>
      </c>
      <c r="E687" s="261">
        <v>38.200000000000003</v>
      </c>
      <c r="F687" s="870">
        <f t="shared" si="25"/>
        <v>95.81151832460732</v>
      </c>
      <c r="G687" s="261">
        <v>37.5</v>
      </c>
      <c r="H687" s="261">
        <v>38</v>
      </c>
      <c r="I687" s="261">
        <v>38.1</v>
      </c>
      <c r="J687" s="261">
        <v>38.200000000000003</v>
      </c>
      <c r="K687" s="908">
        <v>38.200000000000003</v>
      </c>
      <c r="L687" s="935"/>
      <c r="M687" s="935"/>
    </row>
    <row r="688" spans="1:13" x14ac:dyDescent="0.25">
      <c r="A688" s="871"/>
      <c r="B688" s="194" t="s">
        <v>1055</v>
      </c>
      <c r="C688" s="450"/>
      <c r="D688" s="261">
        <v>0</v>
      </c>
      <c r="E688" s="261">
        <v>0.9</v>
      </c>
      <c r="F688" s="870">
        <f t="shared" si="25"/>
        <v>0</v>
      </c>
      <c r="G688" s="261">
        <v>0</v>
      </c>
      <c r="H688" s="261">
        <v>0</v>
      </c>
      <c r="I688" s="261">
        <v>0</v>
      </c>
      <c r="J688" s="261">
        <v>0</v>
      </c>
      <c r="K688" s="908">
        <v>0.9</v>
      </c>
      <c r="L688" s="935"/>
      <c r="M688" s="935"/>
    </row>
    <row r="689" spans="1:13" x14ac:dyDescent="0.25">
      <c r="A689" s="871"/>
      <c r="B689" s="194" t="s">
        <v>1056</v>
      </c>
      <c r="C689" s="450"/>
      <c r="D689" s="261">
        <v>83.7</v>
      </c>
      <c r="E689" s="261">
        <v>85.1</v>
      </c>
      <c r="F689" s="870">
        <f t="shared" si="25"/>
        <v>98.354876615746193</v>
      </c>
      <c r="G689" s="261">
        <v>84.5</v>
      </c>
      <c r="H689" s="261">
        <v>84.8</v>
      </c>
      <c r="I689" s="261">
        <v>85</v>
      </c>
      <c r="J689" s="261">
        <v>85.1</v>
      </c>
      <c r="K689" s="908">
        <v>85.1</v>
      </c>
      <c r="L689" s="935"/>
      <c r="M689" s="935"/>
    </row>
    <row r="690" spans="1:13" x14ac:dyDescent="0.25">
      <c r="A690" s="871"/>
      <c r="B690" s="194" t="s">
        <v>1057</v>
      </c>
      <c r="C690" s="450"/>
      <c r="D690" s="261">
        <v>0</v>
      </c>
      <c r="E690" s="261">
        <v>0.9</v>
      </c>
      <c r="F690" s="870">
        <f t="shared" si="25"/>
        <v>0</v>
      </c>
      <c r="G690" s="261">
        <v>0</v>
      </c>
      <c r="H690" s="261">
        <v>0</v>
      </c>
      <c r="I690" s="261">
        <v>0</v>
      </c>
      <c r="J690" s="261">
        <v>0</v>
      </c>
      <c r="K690" s="908">
        <v>0.9</v>
      </c>
      <c r="L690" s="935"/>
      <c r="M690" s="935"/>
    </row>
    <row r="691" spans="1:13" x14ac:dyDescent="0.25">
      <c r="A691" s="871"/>
      <c r="B691" s="194" t="s">
        <v>1058</v>
      </c>
      <c r="C691" s="450"/>
      <c r="D691" s="261">
        <v>50</v>
      </c>
      <c r="E691" s="261">
        <v>55.1</v>
      </c>
      <c r="F691" s="870">
        <f t="shared" si="25"/>
        <v>90.744101633393825</v>
      </c>
      <c r="G691" s="261">
        <v>54.6</v>
      </c>
      <c r="H691" s="261">
        <v>54.8</v>
      </c>
      <c r="I691" s="261">
        <v>54.9</v>
      </c>
      <c r="J691" s="261">
        <v>55.1</v>
      </c>
      <c r="K691" s="908">
        <v>55.1</v>
      </c>
      <c r="L691" s="935"/>
      <c r="M691" s="935"/>
    </row>
    <row r="692" spans="1:13" x14ac:dyDescent="0.25">
      <c r="A692" s="871"/>
      <c r="B692" s="194" t="s">
        <v>1059</v>
      </c>
      <c r="C692" s="450"/>
      <c r="D692" s="261">
        <v>18</v>
      </c>
      <c r="E692" s="261">
        <v>19.2</v>
      </c>
      <c r="F692" s="870">
        <f t="shared" si="25"/>
        <v>93.75</v>
      </c>
      <c r="G692" s="261">
        <v>18.8</v>
      </c>
      <c r="H692" s="261">
        <v>19</v>
      </c>
      <c r="I692" s="261">
        <v>19.100000000000001</v>
      </c>
      <c r="J692" s="261">
        <v>19.2</v>
      </c>
      <c r="K692" s="908">
        <v>19.2</v>
      </c>
      <c r="L692" s="935"/>
      <c r="M692" s="935"/>
    </row>
    <row r="693" spans="1:13" x14ac:dyDescent="0.25">
      <c r="A693" s="871"/>
      <c r="B693" s="194" t="s">
        <v>194</v>
      </c>
      <c r="C693" s="450"/>
      <c r="D693" s="261">
        <v>56.9</v>
      </c>
      <c r="E693" s="261">
        <v>58.5</v>
      </c>
      <c r="F693" s="870">
        <f t="shared" si="25"/>
        <v>97.26495726495726</v>
      </c>
      <c r="G693" s="261">
        <v>57.6</v>
      </c>
      <c r="H693" s="261">
        <v>58.1</v>
      </c>
      <c r="I693" s="261">
        <v>58.2</v>
      </c>
      <c r="J693" s="261">
        <v>58.5</v>
      </c>
      <c r="K693" s="908">
        <v>58.5</v>
      </c>
      <c r="L693" s="935"/>
      <c r="M693" s="935"/>
    </row>
    <row r="694" spans="1:13" x14ac:dyDescent="0.25">
      <c r="A694" s="871"/>
      <c r="B694" s="194" t="s">
        <v>1060</v>
      </c>
      <c r="C694" s="450"/>
      <c r="D694" s="261">
        <v>54.8</v>
      </c>
      <c r="E694" s="261">
        <v>57.2</v>
      </c>
      <c r="F694" s="870">
        <f t="shared" si="25"/>
        <v>95.804195804195786</v>
      </c>
      <c r="G694" s="261">
        <v>56.7</v>
      </c>
      <c r="H694" s="261">
        <v>56.9</v>
      </c>
      <c r="I694" s="261">
        <v>57</v>
      </c>
      <c r="J694" s="261">
        <v>57.2</v>
      </c>
      <c r="K694" s="908">
        <v>57.2</v>
      </c>
      <c r="L694" s="935"/>
      <c r="M694" s="935"/>
    </row>
    <row r="695" spans="1:13" x14ac:dyDescent="0.25">
      <c r="A695" s="871"/>
      <c r="B695" s="194" t="s">
        <v>1061</v>
      </c>
      <c r="C695" s="450"/>
      <c r="D695" s="262">
        <v>0</v>
      </c>
      <c r="E695" s="261">
        <v>0.9</v>
      </c>
      <c r="F695" s="870">
        <f t="shared" si="25"/>
        <v>0</v>
      </c>
      <c r="G695" s="262">
        <v>0</v>
      </c>
      <c r="H695" s="262">
        <v>0</v>
      </c>
      <c r="I695" s="262">
        <v>0</v>
      </c>
      <c r="J695" s="262">
        <v>0</v>
      </c>
      <c r="K695" s="908">
        <v>0.9</v>
      </c>
      <c r="L695" s="935"/>
      <c r="M695" s="935"/>
    </row>
    <row r="696" spans="1:13" x14ac:dyDescent="0.25">
      <c r="A696" s="871"/>
      <c r="B696" s="194" t="s">
        <v>1062</v>
      </c>
      <c r="C696" s="450"/>
      <c r="D696" s="261">
        <v>50.6</v>
      </c>
      <c r="E696" s="261">
        <v>52</v>
      </c>
      <c r="F696" s="870">
        <f t="shared" si="25"/>
        <v>97.307692307692307</v>
      </c>
      <c r="G696" s="261">
        <v>51.5</v>
      </c>
      <c r="H696" s="261">
        <v>51.7</v>
      </c>
      <c r="I696" s="261">
        <v>51.8</v>
      </c>
      <c r="J696" s="261">
        <v>52</v>
      </c>
      <c r="K696" s="908">
        <v>52</v>
      </c>
      <c r="L696" s="935"/>
      <c r="M696" s="935"/>
    </row>
    <row r="697" spans="1:13" x14ac:dyDescent="0.25">
      <c r="A697" s="871"/>
      <c r="B697" s="194" t="s">
        <v>1066</v>
      </c>
      <c r="C697" s="450"/>
      <c r="D697" s="261">
        <v>71.900000000000006</v>
      </c>
      <c r="E697" s="261">
        <v>74</v>
      </c>
      <c r="F697" s="870">
        <f t="shared" si="25"/>
        <v>97.162162162162176</v>
      </c>
      <c r="G697" s="261">
        <v>73.400000000000006</v>
      </c>
      <c r="H697" s="261">
        <v>73.7</v>
      </c>
      <c r="I697" s="261">
        <v>73.8</v>
      </c>
      <c r="J697" s="261">
        <v>74</v>
      </c>
      <c r="K697" s="908">
        <v>74</v>
      </c>
      <c r="L697" s="935"/>
      <c r="M697" s="935"/>
    </row>
    <row r="698" spans="1:13" x14ac:dyDescent="0.25">
      <c r="A698" s="871"/>
      <c r="B698" s="194" t="s">
        <v>1064</v>
      </c>
      <c r="C698" s="450"/>
      <c r="D698" s="261">
        <v>48.2</v>
      </c>
      <c r="E698" s="261">
        <v>50.3</v>
      </c>
      <c r="F698" s="870">
        <f t="shared" si="25"/>
        <v>95.825049701789283</v>
      </c>
      <c r="G698" s="261">
        <v>49.9</v>
      </c>
      <c r="H698" s="261">
        <v>50</v>
      </c>
      <c r="I698" s="261">
        <v>50.2</v>
      </c>
      <c r="J698" s="261">
        <v>50.3</v>
      </c>
      <c r="K698" s="908">
        <v>50.3</v>
      </c>
      <c r="L698" s="935"/>
      <c r="M698" s="935"/>
    </row>
    <row r="699" spans="1:13" x14ac:dyDescent="0.25">
      <c r="A699" s="871"/>
      <c r="B699" s="194" t="s">
        <v>1065</v>
      </c>
      <c r="C699" s="450"/>
      <c r="D699" s="261">
        <v>28.2</v>
      </c>
      <c r="E699" s="261">
        <v>29</v>
      </c>
      <c r="F699" s="870">
        <f t="shared" si="25"/>
        <v>97.241379310344826</v>
      </c>
      <c r="G699" s="261">
        <v>28.7</v>
      </c>
      <c r="H699" s="261">
        <v>28.8</v>
      </c>
      <c r="I699" s="261">
        <v>28.9</v>
      </c>
      <c r="J699" s="261">
        <v>29</v>
      </c>
      <c r="K699" s="908">
        <v>29</v>
      </c>
      <c r="L699" s="935"/>
      <c r="M699" s="935"/>
    </row>
    <row r="700" spans="1:13" ht="24.75" customHeight="1" x14ac:dyDescent="0.25">
      <c r="A700" s="1197" t="s">
        <v>951</v>
      </c>
      <c r="B700" s="1197"/>
      <c r="C700" s="1197"/>
      <c r="D700" s="1197"/>
      <c r="E700" s="1197"/>
      <c r="F700" s="1197"/>
      <c r="G700" s="1197"/>
      <c r="H700" s="1197"/>
      <c r="I700" s="1197"/>
      <c r="J700" s="1197"/>
      <c r="K700" s="1240"/>
      <c r="L700" s="935"/>
      <c r="M700" s="935"/>
    </row>
    <row r="701" spans="1:13" x14ac:dyDescent="0.25">
      <c r="A701" s="558">
        <v>93</v>
      </c>
      <c r="B701" s="872" t="s">
        <v>27</v>
      </c>
      <c r="C701" s="538" t="s">
        <v>8</v>
      </c>
      <c r="D701" s="579">
        <v>21.1</v>
      </c>
      <c r="E701" s="698">
        <v>32</v>
      </c>
      <c r="F701" s="698">
        <f>D701/E701*100</f>
        <v>65.9375</v>
      </c>
      <c r="G701" s="698">
        <v>28</v>
      </c>
      <c r="H701" s="698">
        <v>29</v>
      </c>
      <c r="I701" s="698">
        <v>30</v>
      </c>
      <c r="J701" s="698">
        <v>31</v>
      </c>
      <c r="K701" s="909">
        <v>31</v>
      </c>
      <c r="L701" s="217" t="s">
        <v>1092</v>
      </c>
      <c r="M701" s="935"/>
    </row>
    <row r="702" spans="1:13" x14ac:dyDescent="0.25">
      <c r="A702" s="579"/>
      <c r="B702" s="169" t="s">
        <v>205</v>
      </c>
      <c r="C702" s="558"/>
      <c r="D702" s="558">
        <v>17.8</v>
      </c>
      <c r="E702" s="558">
        <v>27.6</v>
      </c>
      <c r="F702" s="698">
        <f t="shared" ref="F702:F705" si="26">D702/E702*100</f>
        <v>64.492753623188406</v>
      </c>
      <c r="G702" s="24">
        <v>24.9</v>
      </c>
      <c r="H702" s="24">
        <v>25.8</v>
      </c>
      <c r="I702" s="24">
        <v>26.7</v>
      </c>
      <c r="J702" s="24">
        <v>27.6</v>
      </c>
      <c r="K702" s="42">
        <v>27.6</v>
      </c>
      <c r="L702" s="749"/>
      <c r="M702" s="749"/>
    </row>
    <row r="703" spans="1:13" x14ac:dyDescent="0.25">
      <c r="A703" s="579"/>
      <c r="B703" s="169" t="s">
        <v>238</v>
      </c>
      <c r="C703" s="558"/>
      <c r="D703" s="558">
        <v>0.2</v>
      </c>
      <c r="E703" s="558">
        <v>0.2</v>
      </c>
      <c r="F703" s="698">
        <f t="shared" si="26"/>
        <v>100</v>
      </c>
      <c r="G703" s="24">
        <v>0.2</v>
      </c>
      <c r="H703" s="24">
        <v>0.2</v>
      </c>
      <c r="I703" s="24">
        <v>0.2</v>
      </c>
      <c r="J703" s="24">
        <v>0.2</v>
      </c>
      <c r="K703" s="42">
        <v>0.2</v>
      </c>
      <c r="L703" s="749"/>
      <c r="M703" s="749"/>
    </row>
    <row r="704" spans="1:13" x14ac:dyDescent="0.25">
      <c r="A704" s="579"/>
      <c r="B704" s="169" t="s">
        <v>1074</v>
      </c>
      <c r="C704" s="558"/>
      <c r="D704" s="558">
        <v>55</v>
      </c>
      <c r="E704" s="558">
        <v>62.4</v>
      </c>
      <c r="F704" s="698">
        <f t="shared" si="26"/>
        <v>88.141025641025635</v>
      </c>
      <c r="G704" s="24">
        <v>56.5</v>
      </c>
      <c r="H704" s="24">
        <v>58.4</v>
      </c>
      <c r="I704" s="24">
        <v>60.4</v>
      </c>
      <c r="J704" s="24">
        <v>62.4</v>
      </c>
      <c r="K704" s="42">
        <v>62.4</v>
      </c>
      <c r="L704" s="749"/>
      <c r="M704" s="749"/>
    </row>
    <row r="705" spans="1:13" x14ac:dyDescent="0.25">
      <c r="A705" s="579"/>
      <c r="B705" s="169" t="s">
        <v>239</v>
      </c>
      <c r="C705" s="558"/>
      <c r="D705" s="558">
        <v>29.3</v>
      </c>
      <c r="E705" s="558">
        <v>39.9</v>
      </c>
      <c r="F705" s="698">
        <f t="shared" si="26"/>
        <v>73.43358395989975</v>
      </c>
      <c r="G705" s="24">
        <v>36</v>
      </c>
      <c r="H705" s="24">
        <v>37.299999999999997</v>
      </c>
      <c r="I705" s="24">
        <v>38.6</v>
      </c>
      <c r="J705" s="24">
        <v>39.9</v>
      </c>
      <c r="K705" s="42">
        <v>39.9</v>
      </c>
      <c r="L705" s="749"/>
      <c r="M705" s="749"/>
    </row>
    <row r="706" spans="1:13" x14ac:dyDescent="0.25">
      <c r="A706" s="579"/>
      <c r="B706" s="169" t="s">
        <v>1050</v>
      </c>
      <c r="C706" s="558"/>
      <c r="D706" s="558">
        <v>0</v>
      </c>
      <c r="E706" s="558">
        <v>0</v>
      </c>
      <c r="F706" s="826">
        <v>0</v>
      </c>
      <c r="G706" s="452">
        <v>0</v>
      </c>
      <c r="H706" s="452">
        <v>0</v>
      </c>
      <c r="I706" s="452">
        <v>0</v>
      </c>
      <c r="J706" s="452">
        <v>0</v>
      </c>
      <c r="K706" s="910">
        <v>0</v>
      </c>
      <c r="L706" s="936"/>
      <c r="M706" s="749"/>
    </row>
    <row r="707" spans="1:13" x14ac:dyDescent="0.25">
      <c r="A707" s="579"/>
      <c r="B707" s="169" t="s">
        <v>1051</v>
      </c>
      <c r="C707" s="558"/>
      <c r="D707" s="558">
        <v>21</v>
      </c>
      <c r="E707" s="558">
        <v>21.1</v>
      </c>
      <c r="F707" s="698">
        <f t="shared" ref="F707:F711" si="27">D707/E707*100</f>
        <v>99.526066350710892</v>
      </c>
      <c r="G707" s="24">
        <v>19.100000000000001</v>
      </c>
      <c r="H707" s="24">
        <v>19.8</v>
      </c>
      <c r="I707" s="24">
        <v>20.399999999999999</v>
      </c>
      <c r="J707" s="24">
        <v>21.1</v>
      </c>
      <c r="K707" s="42">
        <v>21.1</v>
      </c>
      <c r="L707" s="749"/>
      <c r="M707" s="749"/>
    </row>
    <row r="708" spans="1:13" x14ac:dyDescent="0.25">
      <c r="A708" s="579"/>
      <c r="B708" s="169" t="s">
        <v>1052</v>
      </c>
      <c r="C708" s="558"/>
      <c r="D708" s="558">
        <v>56.8</v>
      </c>
      <c r="E708" s="558">
        <v>73.7</v>
      </c>
      <c r="F708" s="698">
        <f t="shared" si="27"/>
        <v>77.069199457259145</v>
      </c>
      <c r="G708" s="24">
        <v>66.7</v>
      </c>
      <c r="H708" s="24">
        <v>69</v>
      </c>
      <c r="I708" s="24">
        <v>71.400000000000006</v>
      </c>
      <c r="J708" s="24">
        <v>73.7</v>
      </c>
      <c r="K708" s="42">
        <v>73.7</v>
      </c>
      <c r="L708" s="749"/>
      <c r="M708" s="749"/>
    </row>
    <row r="709" spans="1:13" x14ac:dyDescent="0.25">
      <c r="A709" s="579"/>
      <c r="B709" s="169" t="s">
        <v>1054</v>
      </c>
      <c r="C709" s="558"/>
      <c r="D709" s="558">
        <v>21.7</v>
      </c>
      <c r="E709" s="558">
        <v>24</v>
      </c>
      <c r="F709" s="698">
        <f t="shared" si="27"/>
        <v>90.416666666666671</v>
      </c>
      <c r="G709" s="24">
        <v>21.7</v>
      </c>
      <c r="H709" s="24">
        <v>22.5</v>
      </c>
      <c r="I709" s="24">
        <v>23.3</v>
      </c>
      <c r="J709" s="24">
        <v>24</v>
      </c>
      <c r="K709" s="42">
        <v>24</v>
      </c>
      <c r="L709" s="749"/>
      <c r="M709" s="749"/>
    </row>
    <row r="710" spans="1:13" x14ac:dyDescent="0.25">
      <c r="A710" s="579"/>
      <c r="B710" s="169" t="s">
        <v>1055</v>
      </c>
      <c r="C710" s="558"/>
      <c r="D710" s="558">
        <v>0</v>
      </c>
      <c r="E710" s="558">
        <v>9.6</v>
      </c>
      <c r="F710" s="826">
        <f t="shared" si="27"/>
        <v>0</v>
      </c>
      <c r="G710" s="452">
        <v>0</v>
      </c>
      <c r="H710" s="24">
        <v>9</v>
      </c>
      <c r="I710" s="24">
        <v>9.3000000000000007</v>
      </c>
      <c r="J710" s="24">
        <v>9.6</v>
      </c>
      <c r="K710" s="42">
        <v>9.6</v>
      </c>
      <c r="L710" s="749"/>
      <c r="M710" s="749"/>
    </row>
    <row r="711" spans="1:13" x14ac:dyDescent="0.25">
      <c r="A711" s="579"/>
      <c r="B711" s="169" t="s">
        <v>1056</v>
      </c>
      <c r="C711" s="558"/>
      <c r="D711" s="558">
        <v>10</v>
      </c>
      <c r="E711" s="558">
        <v>23.8</v>
      </c>
      <c r="F711" s="698">
        <f t="shared" si="27"/>
        <v>42.016806722689076</v>
      </c>
      <c r="G711" s="24">
        <v>21.6</v>
      </c>
      <c r="H711" s="24">
        <v>22.3</v>
      </c>
      <c r="I711" s="24">
        <v>23.1</v>
      </c>
      <c r="J711" s="24">
        <v>23.8</v>
      </c>
      <c r="K711" s="42">
        <v>23.8</v>
      </c>
      <c r="L711" s="749"/>
      <c r="M711" s="749"/>
    </row>
    <row r="712" spans="1:13" x14ac:dyDescent="0.25">
      <c r="A712" s="579"/>
      <c r="B712" s="169" t="s">
        <v>1057</v>
      </c>
      <c r="C712" s="558"/>
      <c r="D712" s="558">
        <v>0</v>
      </c>
      <c r="E712" s="558">
        <v>0</v>
      </c>
      <c r="F712" s="826">
        <v>0</v>
      </c>
      <c r="G712" s="452">
        <v>0</v>
      </c>
      <c r="H712" s="452">
        <v>0</v>
      </c>
      <c r="I712" s="452">
        <v>0</v>
      </c>
      <c r="J712" s="452">
        <v>0</v>
      </c>
      <c r="K712" s="910">
        <v>0</v>
      </c>
      <c r="L712" s="749"/>
      <c r="M712" s="749"/>
    </row>
    <row r="713" spans="1:13" x14ac:dyDescent="0.25">
      <c r="A713" s="579"/>
      <c r="B713" s="169" t="s">
        <v>1058</v>
      </c>
      <c r="C713" s="558"/>
      <c r="D713" s="558">
        <v>0</v>
      </c>
      <c r="E713" s="558">
        <v>0.3</v>
      </c>
      <c r="F713" s="826">
        <f t="shared" ref="F713:F716" si="28">D713/E713*100</f>
        <v>0</v>
      </c>
      <c r="G713" s="24">
        <v>0</v>
      </c>
      <c r="H713" s="24">
        <v>0.1</v>
      </c>
      <c r="I713" s="24">
        <v>0.3</v>
      </c>
      <c r="J713" s="24">
        <v>0.3</v>
      </c>
      <c r="K713" s="42">
        <v>0.3</v>
      </c>
      <c r="L713" s="749"/>
      <c r="M713" s="749"/>
    </row>
    <row r="714" spans="1:13" x14ac:dyDescent="0.25">
      <c r="A714" s="579"/>
      <c r="B714" s="169" t="s">
        <v>1059</v>
      </c>
      <c r="C714" s="558"/>
      <c r="D714" s="558">
        <v>5</v>
      </c>
      <c r="E714" s="558">
        <v>5.3</v>
      </c>
      <c r="F714" s="698">
        <f t="shared" si="28"/>
        <v>94.339622641509436</v>
      </c>
      <c r="G714" s="24">
        <v>4.8</v>
      </c>
      <c r="H714" s="24">
        <v>4.9000000000000004</v>
      </c>
      <c r="I714" s="24">
        <v>5.0999999999999996</v>
      </c>
      <c r="J714" s="24">
        <v>5.3</v>
      </c>
      <c r="K714" s="42">
        <v>5.3</v>
      </c>
      <c r="L714" s="749"/>
      <c r="M714" s="749"/>
    </row>
    <row r="715" spans="1:13" x14ac:dyDescent="0.25">
      <c r="A715" s="579"/>
      <c r="B715" s="169" t="s">
        <v>194</v>
      </c>
      <c r="C715" s="558"/>
      <c r="D715" s="558">
        <v>9</v>
      </c>
      <c r="E715" s="558">
        <v>43.9</v>
      </c>
      <c r="F715" s="698">
        <f t="shared" si="28"/>
        <v>20.501138952164013</v>
      </c>
      <c r="G715" s="24">
        <v>39.700000000000003</v>
      </c>
      <c r="H715" s="24">
        <v>41.1</v>
      </c>
      <c r="I715" s="24">
        <v>42.5</v>
      </c>
      <c r="J715" s="24">
        <v>43.9</v>
      </c>
      <c r="K715" s="42">
        <v>43.9</v>
      </c>
      <c r="L715" s="749"/>
      <c r="M715" s="749"/>
    </row>
    <row r="716" spans="1:13" x14ac:dyDescent="0.25">
      <c r="A716" s="579"/>
      <c r="B716" s="169" t="s">
        <v>1060</v>
      </c>
      <c r="C716" s="558"/>
      <c r="D716" s="558">
        <v>1.9</v>
      </c>
      <c r="E716" s="558">
        <v>2.1</v>
      </c>
      <c r="F716" s="698">
        <f t="shared" si="28"/>
        <v>90.476190476190467</v>
      </c>
      <c r="G716" s="24">
        <v>1.9</v>
      </c>
      <c r="H716" s="24">
        <v>2</v>
      </c>
      <c r="I716" s="24">
        <v>2</v>
      </c>
      <c r="J716" s="24">
        <v>2.1</v>
      </c>
      <c r="K716" s="42">
        <v>2.1</v>
      </c>
      <c r="L716" s="749"/>
      <c r="M716" s="749"/>
    </row>
    <row r="717" spans="1:13" x14ac:dyDescent="0.25">
      <c r="A717" s="579"/>
      <c r="B717" s="169" t="s">
        <v>1061</v>
      </c>
      <c r="C717" s="558"/>
      <c r="D717" s="558">
        <v>0</v>
      </c>
      <c r="E717" s="558">
        <v>0</v>
      </c>
      <c r="F717" s="826">
        <v>0</v>
      </c>
      <c r="G717" s="452">
        <v>0</v>
      </c>
      <c r="H717" s="452">
        <v>0</v>
      </c>
      <c r="I717" s="452">
        <v>0</v>
      </c>
      <c r="J717" s="452">
        <v>0</v>
      </c>
      <c r="K717" s="910">
        <v>0</v>
      </c>
      <c r="L717" s="936"/>
      <c r="M717" s="749"/>
    </row>
    <row r="718" spans="1:13" x14ac:dyDescent="0.25">
      <c r="A718" s="579"/>
      <c r="B718" s="169" t="s">
        <v>1062</v>
      </c>
      <c r="C718" s="558"/>
      <c r="D718" s="558">
        <v>38.6</v>
      </c>
      <c r="E718" s="558">
        <v>42.7</v>
      </c>
      <c r="F718" s="698">
        <f t="shared" ref="F718:F721" si="29">D718/E718*100</f>
        <v>90.398126463700237</v>
      </c>
      <c r="G718" s="24">
        <v>38.6</v>
      </c>
      <c r="H718" s="24">
        <v>40</v>
      </c>
      <c r="I718" s="24">
        <v>41.3</v>
      </c>
      <c r="J718" s="24">
        <v>42.7</v>
      </c>
      <c r="K718" s="42">
        <v>42.7</v>
      </c>
      <c r="L718" s="749"/>
      <c r="M718" s="749"/>
    </row>
    <row r="719" spans="1:13" x14ac:dyDescent="0.25">
      <c r="A719" s="579"/>
      <c r="B719" s="169" t="s">
        <v>1066</v>
      </c>
      <c r="C719" s="558"/>
      <c r="D719" s="558">
        <v>25.9</v>
      </c>
      <c r="E719" s="558">
        <v>27.6</v>
      </c>
      <c r="F719" s="698">
        <f t="shared" si="29"/>
        <v>93.840579710144922</v>
      </c>
      <c r="G719" s="24">
        <v>25</v>
      </c>
      <c r="H719" s="24">
        <v>25.9</v>
      </c>
      <c r="I719" s="24">
        <v>26.8</v>
      </c>
      <c r="J719" s="24">
        <v>27.6</v>
      </c>
      <c r="K719" s="42">
        <v>27.6</v>
      </c>
      <c r="L719" s="749"/>
      <c r="M719" s="749"/>
    </row>
    <row r="720" spans="1:13" x14ac:dyDescent="0.25">
      <c r="A720" s="579"/>
      <c r="B720" s="169" t="s">
        <v>1064</v>
      </c>
      <c r="C720" s="558"/>
      <c r="D720" s="558">
        <v>0</v>
      </c>
      <c r="E720" s="558">
        <v>0.1</v>
      </c>
      <c r="F720" s="826">
        <f t="shared" si="29"/>
        <v>0</v>
      </c>
      <c r="G720" s="519">
        <v>0</v>
      </c>
      <c r="H720" s="24">
        <v>0.1</v>
      </c>
      <c r="I720" s="24">
        <v>0.1</v>
      </c>
      <c r="J720" s="24">
        <v>0.1</v>
      </c>
      <c r="K720" s="42">
        <v>0.1</v>
      </c>
      <c r="L720" s="749"/>
      <c r="M720" s="749"/>
    </row>
    <row r="721" spans="1:13" x14ac:dyDescent="0.25">
      <c r="A721" s="579"/>
      <c r="B721" s="169" t="s">
        <v>1065</v>
      </c>
      <c r="C721" s="558"/>
      <c r="D721" s="558">
        <v>0</v>
      </c>
      <c r="E721" s="558">
        <v>0.4</v>
      </c>
      <c r="F721" s="826">
        <f t="shared" si="29"/>
        <v>0</v>
      </c>
      <c r="G721" s="519">
        <v>0</v>
      </c>
      <c r="H721" s="24">
        <v>0.2</v>
      </c>
      <c r="I721" s="24">
        <v>0.3</v>
      </c>
      <c r="J721" s="24">
        <v>0.4</v>
      </c>
      <c r="K721" s="42">
        <v>0.4</v>
      </c>
      <c r="L721" s="749"/>
      <c r="M721" s="749"/>
    </row>
    <row r="722" spans="1:13" x14ac:dyDescent="0.25">
      <c r="A722" s="1235" t="s">
        <v>285</v>
      </c>
      <c r="B722" s="1235"/>
      <c r="C722" s="1235"/>
      <c r="D722" s="1235"/>
      <c r="E722" s="1235"/>
      <c r="F722" s="1235"/>
      <c r="G722" s="1235"/>
      <c r="H722" s="1235"/>
      <c r="I722" s="1235"/>
      <c r="J722" s="1235"/>
      <c r="K722" s="1236"/>
      <c r="L722" s="935"/>
      <c r="M722" s="935"/>
    </row>
    <row r="723" spans="1:13" ht="30" x14ac:dyDescent="0.25">
      <c r="A723" s="450">
        <v>94</v>
      </c>
      <c r="B723" s="855" t="s">
        <v>280</v>
      </c>
      <c r="C723" s="450" t="s">
        <v>8</v>
      </c>
      <c r="D723" s="869">
        <v>26.3</v>
      </c>
      <c r="E723" s="869">
        <v>26.3</v>
      </c>
      <c r="F723" s="870">
        <v>100</v>
      </c>
      <c r="G723" s="869">
        <v>26.3</v>
      </c>
      <c r="H723" s="869">
        <v>26.3</v>
      </c>
      <c r="I723" s="869">
        <v>26.3</v>
      </c>
      <c r="J723" s="869">
        <v>26.3</v>
      </c>
      <c r="K723" s="907">
        <v>26.3</v>
      </c>
      <c r="L723" s="217" t="s">
        <v>1084</v>
      </c>
      <c r="M723" s="209" t="s">
        <v>208</v>
      </c>
    </row>
    <row r="724" spans="1:13" x14ac:dyDescent="0.25">
      <c r="A724" s="1084" t="s">
        <v>66</v>
      </c>
      <c r="B724" s="1084"/>
      <c r="C724" s="1084"/>
      <c r="D724" s="1084"/>
      <c r="E724" s="1084"/>
      <c r="F724" s="1084"/>
      <c r="G724" s="1084"/>
      <c r="H724" s="1084"/>
      <c r="I724" s="1084"/>
      <c r="J724" s="1084"/>
      <c r="K724" s="1229"/>
      <c r="L724" s="242"/>
      <c r="M724" s="242"/>
    </row>
    <row r="725" spans="1:13" ht="30" x14ac:dyDescent="0.25">
      <c r="A725" s="19">
        <v>95</v>
      </c>
      <c r="B725" s="873" t="s">
        <v>280</v>
      </c>
      <c r="C725" s="19" t="s">
        <v>8</v>
      </c>
      <c r="D725" s="21">
        <v>100.5</v>
      </c>
      <c r="E725" s="21">
        <v>100.3</v>
      </c>
      <c r="F725" s="251">
        <f>D725/E725*100</f>
        <v>100.19940179461615</v>
      </c>
      <c r="G725" s="21">
        <v>100.1</v>
      </c>
      <c r="H725" s="21">
        <v>100.2</v>
      </c>
      <c r="I725" s="21">
        <v>100.2</v>
      </c>
      <c r="J725" s="21">
        <v>100.3</v>
      </c>
      <c r="K725" s="552">
        <v>100.3</v>
      </c>
      <c r="L725" s="217" t="s">
        <v>1086</v>
      </c>
      <c r="M725" s="209" t="s">
        <v>208</v>
      </c>
    </row>
    <row r="726" spans="1:13" x14ac:dyDescent="0.25">
      <c r="A726" s="1084" t="s">
        <v>286</v>
      </c>
      <c r="B726" s="1084"/>
      <c r="C726" s="1084"/>
      <c r="D726" s="1084"/>
      <c r="E726" s="1084"/>
      <c r="F726" s="1084"/>
      <c r="G726" s="1084"/>
      <c r="H726" s="1084"/>
      <c r="I726" s="1084"/>
      <c r="J726" s="1084"/>
      <c r="K726" s="1229"/>
      <c r="L726" s="242"/>
      <c r="M726" s="242"/>
    </row>
    <row r="727" spans="1:13" ht="30" x14ac:dyDescent="0.25">
      <c r="A727" s="19">
        <v>96</v>
      </c>
      <c r="B727" s="874" t="s">
        <v>280</v>
      </c>
      <c r="C727" s="19" t="s">
        <v>8</v>
      </c>
      <c r="D727" s="21">
        <v>54</v>
      </c>
      <c r="E727" s="21">
        <v>15</v>
      </c>
      <c r="F727" s="251">
        <f>E727/D727*100</f>
        <v>27.777777777777779</v>
      </c>
      <c r="G727" s="21">
        <v>15</v>
      </c>
      <c r="H727" s="21">
        <v>15</v>
      </c>
      <c r="I727" s="21">
        <v>15</v>
      </c>
      <c r="J727" s="21">
        <v>15</v>
      </c>
      <c r="K727" s="552">
        <v>15</v>
      </c>
      <c r="L727" s="217" t="s">
        <v>1087</v>
      </c>
      <c r="M727" s="209" t="s">
        <v>208</v>
      </c>
    </row>
    <row r="728" spans="1:13" x14ac:dyDescent="0.25">
      <c r="A728" s="1084" t="s">
        <v>692</v>
      </c>
      <c r="B728" s="1084"/>
      <c r="C728" s="1084"/>
      <c r="D728" s="1084"/>
      <c r="E728" s="1084"/>
      <c r="F728" s="1084"/>
      <c r="G728" s="1084"/>
      <c r="H728" s="1084"/>
      <c r="I728" s="1084"/>
      <c r="J728" s="1084"/>
      <c r="K728" s="1229"/>
      <c r="L728" s="242"/>
      <c r="M728" s="242"/>
    </row>
    <row r="729" spans="1:13" ht="105" x14ac:dyDescent="0.25">
      <c r="A729" s="19">
        <v>97</v>
      </c>
      <c r="B729" s="791" t="s">
        <v>280</v>
      </c>
      <c r="C729" s="540" t="s">
        <v>8</v>
      </c>
      <c r="D729" s="792">
        <v>92</v>
      </c>
      <c r="E729" s="793">
        <v>74.7</v>
      </c>
      <c r="F729" s="44" t="s">
        <v>12</v>
      </c>
      <c r="G729" s="794">
        <v>68</v>
      </c>
      <c r="H729" s="538">
        <v>70.7</v>
      </c>
      <c r="I729" s="794">
        <v>72</v>
      </c>
      <c r="J729" s="538">
        <v>73.3</v>
      </c>
      <c r="K729" s="911">
        <v>74.7</v>
      </c>
      <c r="L729" s="217" t="s">
        <v>1085</v>
      </c>
      <c r="M729" s="209" t="s">
        <v>694</v>
      </c>
    </row>
    <row r="730" spans="1:13" ht="39.75" customHeight="1" x14ac:dyDescent="0.25">
      <c r="A730" s="1229" t="s">
        <v>917</v>
      </c>
      <c r="B730" s="1237"/>
      <c r="C730" s="1237"/>
      <c r="D730" s="1237"/>
      <c r="E730" s="1237"/>
      <c r="F730" s="1237"/>
      <c r="G730" s="1237"/>
      <c r="H730" s="1237"/>
      <c r="I730" s="1237"/>
      <c r="J730" s="1237"/>
      <c r="K730" s="1237"/>
      <c r="L730" s="218"/>
      <c r="M730" s="209"/>
    </row>
    <row r="731" spans="1:13" ht="36" customHeight="1" x14ac:dyDescent="0.25">
      <c r="A731" s="23">
        <v>98</v>
      </c>
      <c r="B731" s="875" t="s">
        <v>280</v>
      </c>
      <c r="C731" s="19" t="s">
        <v>8</v>
      </c>
      <c r="D731" s="23">
        <v>65.7</v>
      </c>
      <c r="E731" s="23">
        <v>86.6</v>
      </c>
      <c r="F731" s="219">
        <f>D731/E731*100</f>
        <v>75.8660508083141</v>
      </c>
      <c r="G731" s="23"/>
      <c r="H731" s="23">
        <v>74.099999999999994</v>
      </c>
      <c r="I731" s="23">
        <v>77.400000000000006</v>
      </c>
      <c r="J731" s="23">
        <v>82.3</v>
      </c>
      <c r="K731" s="881">
        <v>86.6</v>
      </c>
      <c r="L731" s="217" t="s">
        <v>1085</v>
      </c>
      <c r="M731" s="209" t="s">
        <v>208</v>
      </c>
    </row>
    <row r="732" spans="1:13" x14ac:dyDescent="0.25">
      <c r="A732" s="1238" t="s">
        <v>693</v>
      </c>
      <c r="B732" s="1239"/>
      <c r="C732" s="1239"/>
      <c r="D732" s="1239"/>
      <c r="E732" s="1239"/>
      <c r="F732" s="1239"/>
      <c r="G732" s="1239"/>
      <c r="H732" s="1239"/>
      <c r="I732" s="1239"/>
      <c r="J732" s="1239"/>
      <c r="K732" s="1239"/>
      <c r="L732" s="218"/>
      <c r="M732" s="209"/>
    </row>
    <row r="733" spans="1:13" ht="30" x14ac:dyDescent="0.25">
      <c r="A733" s="23">
        <v>99</v>
      </c>
      <c r="B733" s="876" t="s">
        <v>280</v>
      </c>
      <c r="C733" s="19" t="s">
        <v>8</v>
      </c>
      <c r="D733" s="23">
        <v>9.3000000000000007</v>
      </c>
      <c r="E733" s="23">
        <v>25.6</v>
      </c>
      <c r="F733" s="219">
        <f>D733/E733*100</f>
        <v>36.328125</v>
      </c>
      <c r="G733" s="23">
        <v>16.3</v>
      </c>
      <c r="H733" s="23">
        <v>18.600000000000001</v>
      </c>
      <c r="I733" s="23">
        <v>20.9</v>
      </c>
      <c r="J733" s="23">
        <v>23.3</v>
      </c>
      <c r="K733" s="881">
        <v>25.6</v>
      </c>
      <c r="L733" s="217" t="s">
        <v>1085</v>
      </c>
      <c r="M733" s="209" t="s">
        <v>208</v>
      </c>
    </row>
    <row r="734" spans="1:13" ht="21" customHeight="1" x14ac:dyDescent="0.25">
      <c r="A734" s="1233" t="s">
        <v>918</v>
      </c>
      <c r="B734" s="1231"/>
      <c r="C734" s="1231"/>
      <c r="D734" s="1231"/>
      <c r="E734" s="1231"/>
      <c r="F734" s="1231"/>
      <c r="G734" s="1231"/>
      <c r="H734" s="1231"/>
      <c r="I734" s="1231"/>
      <c r="J734" s="1231"/>
      <c r="K734" s="1231"/>
      <c r="L734" s="218"/>
      <c r="M734" s="209"/>
    </row>
    <row r="735" spans="1:13" ht="30.75" customHeight="1" x14ac:dyDescent="0.25">
      <c r="A735" s="23">
        <v>100</v>
      </c>
      <c r="B735" s="875" t="s">
        <v>280</v>
      </c>
      <c r="C735" s="19" t="s">
        <v>8</v>
      </c>
      <c r="D735" s="219">
        <v>50</v>
      </c>
      <c r="E735" s="23">
        <v>63.8</v>
      </c>
      <c r="F735" s="219">
        <f t="shared" ref="F735" si="30">D735/E735*100</f>
        <v>78.369905956112845</v>
      </c>
      <c r="G735" s="520"/>
      <c r="H735" s="520">
        <v>51.6</v>
      </c>
      <c r="I735" s="520">
        <v>53.2</v>
      </c>
      <c r="J735" s="520">
        <v>58.5</v>
      </c>
      <c r="K735" s="634">
        <v>63.8</v>
      </c>
      <c r="L735" s="217" t="s">
        <v>1085</v>
      </c>
      <c r="M735" s="209" t="s">
        <v>208</v>
      </c>
    </row>
    <row r="736" spans="1:13" s="239" customFormat="1" ht="21" customHeight="1" x14ac:dyDescent="0.25">
      <c r="A736" s="1233" t="s">
        <v>1082</v>
      </c>
      <c r="B736" s="1231"/>
      <c r="C736" s="1231"/>
      <c r="D736" s="1231"/>
      <c r="E736" s="1231"/>
      <c r="F736" s="1231"/>
      <c r="G736" s="1231"/>
      <c r="H736" s="1231"/>
      <c r="I736" s="1231"/>
      <c r="J736" s="1231"/>
      <c r="K736" s="1231"/>
      <c r="L736" s="217"/>
      <c r="M736" s="209"/>
    </row>
    <row r="737" spans="1:13" s="239" customFormat="1" ht="30.75" customHeight="1" x14ac:dyDescent="0.25">
      <c r="A737" s="23">
        <v>101</v>
      </c>
      <c r="B737" s="875" t="s">
        <v>280</v>
      </c>
      <c r="C737" s="19" t="s">
        <v>8</v>
      </c>
      <c r="D737" s="219">
        <v>4319</v>
      </c>
      <c r="E737" s="23">
        <v>3854</v>
      </c>
      <c r="F737" s="219">
        <f t="shared" ref="F737" si="31">D737/E737*100</f>
        <v>112.06538661131292</v>
      </c>
      <c r="G737" s="520">
        <v>3854</v>
      </c>
      <c r="H737" s="520">
        <v>3854</v>
      </c>
      <c r="I737" s="520">
        <v>3854</v>
      </c>
      <c r="J737" s="520">
        <v>3854</v>
      </c>
      <c r="K737" s="634">
        <v>3854</v>
      </c>
      <c r="L737" s="217" t="s">
        <v>1088</v>
      </c>
      <c r="M737" s="209" t="s">
        <v>208</v>
      </c>
    </row>
    <row r="738" spans="1:13" s="239" customFormat="1" ht="21" customHeight="1" x14ac:dyDescent="0.25">
      <c r="A738" s="1233" t="s">
        <v>1083</v>
      </c>
      <c r="B738" s="1231"/>
      <c r="C738" s="1231"/>
      <c r="D738" s="1231"/>
      <c r="E738" s="1231"/>
      <c r="F738" s="1231"/>
      <c r="G738" s="1231"/>
      <c r="H738" s="1231"/>
      <c r="I738" s="1231"/>
      <c r="J738" s="1231"/>
      <c r="K738" s="1231"/>
      <c r="L738" s="217"/>
      <c r="M738" s="209"/>
    </row>
    <row r="739" spans="1:13" s="239" customFormat="1" ht="30.75" customHeight="1" x14ac:dyDescent="0.25">
      <c r="A739" s="23">
        <v>102</v>
      </c>
      <c r="B739" s="875" t="s">
        <v>280</v>
      </c>
      <c r="C739" s="19" t="s">
        <v>8</v>
      </c>
      <c r="D739" s="219">
        <v>97.7</v>
      </c>
      <c r="E739" s="23">
        <v>92</v>
      </c>
      <c r="F739" s="219">
        <f t="shared" ref="F739" si="32">D739/E739*100</f>
        <v>106.19565217391305</v>
      </c>
      <c r="G739" s="520">
        <v>90.5</v>
      </c>
      <c r="H739" s="520">
        <v>91</v>
      </c>
      <c r="I739" s="520">
        <v>91.5</v>
      </c>
      <c r="J739" s="520">
        <v>91.5</v>
      </c>
      <c r="K739" s="634">
        <v>92</v>
      </c>
      <c r="L739" s="217" t="s">
        <v>1088</v>
      </c>
      <c r="M739" s="209" t="s">
        <v>208</v>
      </c>
    </row>
    <row r="740" spans="1:13" s="239" customFormat="1" ht="21" customHeight="1" x14ac:dyDescent="0.25">
      <c r="A740" s="1233" t="s">
        <v>954</v>
      </c>
      <c r="B740" s="1231"/>
      <c r="C740" s="1231"/>
      <c r="D740" s="1231"/>
      <c r="E740" s="1231"/>
      <c r="F740" s="1231"/>
      <c r="G740" s="1231"/>
      <c r="H740" s="1231"/>
      <c r="I740" s="1231"/>
      <c r="J740" s="1231"/>
      <c r="K740" s="1231"/>
      <c r="L740" s="217"/>
      <c r="M740" s="209"/>
    </row>
    <row r="741" spans="1:13" s="239" customFormat="1" ht="30.75" customHeight="1" x14ac:dyDescent="0.25">
      <c r="A741" s="23">
        <v>103</v>
      </c>
      <c r="B741" s="875" t="s">
        <v>280</v>
      </c>
      <c r="C741" s="19" t="s">
        <v>684</v>
      </c>
      <c r="D741" s="219">
        <v>48.1</v>
      </c>
      <c r="E741" s="23">
        <v>30</v>
      </c>
      <c r="F741" s="219">
        <f t="shared" ref="F741" si="33">D741/E741*100</f>
        <v>160.33333333333331</v>
      </c>
      <c r="G741" s="520">
        <v>30</v>
      </c>
      <c r="H741" s="520">
        <v>30</v>
      </c>
      <c r="I741" s="520">
        <v>30</v>
      </c>
      <c r="J741" s="520">
        <v>30</v>
      </c>
      <c r="K741" s="634">
        <v>30</v>
      </c>
      <c r="L741" s="217" t="s">
        <v>1088</v>
      </c>
      <c r="M741" s="209" t="s">
        <v>208</v>
      </c>
    </row>
    <row r="742" spans="1:13" s="239" customFormat="1" ht="34.5" customHeight="1" x14ac:dyDescent="0.25">
      <c r="A742" s="1234" t="s">
        <v>955</v>
      </c>
      <c r="B742" s="1230"/>
      <c r="C742" s="1230"/>
      <c r="D742" s="1230"/>
      <c r="E742" s="1230"/>
      <c r="F742" s="1230"/>
      <c r="G742" s="1230"/>
      <c r="H742" s="1230"/>
      <c r="I742" s="1230"/>
      <c r="J742" s="1230"/>
      <c r="K742" s="1230"/>
      <c r="L742" s="217"/>
      <c r="M742" s="209"/>
    </row>
    <row r="743" spans="1:13" s="239" customFormat="1" ht="30.75" customHeight="1" x14ac:dyDescent="0.25">
      <c r="A743" s="23">
        <v>104</v>
      </c>
      <c r="B743" s="875" t="s">
        <v>280</v>
      </c>
      <c r="C743" s="19" t="s">
        <v>8</v>
      </c>
      <c r="D743" s="219"/>
      <c r="E743" s="23">
        <v>616</v>
      </c>
      <c r="F743" s="219">
        <f>D743/E743*100</f>
        <v>0</v>
      </c>
      <c r="G743" s="520">
        <v>616</v>
      </c>
      <c r="H743" s="520">
        <v>616</v>
      </c>
      <c r="I743" s="520">
        <v>616</v>
      </c>
      <c r="J743" s="520">
        <v>616</v>
      </c>
      <c r="K743" s="634">
        <v>616</v>
      </c>
      <c r="L743" s="217" t="s">
        <v>1089</v>
      </c>
      <c r="M743" s="209" t="s">
        <v>208</v>
      </c>
    </row>
    <row r="744" spans="1:13" s="239" customFormat="1" ht="38.25" customHeight="1" x14ac:dyDescent="0.25">
      <c r="A744" s="1234" t="s">
        <v>1816</v>
      </c>
      <c r="B744" s="1230"/>
      <c r="C744" s="1230"/>
      <c r="D744" s="1230"/>
      <c r="E744" s="1230"/>
      <c r="F744" s="1230"/>
      <c r="G744" s="1230"/>
      <c r="H744" s="1230"/>
      <c r="I744" s="1230"/>
      <c r="J744" s="1230"/>
      <c r="K744" s="1230"/>
      <c r="L744" s="217"/>
      <c r="M744" s="209"/>
    </row>
    <row r="745" spans="1:13" s="239" customFormat="1" ht="30.75" customHeight="1" x14ac:dyDescent="0.25">
      <c r="A745" s="23">
        <v>105</v>
      </c>
      <c r="B745" s="875" t="s">
        <v>280</v>
      </c>
      <c r="C745" s="19" t="s">
        <v>55</v>
      </c>
      <c r="D745" s="219">
        <v>8</v>
      </c>
      <c r="E745" s="23">
        <v>11897</v>
      </c>
      <c r="F745" s="219">
        <v>6.7243842985626634E-2</v>
      </c>
      <c r="G745" s="520">
        <v>0</v>
      </c>
      <c r="H745" s="520">
        <v>2786.6</v>
      </c>
      <c r="I745" s="520">
        <v>2092</v>
      </c>
      <c r="J745" s="520">
        <v>14560.947</v>
      </c>
      <c r="K745" s="634">
        <v>11897</v>
      </c>
      <c r="L745" s="217" t="s">
        <v>1104</v>
      </c>
      <c r="M745" s="209" t="s">
        <v>208</v>
      </c>
    </row>
    <row r="746" spans="1:13" s="239" customFormat="1" ht="24" customHeight="1" x14ac:dyDescent="0.25">
      <c r="A746" s="1229" t="s">
        <v>1815</v>
      </c>
      <c r="B746" s="1230"/>
      <c r="C746" s="1230"/>
      <c r="D746" s="1230"/>
      <c r="E746" s="1230"/>
      <c r="F746" s="1230"/>
      <c r="G746" s="1230"/>
      <c r="H746" s="1230"/>
      <c r="I746" s="1230"/>
      <c r="J746" s="1230"/>
      <c r="K746" s="1230"/>
      <c r="L746" s="217"/>
      <c r="M746" s="209"/>
    </row>
    <row r="747" spans="1:13" s="239" customFormat="1" ht="30.75" customHeight="1" x14ac:dyDescent="0.25">
      <c r="A747" s="23">
        <v>106</v>
      </c>
      <c r="B747" s="875" t="s">
        <v>280</v>
      </c>
      <c r="C747" s="19" t="s">
        <v>55</v>
      </c>
      <c r="D747" s="219" t="s">
        <v>12</v>
      </c>
      <c r="E747" s="23">
        <v>1</v>
      </c>
      <c r="F747" s="219" t="s">
        <v>12</v>
      </c>
      <c r="G747" s="520" t="s">
        <v>12</v>
      </c>
      <c r="H747" s="520">
        <v>1</v>
      </c>
      <c r="I747" s="520">
        <v>1</v>
      </c>
      <c r="J747" s="520">
        <v>2</v>
      </c>
      <c r="K747" s="634">
        <v>1</v>
      </c>
      <c r="L747" s="21" t="s">
        <v>1813</v>
      </c>
      <c r="M747" s="209" t="s">
        <v>208</v>
      </c>
    </row>
    <row r="748" spans="1:13" ht="15.75" customHeight="1" x14ac:dyDescent="0.25">
      <c r="A748" s="1044"/>
      <c r="B748" s="1229" t="s">
        <v>1833</v>
      </c>
      <c r="C748" s="1230"/>
      <c r="D748" s="1230"/>
      <c r="E748" s="1230"/>
      <c r="F748" s="1230"/>
      <c r="G748" s="1230"/>
      <c r="H748" s="1230"/>
      <c r="I748" s="1230"/>
      <c r="J748" s="1230"/>
      <c r="K748" s="1230"/>
      <c r="L748" s="1230"/>
      <c r="M748" s="552"/>
    </row>
    <row r="749" spans="1:13" ht="157.5" x14ac:dyDescent="0.25">
      <c r="A749" s="23">
        <v>107</v>
      </c>
      <c r="B749" s="875" t="s">
        <v>27</v>
      </c>
      <c r="C749" s="19" t="s">
        <v>1834</v>
      </c>
      <c r="D749" s="242"/>
      <c r="E749" s="242"/>
      <c r="F749" s="242"/>
      <c r="G749" s="520">
        <v>73</v>
      </c>
      <c r="H749" s="520">
        <v>78</v>
      </c>
      <c r="I749" s="520">
        <v>83</v>
      </c>
      <c r="J749" s="520">
        <v>88</v>
      </c>
      <c r="K749" s="520">
        <v>93</v>
      </c>
      <c r="L749" s="21" t="s">
        <v>1088</v>
      </c>
      <c r="M749" s="209" t="s">
        <v>208</v>
      </c>
    </row>
    <row r="750" spans="1:13" x14ac:dyDescent="0.25">
      <c r="A750" s="23"/>
      <c r="B750" s="1229" t="s">
        <v>1835</v>
      </c>
      <c r="C750" s="1230"/>
      <c r="D750" s="1230"/>
      <c r="E750" s="1230"/>
      <c r="F750" s="1230"/>
      <c r="G750" s="1230"/>
      <c r="H750" s="1230"/>
      <c r="I750" s="1230"/>
      <c r="J750" s="1230"/>
      <c r="K750" s="1230"/>
      <c r="L750" s="1230"/>
      <c r="M750" s="552"/>
    </row>
    <row r="751" spans="1:13" ht="94.5" x14ac:dyDescent="0.25">
      <c r="A751" s="877">
        <v>108</v>
      </c>
      <c r="B751" s="875" t="s">
        <v>27</v>
      </c>
      <c r="C751" s="19" t="s">
        <v>1829</v>
      </c>
      <c r="D751" s="242"/>
      <c r="E751" s="242"/>
      <c r="F751" s="242"/>
      <c r="G751" s="520">
        <v>30</v>
      </c>
      <c r="H751" s="520">
        <v>35</v>
      </c>
      <c r="I751" s="520">
        <v>40</v>
      </c>
      <c r="J751" s="520">
        <v>45</v>
      </c>
      <c r="K751" s="520">
        <v>50</v>
      </c>
      <c r="L751" s="21" t="s">
        <v>1088</v>
      </c>
      <c r="M751" s="209" t="s">
        <v>208</v>
      </c>
    </row>
  </sheetData>
  <mergeCells count="154">
    <mergeCell ref="B748:L748"/>
    <mergeCell ref="B750:L750"/>
    <mergeCell ref="A132:K132"/>
    <mergeCell ref="A134:K134"/>
    <mergeCell ref="B156:K156"/>
    <mergeCell ref="A178:K178"/>
    <mergeCell ref="A180:K180"/>
    <mergeCell ref="A183:K183"/>
    <mergeCell ref="A343:K343"/>
    <mergeCell ref="A517:K517"/>
    <mergeCell ref="A606:K606"/>
    <mergeCell ref="A283:K283"/>
    <mergeCell ref="A285:K285"/>
    <mergeCell ref="A307:K307"/>
    <mergeCell ref="A339:K339"/>
    <mergeCell ref="A341:K341"/>
    <mergeCell ref="A309:K309"/>
    <mergeCell ref="A311:K311"/>
    <mergeCell ref="A333:K333"/>
    <mergeCell ref="A335:K335"/>
    <mergeCell ref="A337:K337"/>
    <mergeCell ref="A205:K205"/>
    <mergeCell ref="A207:K207"/>
    <mergeCell ref="A209:K209"/>
    <mergeCell ref="A231:K231"/>
    <mergeCell ref="A233:K233"/>
    <mergeCell ref="A628:K628"/>
    <mergeCell ref="A650:K650"/>
    <mergeCell ref="A672:K672"/>
    <mergeCell ref="A584:K584"/>
    <mergeCell ref="A652:K652"/>
    <mergeCell ref="A654:K654"/>
    <mergeCell ref="A656:K656"/>
    <mergeCell ref="A658:K658"/>
    <mergeCell ref="A660:K660"/>
    <mergeCell ref="A662:K662"/>
    <mergeCell ref="A664:K664"/>
    <mergeCell ref="A666:K666"/>
    <mergeCell ref="A668:K668"/>
    <mergeCell ref="A255:K255"/>
    <mergeCell ref="A257:K257"/>
    <mergeCell ref="A279:K279"/>
    <mergeCell ref="A281:K281"/>
    <mergeCell ref="A345:K345"/>
    <mergeCell ref="A391:K391"/>
    <mergeCell ref="B130:B131"/>
    <mergeCell ref="A120:A121"/>
    <mergeCell ref="B122:B123"/>
    <mergeCell ref="A124:A125"/>
    <mergeCell ref="B126:B127"/>
    <mergeCell ref="A118:A119"/>
    <mergeCell ref="A2:M2"/>
    <mergeCell ref="A89:K89"/>
    <mergeCell ref="L1:M1"/>
    <mergeCell ref="A96:A97"/>
    <mergeCell ref="A55:K55"/>
    <mergeCell ref="B116:B117"/>
    <mergeCell ref="B120:B121"/>
    <mergeCell ref="A122:A123"/>
    <mergeCell ref="B124:B125"/>
    <mergeCell ref="A126:A127"/>
    <mergeCell ref="B118:B119"/>
    <mergeCell ref="B96:B97"/>
    <mergeCell ref="B102:B103"/>
    <mergeCell ref="A128:A129"/>
    <mergeCell ref="B128:B129"/>
    <mergeCell ref="A87:K87"/>
    <mergeCell ref="A110:A111"/>
    <mergeCell ref="B110:B111"/>
    <mergeCell ref="A112:A113"/>
    <mergeCell ref="B108:B109"/>
    <mergeCell ref="B112:B113"/>
    <mergeCell ref="A104:A105"/>
    <mergeCell ref="B104:B105"/>
    <mergeCell ref="A106:A107"/>
    <mergeCell ref="B106:B107"/>
    <mergeCell ref="A108:A109"/>
    <mergeCell ref="A98:A99"/>
    <mergeCell ref="B98:B99"/>
    <mergeCell ref="A100:A101"/>
    <mergeCell ref="B100:B101"/>
    <mergeCell ref="A102:A103"/>
    <mergeCell ref="A130:A131"/>
    <mergeCell ref="A393:K393"/>
    <mergeCell ref="A347:K347"/>
    <mergeCell ref="A349:K349"/>
    <mergeCell ref="A351:K351"/>
    <mergeCell ref="A353:K353"/>
    <mergeCell ref="A4:A5"/>
    <mergeCell ref="B4:B5"/>
    <mergeCell ref="C4:C5"/>
    <mergeCell ref="D4:F4"/>
    <mergeCell ref="G4:K4"/>
    <mergeCell ref="A7:K7"/>
    <mergeCell ref="A29:K29"/>
    <mergeCell ref="A45:K45"/>
    <mergeCell ref="A90:A91"/>
    <mergeCell ref="B90:B91"/>
    <mergeCell ref="A92:A93"/>
    <mergeCell ref="B92:B93"/>
    <mergeCell ref="A94:A95"/>
    <mergeCell ref="B94:B95"/>
    <mergeCell ref="A62:K62"/>
    <mergeCell ref="A65:K65"/>
    <mergeCell ref="A114:A115"/>
    <mergeCell ref="B114:B115"/>
    <mergeCell ref="A116:A117"/>
    <mergeCell ref="A700:K700"/>
    <mergeCell ref="A355:K355"/>
    <mergeCell ref="A357:K357"/>
    <mergeCell ref="A359:K359"/>
    <mergeCell ref="A361:K361"/>
    <mergeCell ref="A363:K363"/>
    <mergeCell ref="A451:K451"/>
    <mergeCell ref="A377:K377"/>
    <mergeCell ref="A379:K379"/>
    <mergeCell ref="A381:K381"/>
    <mergeCell ref="A383:K383"/>
    <mergeCell ref="A385:K385"/>
    <mergeCell ref="A387:K387"/>
    <mergeCell ref="A365:K365"/>
    <mergeCell ref="A367:K367"/>
    <mergeCell ref="A369:K369"/>
    <mergeCell ref="A371:K371"/>
    <mergeCell ref="A373:K373"/>
    <mergeCell ref="A375:K375"/>
    <mergeCell ref="A401:K401"/>
    <mergeCell ref="A403:K403"/>
    <mergeCell ref="A405:K405"/>
    <mergeCell ref="A389:K389"/>
    <mergeCell ref="A746:K746"/>
    <mergeCell ref="A395:K395"/>
    <mergeCell ref="A397:K397"/>
    <mergeCell ref="A734:K734"/>
    <mergeCell ref="A736:K736"/>
    <mergeCell ref="A738:K738"/>
    <mergeCell ref="A740:K740"/>
    <mergeCell ref="A742:K742"/>
    <mergeCell ref="A744:K744"/>
    <mergeCell ref="A670:K670"/>
    <mergeCell ref="A676:K676"/>
    <mergeCell ref="A678:K678"/>
    <mergeCell ref="A722:K722"/>
    <mergeCell ref="A724:K724"/>
    <mergeCell ref="A726:K726"/>
    <mergeCell ref="A728:K728"/>
    <mergeCell ref="A730:K730"/>
    <mergeCell ref="A732:K732"/>
    <mergeCell ref="A399:K399"/>
    <mergeCell ref="A427:K427"/>
    <mergeCell ref="A449:K449"/>
    <mergeCell ref="A473:K473"/>
    <mergeCell ref="A495:K495"/>
    <mergeCell ref="A674:K674"/>
  </mergeCells>
  <conditionalFormatting sqref="L407:L426">
    <cfRule type="colorScale" priority="1">
      <colorScale>
        <cfvo type="min"/>
        <cfvo type="percentile" val="50"/>
        <cfvo type="max"/>
        <color rgb="FF63BE7B"/>
        <color rgb="FFFFEB84"/>
        <color rgb="FFF8696B"/>
      </colorScale>
    </cfRule>
  </conditionalFormatting>
  <pageMargins left="0.70866141732283472" right="0.70866141732283472" top="0.74803149606299213" bottom="0.74803149606299213" header="0.31496062992125984" footer="0.31496062992125984"/>
  <pageSetup paperSize="9" scale="72" firstPageNumber="206" orientation="landscape" useFirstPageNumber="1" r:id="rId1"/>
  <headerFooter>
    <oddHeader>&amp;C&amp;P</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M777"/>
  <sheetViews>
    <sheetView tabSelected="1" view="pageBreakPreview" topLeftCell="A764" zoomScale="90" zoomScaleNormal="100" zoomScaleSheetLayoutView="90" workbookViewId="0">
      <selection activeCell="U775" sqref="U774:U775"/>
    </sheetView>
  </sheetViews>
  <sheetFormatPr defaultRowHeight="15.75" x14ac:dyDescent="0.25"/>
  <cols>
    <col min="1" max="1" width="4.7109375" style="267" customWidth="1"/>
    <col min="2" max="2" width="46" customWidth="1"/>
    <col min="3" max="3" width="12.28515625" customWidth="1"/>
    <col min="6" max="6" width="11.7109375" customWidth="1"/>
    <col min="12" max="12" width="12.42578125" style="202" customWidth="1"/>
    <col min="13" max="13" width="29.42578125" style="201" customWidth="1"/>
  </cols>
  <sheetData>
    <row r="1" spans="1:13" ht="31.5" customHeight="1" x14ac:dyDescent="0.25">
      <c r="A1" s="1029"/>
      <c r="B1" s="1029"/>
      <c r="C1" s="1029"/>
      <c r="D1" s="1029"/>
      <c r="E1" s="1029"/>
      <c r="F1" s="1029"/>
      <c r="G1" s="1029"/>
      <c r="H1" s="1029"/>
      <c r="I1" s="1029"/>
      <c r="J1" s="1029"/>
      <c r="K1" s="1029"/>
      <c r="L1" s="1266" t="s">
        <v>1117</v>
      </c>
      <c r="M1" s="1266"/>
    </row>
    <row r="2" spans="1:13" ht="9" customHeight="1" x14ac:dyDescent="0.25">
      <c r="A2" s="1263"/>
      <c r="B2" s="1263"/>
      <c r="C2" s="1263"/>
      <c r="D2" s="1263"/>
      <c r="E2" s="1263"/>
      <c r="F2" s="1263"/>
      <c r="G2" s="1263"/>
      <c r="H2" s="1263"/>
      <c r="I2" s="1263"/>
      <c r="J2" s="1263"/>
      <c r="K2" s="1263"/>
      <c r="L2" s="200"/>
    </row>
    <row r="3" spans="1:13" x14ac:dyDescent="0.25">
      <c r="A3" s="1241" t="s">
        <v>1118</v>
      </c>
      <c r="B3" s="1241"/>
      <c r="C3" s="1241"/>
      <c r="D3" s="1241"/>
      <c r="E3" s="1241"/>
      <c r="F3" s="1241"/>
      <c r="G3" s="1241"/>
      <c r="H3" s="1241"/>
      <c r="I3" s="1241"/>
      <c r="J3" s="1241"/>
      <c r="K3" s="1241"/>
      <c r="L3" s="1241"/>
      <c r="M3" s="1241"/>
    </row>
    <row r="4" spans="1:13" x14ac:dyDescent="0.25">
      <c r="A4" s="200"/>
      <c r="B4" s="199"/>
      <c r="C4" s="198"/>
      <c r="D4" s="198"/>
      <c r="E4" s="198"/>
      <c r="F4" s="198"/>
      <c r="G4" s="198"/>
      <c r="H4" s="198"/>
      <c r="I4" s="198"/>
      <c r="J4" s="198"/>
      <c r="K4" s="198"/>
      <c r="L4" s="200"/>
    </row>
    <row r="5" spans="1:13" x14ac:dyDescent="0.25">
      <c r="A5" s="1264" t="s">
        <v>0</v>
      </c>
      <c r="B5" s="1264" t="s">
        <v>185</v>
      </c>
      <c r="C5" s="1264" t="s">
        <v>186</v>
      </c>
      <c r="D5" s="1264" t="s">
        <v>187</v>
      </c>
      <c r="E5" s="1264"/>
      <c r="F5" s="1264"/>
      <c r="G5" s="1264" t="s">
        <v>3</v>
      </c>
      <c r="H5" s="1264"/>
      <c r="I5" s="1264"/>
      <c r="J5" s="1264"/>
      <c r="K5" s="1265"/>
      <c r="L5" s="47"/>
      <c r="M5" s="998"/>
    </row>
    <row r="6" spans="1:13" ht="47.25" x14ac:dyDescent="0.25">
      <c r="A6" s="1264"/>
      <c r="B6" s="1264"/>
      <c r="C6" s="1264"/>
      <c r="D6" s="833" t="s">
        <v>91</v>
      </c>
      <c r="E6" s="833" t="s">
        <v>188</v>
      </c>
      <c r="F6" s="833" t="s">
        <v>189</v>
      </c>
      <c r="G6" s="833">
        <v>2026</v>
      </c>
      <c r="H6" s="833">
        <v>2027</v>
      </c>
      <c r="I6" s="833">
        <v>2028</v>
      </c>
      <c r="J6" s="833">
        <v>2029</v>
      </c>
      <c r="K6" s="937">
        <v>2030</v>
      </c>
      <c r="L6" s="47"/>
      <c r="M6" s="998"/>
    </row>
    <row r="7" spans="1:13" x14ac:dyDescent="0.25">
      <c r="A7" s="4">
        <v>1</v>
      </c>
      <c r="B7" s="4">
        <v>2</v>
      </c>
      <c r="C7" s="4">
        <v>3</v>
      </c>
      <c r="D7" s="4">
        <v>4</v>
      </c>
      <c r="E7" s="4">
        <v>5</v>
      </c>
      <c r="F7" s="4">
        <v>6</v>
      </c>
      <c r="G7" s="4">
        <v>7</v>
      </c>
      <c r="H7" s="4">
        <v>8</v>
      </c>
      <c r="I7" s="4">
        <v>9</v>
      </c>
      <c r="J7" s="4">
        <v>10</v>
      </c>
      <c r="K7" s="581">
        <v>11</v>
      </c>
      <c r="L7" s="47"/>
      <c r="M7" s="998"/>
    </row>
    <row r="8" spans="1:13" x14ac:dyDescent="0.25">
      <c r="A8" s="1053" t="s">
        <v>190</v>
      </c>
      <c r="B8" s="1053"/>
      <c r="C8" s="1053"/>
      <c r="D8" s="1053"/>
      <c r="E8" s="1053"/>
      <c r="F8" s="1053"/>
      <c r="G8" s="1053"/>
      <c r="H8" s="1053"/>
      <c r="I8" s="1053"/>
      <c r="J8" s="1053"/>
      <c r="K8" s="1228"/>
      <c r="L8" s="206"/>
      <c r="M8" s="998"/>
    </row>
    <row r="9" spans="1:13" x14ac:dyDescent="0.25">
      <c r="A9" s="47">
        <v>1</v>
      </c>
      <c r="B9" s="12" t="s">
        <v>27</v>
      </c>
      <c r="C9" s="4" t="s">
        <v>8</v>
      </c>
      <c r="D9" s="203">
        <v>120.54395687176765</v>
      </c>
      <c r="E9" s="203">
        <v>101.5</v>
      </c>
      <c r="F9" s="203">
        <f t="shared" ref="F9:F29" si="0">D9/E9*100</f>
        <v>118.76251908548537</v>
      </c>
      <c r="G9" s="204">
        <v>101.1</v>
      </c>
      <c r="H9" s="204">
        <v>101.2</v>
      </c>
      <c r="I9" s="204">
        <v>101.3</v>
      </c>
      <c r="J9" s="204">
        <v>101.4</v>
      </c>
      <c r="K9" s="938">
        <v>101.5</v>
      </c>
      <c r="L9" s="204" t="s">
        <v>1012</v>
      </c>
      <c r="M9" s="998"/>
    </row>
    <row r="10" spans="1:13" x14ac:dyDescent="0.25">
      <c r="A10" s="268"/>
      <c r="B10" s="172" t="s">
        <v>1090</v>
      </c>
      <c r="C10" s="268"/>
      <c r="D10" s="269">
        <v>95.776567464821241</v>
      </c>
      <c r="E10" s="268">
        <v>101.5</v>
      </c>
      <c r="F10" s="270">
        <f t="shared" si="0"/>
        <v>94.361150211646532</v>
      </c>
      <c r="G10" s="271">
        <v>100.9</v>
      </c>
      <c r="H10" s="271">
        <v>101.2</v>
      </c>
      <c r="I10" s="271">
        <v>101.3</v>
      </c>
      <c r="J10" s="271">
        <v>101.4</v>
      </c>
      <c r="K10" s="341">
        <v>101.5</v>
      </c>
      <c r="L10" s="999"/>
      <c r="M10" s="209"/>
    </row>
    <row r="11" spans="1:13" x14ac:dyDescent="0.25">
      <c r="A11" s="268"/>
      <c r="B11" s="272" t="s">
        <v>194</v>
      </c>
      <c r="C11" s="268"/>
      <c r="D11" s="269">
        <v>96.987016193654028</v>
      </c>
      <c r="E11" s="268">
        <v>101.5</v>
      </c>
      <c r="F11" s="270">
        <f t="shared" si="0"/>
        <v>95.553710535619729</v>
      </c>
      <c r="G11" s="271">
        <v>101.1</v>
      </c>
      <c r="H11" s="271">
        <v>101.2</v>
      </c>
      <c r="I11" s="271">
        <v>101.3</v>
      </c>
      <c r="J11" s="271">
        <v>101.4</v>
      </c>
      <c r="K11" s="341">
        <v>101.5</v>
      </c>
      <c r="L11" s="999"/>
      <c r="M11" s="209"/>
    </row>
    <row r="12" spans="1:13" x14ac:dyDescent="0.25">
      <c r="A12" s="268"/>
      <c r="B12" s="272" t="s">
        <v>1054</v>
      </c>
      <c r="C12" s="268"/>
      <c r="D12" s="269">
        <v>100.03405040799132</v>
      </c>
      <c r="E12" s="268">
        <v>101.5</v>
      </c>
      <c r="F12" s="270">
        <f t="shared" si="0"/>
        <v>98.555714687676172</v>
      </c>
      <c r="G12" s="271">
        <v>101.2</v>
      </c>
      <c r="H12" s="271">
        <v>101.2</v>
      </c>
      <c r="I12" s="271">
        <v>101.3</v>
      </c>
      <c r="J12" s="271">
        <v>101.4</v>
      </c>
      <c r="K12" s="341">
        <v>101.5</v>
      </c>
      <c r="L12" s="999"/>
      <c r="M12" s="209"/>
    </row>
    <row r="13" spans="1:13" x14ac:dyDescent="0.25">
      <c r="A13" s="268"/>
      <c r="B13" s="172" t="s">
        <v>193</v>
      </c>
      <c r="C13" s="268"/>
      <c r="D13" s="269">
        <v>102.01203493671458</v>
      </c>
      <c r="E13" s="268">
        <v>101.5</v>
      </c>
      <c r="F13" s="270">
        <f t="shared" si="0"/>
        <v>100.50446791794541</v>
      </c>
      <c r="G13" s="271">
        <v>100.9</v>
      </c>
      <c r="H13" s="271">
        <v>101.2</v>
      </c>
      <c r="I13" s="271">
        <v>101.3</v>
      </c>
      <c r="J13" s="271">
        <v>101.4</v>
      </c>
      <c r="K13" s="341">
        <v>101.5</v>
      </c>
      <c r="L13" s="999"/>
      <c r="M13" s="209"/>
    </row>
    <row r="14" spans="1:13" x14ac:dyDescent="0.25">
      <c r="A14" s="268"/>
      <c r="B14" s="172" t="s">
        <v>1049</v>
      </c>
      <c r="C14" s="268"/>
      <c r="D14" s="269">
        <v>103.00963082586357</v>
      </c>
      <c r="E14" s="268">
        <v>101.5</v>
      </c>
      <c r="F14" s="270">
        <f t="shared" si="0"/>
        <v>101.48732101070301</v>
      </c>
      <c r="G14" s="271">
        <v>100.9</v>
      </c>
      <c r="H14" s="271">
        <v>101.2</v>
      </c>
      <c r="I14" s="271">
        <v>101.3</v>
      </c>
      <c r="J14" s="271">
        <v>101.4</v>
      </c>
      <c r="K14" s="341">
        <v>101.5</v>
      </c>
      <c r="L14" s="999"/>
      <c r="M14" s="209"/>
    </row>
    <row r="15" spans="1:13" x14ac:dyDescent="0.25">
      <c r="A15" s="157"/>
      <c r="B15" s="273" t="s">
        <v>1055</v>
      </c>
      <c r="C15" s="157"/>
      <c r="D15" s="158">
        <v>107.37964683617029</v>
      </c>
      <c r="E15" s="157">
        <v>101.5</v>
      </c>
      <c r="F15" s="274">
        <f t="shared" si="0"/>
        <v>105.79275550361606</v>
      </c>
      <c r="G15" s="275">
        <v>101.1</v>
      </c>
      <c r="H15" s="275">
        <v>101.2</v>
      </c>
      <c r="I15" s="275">
        <v>101.3</v>
      </c>
      <c r="J15" s="275">
        <v>101.4</v>
      </c>
      <c r="K15" s="159">
        <v>101.5</v>
      </c>
      <c r="L15" s="999"/>
      <c r="M15" s="209"/>
    </row>
    <row r="16" spans="1:13" x14ac:dyDescent="0.25">
      <c r="A16" s="157"/>
      <c r="B16" s="273" t="s">
        <v>1063</v>
      </c>
      <c r="C16" s="157"/>
      <c r="D16" s="158">
        <v>108.00525371582796</v>
      </c>
      <c r="E16" s="157">
        <v>101.6</v>
      </c>
      <c r="F16" s="274">
        <f t="shared" si="0"/>
        <v>106.30438357857084</v>
      </c>
      <c r="G16" s="275">
        <v>101.2</v>
      </c>
      <c r="H16" s="275">
        <v>101.3</v>
      </c>
      <c r="I16" s="275">
        <v>101.4</v>
      </c>
      <c r="J16" s="275">
        <v>101.5</v>
      </c>
      <c r="K16" s="159">
        <v>101.6</v>
      </c>
      <c r="L16" s="999"/>
      <c r="M16" s="209"/>
    </row>
    <row r="17" spans="1:13" x14ac:dyDescent="0.25">
      <c r="A17" s="157"/>
      <c r="B17" s="273" t="s">
        <v>1061</v>
      </c>
      <c r="C17" s="157"/>
      <c r="D17" s="158">
        <v>114.55749000302407</v>
      </c>
      <c r="E17" s="157">
        <v>101.5</v>
      </c>
      <c r="F17" s="274">
        <f t="shared" si="0"/>
        <v>112.86452217046707</v>
      </c>
      <c r="G17" s="275">
        <v>101.1</v>
      </c>
      <c r="H17" s="275">
        <v>101.2</v>
      </c>
      <c r="I17" s="275">
        <v>101.3</v>
      </c>
      <c r="J17" s="275">
        <v>101.4</v>
      </c>
      <c r="K17" s="159">
        <v>101.5</v>
      </c>
      <c r="L17" s="999"/>
      <c r="M17" s="209"/>
    </row>
    <row r="18" spans="1:13" x14ac:dyDescent="0.25">
      <c r="A18" s="157"/>
      <c r="B18" s="273" t="s">
        <v>1050</v>
      </c>
      <c r="C18" s="157"/>
      <c r="D18" s="158">
        <v>114.71957477907668</v>
      </c>
      <c r="E18" s="157">
        <v>101.5</v>
      </c>
      <c r="F18" s="274">
        <f t="shared" si="0"/>
        <v>113.02421160500164</v>
      </c>
      <c r="G18" s="275">
        <v>101.1</v>
      </c>
      <c r="H18" s="275">
        <v>101.2</v>
      </c>
      <c r="I18" s="275">
        <v>101.3</v>
      </c>
      <c r="J18" s="275">
        <v>101.4</v>
      </c>
      <c r="K18" s="159">
        <v>101.5</v>
      </c>
      <c r="L18" s="999"/>
      <c r="M18" s="209"/>
    </row>
    <row r="19" spans="1:13" x14ac:dyDescent="0.25">
      <c r="A19" s="157"/>
      <c r="B19" s="273" t="s">
        <v>1065</v>
      </c>
      <c r="C19" s="157"/>
      <c r="D19" s="158">
        <v>119.6744917990662</v>
      </c>
      <c r="E19" s="157">
        <v>101.6</v>
      </c>
      <c r="F19" s="274">
        <f t="shared" si="0"/>
        <v>117.78985413293918</v>
      </c>
      <c r="G19" s="275">
        <v>101.2</v>
      </c>
      <c r="H19" s="275">
        <v>101.3</v>
      </c>
      <c r="I19" s="275">
        <v>101.4</v>
      </c>
      <c r="J19" s="275">
        <v>101.5</v>
      </c>
      <c r="K19" s="159">
        <v>101.6</v>
      </c>
      <c r="L19" s="999"/>
      <c r="M19" s="209"/>
    </row>
    <row r="20" spans="1:13" x14ac:dyDescent="0.25">
      <c r="A20" s="157"/>
      <c r="B20" s="273" t="s">
        <v>1058</v>
      </c>
      <c r="C20" s="157"/>
      <c r="D20" s="158">
        <v>121.54284735045783</v>
      </c>
      <c r="E20" s="157">
        <v>101.6</v>
      </c>
      <c r="F20" s="274">
        <f t="shared" si="0"/>
        <v>119.62878676226165</v>
      </c>
      <c r="G20" s="275">
        <v>101.2</v>
      </c>
      <c r="H20" s="275">
        <v>101.3</v>
      </c>
      <c r="I20" s="275">
        <v>101.4</v>
      </c>
      <c r="J20" s="275">
        <v>101.5</v>
      </c>
      <c r="K20" s="159">
        <v>101.6</v>
      </c>
      <c r="L20" s="999"/>
      <c r="M20" s="209"/>
    </row>
    <row r="21" spans="1:13" x14ac:dyDescent="0.25">
      <c r="A21" s="157"/>
      <c r="B21" s="273" t="s">
        <v>1052</v>
      </c>
      <c r="C21" s="157"/>
      <c r="D21" s="158">
        <v>123.85498022838308</v>
      </c>
      <c r="E21" s="157">
        <v>101.5</v>
      </c>
      <c r="F21" s="274">
        <f t="shared" si="0"/>
        <v>122.0246110624464</v>
      </c>
      <c r="G21" s="275">
        <v>101.1</v>
      </c>
      <c r="H21" s="275">
        <v>101.2</v>
      </c>
      <c r="I21" s="275">
        <v>101.3</v>
      </c>
      <c r="J21" s="275">
        <v>101.4</v>
      </c>
      <c r="K21" s="159">
        <v>101.5</v>
      </c>
      <c r="L21" s="999"/>
      <c r="M21" s="209"/>
    </row>
    <row r="22" spans="1:13" x14ac:dyDescent="0.25">
      <c r="A22" s="157"/>
      <c r="B22" s="273" t="s">
        <v>1057</v>
      </c>
      <c r="C22" s="157"/>
      <c r="D22" s="158">
        <v>124.00088634841558</v>
      </c>
      <c r="E22" s="157">
        <v>101.5</v>
      </c>
      <c r="F22" s="274">
        <f t="shared" si="0"/>
        <v>122.16836093439957</v>
      </c>
      <c r="G22" s="275">
        <v>101.1</v>
      </c>
      <c r="H22" s="275">
        <v>101.2</v>
      </c>
      <c r="I22" s="275">
        <v>101.3</v>
      </c>
      <c r="J22" s="275">
        <v>101.4</v>
      </c>
      <c r="K22" s="159">
        <v>101.5</v>
      </c>
      <c r="L22" s="999"/>
      <c r="M22" s="209"/>
    </row>
    <row r="23" spans="1:13" x14ac:dyDescent="0.25">
      <c r="A23" s="157"/>
      <c r="B23" s="273" t="s">
        <v>1056</v>
      </c>
      <c r="C23" s="157"/>
      <c r="D23" s="158">
        <v>127.72561152378499</v>
      </c>
      <c r="E23" s="157">
        <v>101.5</v>
      </c>
      <c r="F23" s="274">
        <f t="shared" si="0"/>
        <v>125.838040910133</v>
      </c>
      <c r="G23" s="275">
        <v>101.1</v>
      </c>
      <c r="H23" s="275">
        <v>101.2</v>
      </c>
      <c r="I23" s="275">
        <v>101.3</v>
      </c>
      <c r="J23" s="275">
        <v>101.4</v>
      </c>
      <c r="K23" s="159">
        <v>101.5</v>
      </c>
      <c r="L23" s="999"/>
      <c r="M23" s="209"/>
    </row>
    <row r="24" spans="1:13" x14ac:dyDescent="0.25">
      <c r="A24" s="157"/>
      <c r="B24" s="273" t="s">
        <v>1064</v>
      </c>
      <c r="C24" s="157"/>
      <c r="D24" s="158">
        <v>129.3115350552938</v>
      </c>
      <c r="E24" s="157">
        <v>101.6</v>
      </c>
      <c r="F24" s="274">
        <f t="shared" si="0"/>
        <v>127.27513292843879</v>
      </c>
      <c r="G24" s="275">
        <v>101.2</v>
      </c>
      <c r="H24" s="275">
        <v>101.3</v>
      </c>
      <c r="I24" s="275">
        <v>101.4</v>
      </c>
      <c r="J24" s="275">
        <v>101.5</v>
      </c>
      <c r="K24" s="159">
        <v>101.6</v>
      </c>
      <c r="L24" s="999"/>
      <c r="M24" s="209"/>
    </row>
    <row r="25" spans="1:13" x14ac:dyDescent="0.25">
      <c r="A25" s="157"/>
      <c r="B25" s="273" t="s">
        <v>1059</v>
      </c>
      <c r="C25" s="157"/>
      <c r="D25" s="158">
        <v>129.82323449875921</v>
      </c>
      <c r="E25" s="157">
        <v>101.6</v>
      </c>
      <c r="F25" s="274">
        <f t="shared" si="0"/>
        <v>127.77877411295198</v>
      </c>
      <c r="G25" s="275">
        <v>101.2</v>
      </c>
      <c r="H25" s="275">
        <v>101.3</v>
      </c>
      <c r="I25" s="275">
        <v>101.4</v>
      </c>
      <c r="J25" s="275">
        <v>101.5</v>
      </c>
      <c r="K25" s="159">
        <v>101.6</v>
      </c>
      <c r="L25" s="999"/>
      <c r="M25" s="209"/>
    </row>
    <row r="26" spans="1:13" x14ac:dyDescent="0.25">
      <c r="A26" s="157"/>
      <c r="B26" s="273" t="s">
        <v>1060</v>
      </c>
      <c r="C26" s="157"/>
      <c r="D26" s="158">
        <v>132.05398976682764</v>
      </c>
      <c r="E26" s="157">
        <v>101.6</v>
      </c>
      <c r="F26" s="274">
        <f t="shared" si="0"/>
        <v>129.97439937679886</v>
      </c>
      <c r="G26" s="275">
        <v>101.2</v>
      </c>
      <c r="H26" s="275">
        <v>101.3</v>
      </c>
      <c r="I26" s="275">
        <v>101.4</v>
      </c>
      <c r="J26" s="275">
        <v>101.5</v>
      </c>
      <c r="K26" s="159">
        <v>101.6</v>
      </c>
      <c r="L26" s="999"/>
      <c r="M26" s="209"/>
    </row>
    <row r="27" spans="1:13" x14ac:dyDescent="0.25">
      <c r="A27" s="157"/>
      <c r="B27" s="273" t="s">
        <v>1051</v>
      </c>
      <c r="C27" s="157"/>
      <c r="D27" s="158">
        <v>138.21317403261929</v>
      </c>
      <c r="E27" s="157">
        <v>101.5</v>
      </c>
      <c r="F27" s="274">
        <f t="shared" si="0"/>
        <v>136.17061481046235</v>
      </c>
      <c r="G27" s="275">
        <v>101.1</v>
      </c>
      <c r="H27" s="275">
        <v>101.2</v>
      </c>
      <c r="I27" s="275">
        <v>101.3</v>
      </c>
      <c r="J27" s="275">
        <v>101.4</v>
      </c>
      <c r="K27" s="159">
        <v>101.5</v>
      </c>
      <c r="L27" s="999"/>
      <c r="M27" s="209"/>
    </row>
    <row r="28" spans="1:13" x14ac:dyDescent="0.25">
      <c r="A28" s="157"/>
      <c r="B28" s="273" t="s">
        <v>1062</v>
      </c>
      <c r="C28" s="157"/>
      <c r="D28" s="158">
        <v>139.18013303501854</v>
      </c>
      <c r="E28" s="157">
        <v>101.6</v>
      </c>
      <c r="F28" s="274">
        <f t="shared" si="0"/>
        <v>136.98831991635686</v>
      </c>
      <c r="G28" s="275">
        <v>101.2</v>
      </c>
      <c r="H28" s="275">
        <v>101.3</v>
      </c>
      <c r="I28" s="275">
        <v>101.4</v>
      </c>
      <c r="J28" s="275">
        <v>101.5</v>
      </c>
      <c r="K28" s="159">
        <v>101.6</v>
      </c>
      <c r="L28" s="999"/>
      <c r="M28" s="209"/>
    </row>
    <row r="29" spans="1:13" x14ac:dyDescent="0.25">
      <c r="A29" s="157"/>
      <c r="B29" s="185" t="s">
        <v>192</v>
      </c>
      <c r="C29" s="157"/>
      <c r="D29" s="158">
        <v>176.26957661854797</v>
      </c>
      <c r="E29" s="157">
        <v>101.5</v>
      </c>
      <c r="F29" s="274">
        <f t="shared" si="0"/>
        <v>173.6646075059586</v>
      </c>
      <c r="G29" s="275">
        <v>101.1</v>
      </c>
      <c r="H29" s="275">
        <v>101.2</v>
      </c>
      <c r="I29" s="275">
        <v>101.3</v>
      </c>
      <c r="J29" s="275">
        <v>101.4</v>
      </c>
      <c r="K29" s="159">
        <v>101.5</v>
      </c>
      <c r="L29" s="999"/>
      <c r="M29" s="209"/>
    </row>
    <row r="30" spans="1:13" x14ac:dyDescent="0.25">
      <c r="A30" s="1051" t="s">
        <v>195</v>
      </c>
      <c r="B30" s="1051"/>
      <c r="C30" s="1051"/>
      <c r="D30" s="1051"/>
      <c r="E30" s="1051"/>
      <c r="F30" s="1051"/>
      <c r="G30" s="1051"/>
      <c r="H30" s="1051"/>
      <c r="I30" s="1051"/>
      <c r="J30" s="1051"/>
      <c r="K30" s="1256"/>
      <c r="L30" s="1000"/>
      <c r="M30" s="998"/>
    </row>
    <row r="31" spans="1:13" x14ac:dyDescent="0.25">
      <c r="A31" s="4">
        <v>2</v>
      </c>
      <c r="B31" s="12" t="s">
        <v>27</v>
      </c>
      <c r="C31" s="4" t="s">
        <v>8</v>
      </c>
      <c r="D31" s="5">
        <v>107</v>
      </c>
      <c r="E31" s="5">
        <v>156</v>
      </c>
      <c r="F31" s="203">
        <f t="shared" ref="F31:F45" si="1">D31/E31*100</f>
        <v>68.589743589743591</v>
      </c>
      <c r="G31" s="6">
        <v>156</v>
      </c>
      <c r="H31" s="6">
        <v>156</v>
      </c>
      <c r="I31" s="6">
        <v>156</v>
      </c>
      <c r="J31" s="6">
        <v>156</v>
      </c>
      <c r="K31" s="7">
        <v>156</v>
      </c>
      <c r="L31" s="1000"/>
      <c r="M31" s="998"/>
    </row>
    <row r="32" spans="1:13" x14ac:dyDescent="0.25">
      <c r="A32" s="276"/>
      <c r="B32" s="277" t="s">
        <v>192</v>
      </c>
      <c r="C32" s="276"/>
      <c r="D32" s="278">
        <v>72.3</v>
      </c>
      <c r="E32" s="278">
        <v>149.9</v>
      </c>
      <c r="F32" s="279">
        <f t="shared" si="1"/>
        <v>48.232154769846559</v>
      </c>
      <c r="G32" s="278">
        <v>149.9</v>
      </c>
      <c r="H32" s="278">
        <v>149.9</v>
      </c>
      <c r="I32" s="278">
        <v>149.9</v>
      </c>
      <c r="J32" s="278">
        <v>149.9</v>
      </c>
      <c r="K32" s="939">
        <v>149.9</v>
      </c>
      <c r="L32" s="1000"/>
      <c r="M32" s="998"/>
    </row>
    <row r="33" spans="1:13" x14ac:dyDescent="0.25">
      <c r="A33" s="276"/>
      <c r="B33" s="280" t="s">
        <v>1057</v>
      </c>
      <c r="C33" s="277"/>
      <c r="D33" s="278">
        <v>73.2</v>
      </c>
      <c r="E33" s="278">
        <v>150.1</v>
      </c>
      <c r="F33" s="279">
        <f t="shared" si="1"/>
        <v>48.767488341105938</v>
      </c>
      <c r="G33" s="278">
        <v>150.1</v>
      </c>
      <c r="H33" s="278">
        <v>150.1</v>
      </c>
      <c r="I33" s="278">
        <v>150.1</v>
      </c>
      <c r="J33" s="278">
        <v>150.1</v>
      </c>
      <c r="K33" s="939">
        <v>150.1</v>
      </c>
      <c r="L33" s="1000"/>
      <c r="M33" s="998"/>
    </row>
    <row r="34" spans="1:13" x14ac:dyDescent="0.25">
      <c r="A34" s="276"/>
      <c r="B34" s="280" t="s">
        <v>1052</v>
      </c>
      <c r="C34" s="277"/>
      <c r="D34" s="278">
        <v>87.5</v>
      </c>
      <c r="E34" s="278">
        <v>154</v>
      </c>
      <c r="F34" s="279">
        <f t="shared" si="1"/>
        <v>56.81818181818182</v>
      </c>
      <c r="G34" s="278">
        <v>154</v>
      </c>
      <c r="H34" s="278">
        <v>154</v>
      </c>
      <c r="I34" s="278">
        <v>154</v>
      </c>
      <c r="J34" s="278">
        <v>154</v>
      </c>
      <c r="K34" s="939">
        <v>154</v>
      </c>
      <c r="L34" s="1000"/>
      <c r="M34" s="998"/>
    </row>
    <row r="35" spans="1:13" x14ac:dyDescent="0.25">
      <c r="A35" s="276"/>
      <c r="B35" s="280" t="s">
        <v>1054</v>
      </c>
      <c r="C35" s="277"/>
      <c r="D35" s="278">
        <v>87.5</v>
      </c>
      <c r="E35" s="278">
        <v>154</v>
      </c>
      <c r="F35" s="279">
        <f t="shared" si="1"/>
        <v>56.81818181818182</v>
      </c>
      <c r="G35" s="278">
        <v>154</v>
      </c>
      <c r="H35" s="278">
        <v>154</v>
      </c>
      <c r="I35" s="278">
        <v>154</v>
      </c>
      <c r="J35" s="278">
        <v>154</v>
      </c>
      <c r="K35" s="939">
        <v>154</v>
      </c>
      <c r="L35" s="1000"/>
      <c r="M35" s="998"/>
    </row>
    <row r="36" spans="1:13" x14ac:dyDescent="0.25">
      <c r="A36" s="276"/>
      <c r="B36" s="280" t="s">
        <v>1064</v>
      </c>
      <c r="C36" s="277"/>
      <c r="D36" s="278">
        <v>87.5</v>
      </c>
      <c r="E36" s="278">
        <v>154</v>
      </c>
      <c r="F36" s="279">
        <f t="shared" si="1"/>
        <v>56.81818181818182</v>
      </c>
      <c r="G36" s="278">
        <v>154</v>
      </c>
      <c r="H36" s="278">
        <v>154</v>
      </c>
      <c r="I36" s="278">
        <v>154</v>
      </c>
      <c r="J36" s="278">
        <v>154</v>
      </c>
      <c r="K36" s="939">
        <v>154</v>
      </c>
      <c r="L36" s="1000"/>
      <c r="M36" s="998"/>
    </row>
    <row r="37" spans="1:13" x14ac:dyDescent="0.25">
      <c r="A37" s="276"/>
      <c r="B37" s="280" t="s">
        <v>1056</v>
      </c>
      <c r="C37" s="277"/>
      <c r="D37" s="278">
        <v>87.6</v>
      </c>
      <c r="E37" s="278">
        <v>154</v>
      </c>
      <c r="F37" s="279">
        <f t="shared" si="1"/>
        <v>56.883116883116877</v>
      </c>
      <c r="G37" s="278">
        <v>154</v>
      </c>
      <c r="H37" s="278">
        <v>154</v>
      </c>
      <c r="I37" s="278">
        <v>154</v>
      </c>
      <c r="J37" s="278">
        <v>154</v>
      </c>
      <c r="K37" s="939">
        <v>154</v>
      </c>
      <c r="L37" s="1000"/>
      <c r="M37" s="998"/>
    </row>
    <row r="38" spans="1:13" x14ac:dyDescent="0.25">
      <c r="A38" s="276"/>
      <c r="B38" s="280" t="s">
        <v>1062</v>
      </c>
      <c r="C38" s="277"/>
      <c r="D38" s="278">
        <v>87.6</v>
      </c>
      <c r="E38" s="278">
        <v>154</v>
      </c>
      <c r="F38" s="279">
        <f t="shared" si="1"/>
        <v>56.883116883116877</v>
      </c>
      <c r="G38" s="278">
        <v>154</v>
      </c>
      <c r="H38" s="278">
        <v>154</v>
      </c>
      <c r="I38" s="278">
        <v>154</v>
      </c>
      <c r="J38" s="278">
        <v>154</v>
      </c>
      <c r="K38" s="939">
        <v>154</v>
      </c>
      <c r="L38" s="1000"/>
      <c r="M38" s="998"/>
    </row>
    <row r="39" spans="1:13" x14ac:dyDescent="0.25">
      <c r="A39" s="276"/>
      <c r="B39" s="280" t="s">
        <v>1063</v>
      </c>
      <c r="C39" s="277"/>
      <c r="D39" s="278">
        <v>87.8</v>
      </c>
      <c r="E39" s="278">
        <v>154.1</v>
      </c>
      <c r="F39" s="279">
        <f t="shared" si="1"/>
        <v>56.975989617131731</v>
      </c>
      <c r="G39" s="278">
        <v>154.1</v>
      </c>
      <c r="H39" s="278">
        <v>154.1</v>
      </c>
      <c r="I39" s="278">
        <v>154.1</v>
      </c>
      <c r="J39" s="278">
        <v>154.1</v>
      </c>
      <c r="K39" s="939">
        <v>154.1</v>
      </c>
      <c r="L39" s="1000"/>
      <c r="M39" s="998"/>
    </row>
    <row r="40" spans="1:13" x14ac:dyDescent="0.25">
      <c r="A40" s="276"/>
      <c r="B40" s="280" t="s">
        <v>1065</v>
      </c>
      <c r="C40" s="277"/>
      <c r="D40" s="278">
        <v>116.2</v>
      </c>
      <c r="E40" s="278">
        <v>160</v>
      </c>
      <c r="F40" s="279">
        <f t="shared" si="1"/>
        <v>72.625</v>
      </c>
      <c r="G40" s="278">
        <v>160</v>
      </c>
      <c r="H40" s="278">
        <v>160</v>
      </c>
      <c r="I40" s="278">
        <v>160</v>
      </c>
      <c r="J40" s="278">
        <v>160</v>
      </c>
      <c r="K40" s="939">
        <v>160</v>
      </c>
      <c r="L40" s="1000"/>
      <c r="M40" s="998"/>
    </row>
    <row r="41" spans="1:13" x14ac:dyDescent="0.25">
      <c r="A41" s="281"/>
      <c r="B41" s="172" t="s">
        <v>193</v>
      </c>
      <c r="C41" s="281"/>
      <c r="D41" s="282">
        <v>130.4</v>
      </c>
      <c r="E41" s="282">
        <v>160</v>
      </c>
      <c r="F41" s="270">
        <f t="shared" si="1"/>
        <v>81.5</v>
      </c>
      <c r="G41" s="282">
        <v>160</v>
      </c>
      <c r="H41" s="282">
        <v>160</v>
      </c>
      <c r="I41" s="282">
        <v>160</v>
      </c>
      <c r="J41" s="282">
        <v>160</v>
      </c>
      <c r="K41" s="940">
        <v>160</v>
      </c>
      <c r="L41" s="1000"/>
      <c r="M41" s="998"/>
    </row>
    <row r="42" spans="1:13" x14ac:dyDescent="0.25">
      <c r="A42" s="281"/>
      <c r="B42" s="272" t="s">
        <v>1050</v>
      </c>
      <c r="C42" s="281"/>
      <c r="D42" s="282">
        <v>137</v>
      </c>
      <c r="E42" s="282">
        <v>160</v>
      </c>
      <c r="F42" s="270">
        <f t="shared" si="1"/>
        <v>85.625</v>
      </c>
      <c r="G42" s="282">
        <v>160</v>
      </c>
      <c r="H42" s="282">
        <v>160</v>
      </c>
      <c r="I42" s="282">
        <v>160</v>
      </c>
      <c r="J42" s="282">
        <v>160</v>
      </c>
      <c r="K42" s="940">
        <v>160</v>
      </c>
      <c r="L42" s="1000"/>
      <c r="M42" s="998"/>
    </row>
    <row r="43" spans="1:13" x14ac:dyDescent="0.25">
      <c r="A43" s="281"/>
      <c r="B43" s="272" t="s">
        <v>1058</v>
      </c>
      <c r="C43" s="172"/>
      <c r="D43" s="282">
        <v>144.1</v>
      </c>
      <c r="E43" s="282">
        <v>160</v>
      </c>
      <c r="F43" s="270">
        <f t="shared" si="1"/>
        <v>90.0625</v>
      </c>
      <c r="G43" s="282">
        <v>160</v>
      </c>
      <c r="H43" s="282">
        <v>160</v>
      </c>
      <c r="I43" s="282">
        <v>160</v>
      </c>
      <c r="J43" s="282">
        <v>160</v>
      </c>
      <c r="K43" s="940">
        <v>160</v>
      </c>
      <c r="L43" s="1000"/>
      <c r="M43" s="998"/>
    </row>
    <row r="44" spans="1:13" x14ac:dyDescent="0.25">
      <c r="A44" s="283"/>
      <c r="B44" s="273" t="s">
        <v>194</v>
      </c>
      <c r="C44" s="185"/>
      <c r="D44" s="284">
        <v>147.69999999999999</v>
      </c>
      <c r="E44" s="284">
        <v>160</v>
      </c>
      <c r="F44" s="274">
        <f t="shared" si="1"/>
        <v>92.3125</v>
      </c>
      <c r="G44" s="284">
        <v>160</v>
      </c>
      <c r="H44" s="284">
        <v>160</v>
      </c>
      <c r="I44" s="284">
        <v>160</v>
      </c>
      <c r="J44" s="284">
        <v>160</v>
      </c>
      <c r="K44" s="941">
        <v>160</v>
      </c>
      <c r="L44" s="1000"/>
      <c r="M44" s="998"/>
    </row>
    <row r="45" spans="1:13" x14ac:dyDescent="0.25">
      <c r="A45" s="283"/>
      <c r="B45" s="185" t="s">
        <v>191</v>
      </c>
      <c r="C45" s="283"/>
      <c r="D45" s="284">
        <v>151.6</v>
      </c>
      <c r="E45" s="284">
        <v>160</v>
      </c>
      <c r="F45" s="274">
        <f t="shared" si="1"/>
        <v>94.75</v>
      </c>
      <c r="G45" s="284">
        <v>160</v>
      </c>
      <c r="H45" s="284">
        <v>160</v>
      </c>
      <c r="I45" s="284">
        <v>160</v>
      </c>
      <c r="J45" s="284">
        <v>160</v>
      </c>
      <c r="K45" s="941">
        <v>160</v>
      </c>
      <c r="L45" s="1000"/>
      <c r="M45" s="998"/>
    </row>
    <row r="46" spans="1:13" x14ac:dyDescent="0.25">
      <c r="A46" s="1051" t="s">
        <v>196</v>
      </c>
      <c r="B46" s="1051"/>
      <c r="C46" s="1051"/>
      <c r="D46" s="1051"/>
      <c r="E46" s="1051"/>
      <c r="F46" s="1051"/>
      <c r="G46" s="1051"/>
      <c r="H46" s="1051"/>
      <c r="I46" s="1051"/>
      <c r="J46" s="1051"/>
      <c r="K46" s="1256"/>
      <c r="L46" s="1001"/>
      <c r="M46" s="998"/>
    </row>
    <row r="47" spans="1:13" x14ac:dyDescent="0.25">
      <c r="A47" s="4">
        <v>3</v>
      </c>
      <c r="B47" s="12" t="s">
        <v>27</v>
      </c>
      <c r="C47" s="4" t="s">
        <v>8</v>
      </c>
      <c r="D47" s="5">
        <v>115.8</v>
      </c>
      <c r="E47" s="5">
        <v>127</v>
      </c>
      <c r="F47" s="56">
        <f t="shared" ref="F47:F55" si="2">D47/E47*100</f>
        <v>91.181102362204726</v>
      </c>
      <c r="G47" s="4">
        <v>127</v>
      </c>
      <c r="H47" s="33">
        <v>127</v>
      </c>
      <c r="I47" s="33">
        <v>127</v>
      </c>
      <c r="J47" s="33">
        <v>127</v>
      </c>
      <c r="K47" s="7">
        <v>127</v>
      </c>
      <c r="L47" s="1001"/>
      <c r="M47" s="998"/>
    </row>
    <row r="48" spans="1:13" x14ac:dyDescent="0.25">
      <c r="A48" s="281"/>
      <c r="B48" s="272" t="s">
        <v>1063</v>
      </c>
      <c r="C48" s="172"/>
      <c r="D48" s="285">
        <v>101.4</v>
      </c>
      <c r="E48" s="285">
        <v>121</v>
      </c>
      <c r="F48" s="286">
        <f t="shared" si="2"/>
        <v>83.801652892561989</v>
      </c>
      <c r="G48" s="285">
        <v>121</v>
      </c>
      <c r="H48" s="285">
        <v>121</v>
      </c>
      <c r="I48" s="285">
        <v>121</v>
      </c>
      <c r="J48" s="285">
        <v>121</v>
      </c>
      <c r="K48" s="942">
        <v>121</v>
      </c>
      <c r="L48" s="1001"/>
      <c r="M48" s="209"/>
    </row>
    <row r="49" spans="1:13" x14ac:dyDescent="0.25">
      <c r="A49" s="281"/>
      <c r="B49" s="272" t="s">
        <v>1062</v>
      </c>
      <c r="C49" s="172"/>
      <c r="D49" s="285">
        <v>100</v>
      </c>
      <c r="E49" s="285">
        <v>110</v>
      </c>
      <c r="F49" s="286">
        <f t="shared" si="2"/>
        <v>90.909090909090907</v>
      </c>
      <c r="G49" s="285">
        <v>110</v>
      </c>
      <c r="H49" s="285">
        <v>110</v>
      </c>
      <c r="I49" s="285">
        <v>110</v>
      </c>
      <c r="J49" s="285">
        <v>110</v>
      </c>
      <c r="K49" s="942">
        <v>110</v>
      </c>
      <c r="L49" s="1001"/>
      <c r="M49" s="209"/>
    </row>
    <row r="50" spans="1:13" x14ac:dyDescent="0.25">
      <c r="A50" s="281"/>
      <c r="B50" s="272" t="s">
        <v>1060</v>
      </c>
      <c r="C50" s="172"/>
      <c r="D50" s="285">
        <v>105</v>
      </c>
      <c r="E50" s="285">
        <v>115</v>
      </c>
      <c r="F50" s="286">
        <f t="shared" si="2"/>
        <v>91.304347826086953</v>
      </c>
      <c r="G50" s="285">
        <v>115</v>
      </c>
      <c r="H50" s="285">
        <v>115</v>
      </c>
      <c r="I50" s="285">
        <v>115</v>
      </c>
      <c r="J50" s="285">
        <v>115</v>
      </c>
      <c r="K50" s="942">
        <v>115</v>
      </c>
      <c r="L50" s="1001"/>
      <c r="M50" s="209"/>
    </row>
    <row r="51" spans="1:13" x14ac:dyDescent="0.25">
      <c r="A51" s="283"/>
      <c r="B51" s="185" t="s">
        <v>193</v>
      </c>
      <c r="C51" s="283"/>
      <c r="D51" s="287">
        <v>110</v>
      </c>
      <c r="E51" s="287">
        <v>120</v>
      </c>
      <c r="F51" s="288">
        <f t="shared" si="2"/>
        <v>91.666666666666657</v>
      </c>
      <c r="G51" s="287">
        <v>120</v>
      </c>
      <c r="H51" s="287">
        <v>120</v>
      </c>
      <c r="I51" s="287">
        <v>120</v>
      </c>
      <c r="J51" s="287">
        <v>120</v>
      </c>
      <c r="K51" s="943">
        <v>120</v>
      </c>
      <c r="L51" s="1001"/>
      <c r="M51" s="209"/>
    </row>
    <row r="52" spans="1:13" x14ac:dyDescent="0.25">
      <c r="A52" s="283"/>
      <c r="B52" s="273" t="s">
        <v>194</v>
      </c>
      <c r="C52" s="185"/>
      <c r="D52" s="287">
        <v>115</v>
      </c>
      <c r="E52" s="287">
        <v>125</v>
      </c>
      <c r="F52" s="288">
        <f t="shared" si="2"/>
        <v>92</v>
      </c>
      <c r="G52" s="287">
        <v>125</v>
      </c>
      <c r="H52" s="287">
        <v>125</v>
      </c>
      <c r="I52" s="287">
        <v>125</v>
      </c>
      <c r="J52" s="287">
        <v>125</v>
      </c>
      <c r="K52" s="943">
        <v>125</v>
      </c>
      <c r="L52" s="1001"/>
      <c r="M52" s="209"/>
    </row>
    <row r="53" spans="1:13" x14ac:dyDescent="0.25">
      <c r="A53" s="283"/>
      <c r="B53" s="273" t="s">
        <v>1056</v>
      </c>
      <c r="C53" s="185"/>
      <c r="D53" s="287">
        <v>120</v>
      </c>
      <c r="E53" s="287">
        <v>130</v>
      </c>
      <c r="F53" s="288">
        <f t="shared" si="2"/>
        <v>92.307692307692307</v>
      </c>
      <c r="G53" s="287">
        <v>130</v>
      </c>
      <c r="H53" s="287">
        <v>130</v>
      </c>
      <c r="I53" s="287">
        <v>130</v>
      </c>
      <c r="J53" s="287">
        <v>130</v>
      </c>
      <c r="K53" s="943">
        <v>130</v>
      </c>
      <c r="L53" s="1001"/>
      <c r="M53" s="209"/>
    </row>
    <row r="54" spans="1:13" x14ac:dyDescent="0.25">
      <c r="A54" s="283"/>
      <c r="B54" s="185" t="s">
        <v>192</v>
      </c>
      <c r="C54" s="185"/>
      <c r="D54" s="287">
        <v>135</v>
      </c>
      <c r="E54" s="287">
        <v>145</v>
      </c>
      <c r="F54" s="288">
        <f t="shared" si="2"/>
        <v>93.103448275862064</v>
      </c>
      <c r="G54" s="287">
        <v>145</v>
      </c>
      <c r="H54" s="287">
        <v>145</v>
      </c>
      <c r="I54" s="287">
        <v>145</v>
      </c>
      <c r="J54" s="287">
        <v>145</v>
      </c>
      <c r="K54" s="943">
        <v>145</v>
      </c>
      <c r="L54" s="1001"/>
      <c r="M54" s="209"/>
    </row>
    <row r="55" spans="1:13" x14ac:dyDescent="0.25">
      <c r="A55" s="283"/>
      <c r="B55" s="185" t="s">
        <v>191</v>
      </c>
      <c r="C55" s="185"/>
      <c r="D55" s="287">
        <v>140</v>
      </c>
      <c r="E55" s="287">
        <v>150</v>
      </c>
      <c r="F55" s="288">
        <f t="shared" si="2"/>
        <v>93.333333333333329</v>
      </c>
      <c r="G55" s="287">
        <v>150</v>
      </c>
      <c r="H55" s="287">
        <v>150</v>
      </c>
      <c r="I55" s="287">
        <v>150</v>
      </c>
      <c r="J55" s="287">
        <v>150</v>
      </c>
      <c r="K55" s="943">
        <v>150</v>
      </c>
      <c r="L55" s="1001"/>
      <c r="M55" s="209"/>
    </row>
    <row r="56" spans="1:13" x14ac:dyDescent="0.25">
      <c r="A56" s="1051" t="s">
        <v>197</v>
      </c>
      <c r="B56" s="1051"/>
      <c r="C56" s="1051"/>
      <c r="D56" s="1051"/>
      <c r="E56" s="1051"/>
      <c r="F56" s="1051"/>
      <c r="G56" s="1051"/>
      <c r="H56" s="1051"/>
      <c r="I56" s="1051"/>
      <c r="J56" s="1051"/>
      <c r="K56" s="1256"/>
      <c r="L56" s="1001"/>
      <c r="M56" s="998"/>
    </row>
    <row r="57" spans="1:13" x14ac:dyDescent="0.25">
      <c r="A57" s="4">
        <v>4</v>
      </c>
      <c r="B57" s="12" t="s">
        <v>27</v>
      </c>
      <c r="C57" s="4" t="s">
        <v>8</v>
      </c>
      <c r="D57" s="4">
        <v>50</v>
      </c>
      <c r="E57" s="4">
        <v>43.8</v>
      </c>
      <c r="F57" s="56">
        <f t="shared" ref="F57:F62" si="3">D57/E57*100</f>
        <v>114.15525114155251</v>
      </c>
      <c r="G57" s="4">
        <v>50</v>
      </c>
      <c r="H57" s="6">
        <v>46</v>
      </c>
      <c r="I57" s="6">
        <v>40</v>
      </c>
      <c r="J57" s="6">
        <v>39</v>
      </c>
      <c r="K57" s="7">
        <v>43.8</v>
      </c>
      <c r="L57" s="1001"/>
      <c r="M57" s="998"/>
    </row>
    <row r="58" spans="1:13" x14ac:dyDescent="0.25">
      <c r="A58" s="281"/>
      <c r="B58" s="272" t="s">
        <v>1064</v>
      </c>
      <c r="C58" s="172"/>
      <c r="D58" s="285">
        <v>45</v>
      </c>
      <c r="E58" s="285">
        <v>45</v>
      </c>
      <c r="F58" s="286">
        <f t="shared" si="3"/>
        <v>100</v>
      </c>
      <c r="G58" s="285">
        <v>45</v>
      </c>
      <c r="H58" s="285">
        <v>45</v>
      </c>
      <c r="I58" s="285">
        <v>45</v>
      </c>
      <c r="J58" s="285">
        <v>45</v>
      </c>
      <c r="K58" s="942">
        <v>45</v>
      </c>
      <c r="L58" s="1001"/>
      <c r="M58" s="209"/>
    </row>
    <row r="59" spans="1:13" x14ac:dyDescent="0.25">
      <c r="A59" s="283"/>
      <c r="B59" s="273" t="s">
        <v>1065</v>
      </c>
      <c r="C59" s="185"/>
      <c r="D59" s="287">
        <v>55</v>
      </c>
      <c r="E59" s="287">
        <v>48</v>
      </c>
      <c r="F59" s="288">
        <f t="shared" si="3"/>
        <v>114.58333333333333</v>
      </c>
      <c r="G59" s="287">
        <v>55</v>
      </c>
      <c r="H59" s="287">
        <v>50</v>
      </c>
      <c r="I59" s="287">
        <v>40</v>
      </c>
      <c r="J59" s="287">
        <v>40</v>
      </c>
      <c r="K59" s="943">
        <v>48</v>
      </c>
      <c r="L59" s="1001"/>
      <c r="M59" s="209"/>
    </row>
    <row r="60" spans="1:13" x14ac:dyDescent="0.25">
      <c r="A60" s="283"/>
      <c r="B60" s="273" t="s">
        <v>194</v>
      </c>
      <c r="C60" s="185"/>
      <c r="D60" s="287">
        <v>45</v>
      </c>
      <c r="E60" s="287">
        <v>38</v>
      </c>
      <c r="F60" s="288">
        <f t="shared" si="3"/>
        <v>118.42105263157893</v>
      </c>
      <c r="G60" s="287">
        <v>45</v>
      </c>
      <c r="H60" s="287">
        <v>40</v>
      </c>
      <c r="I60" s="287">
        <v>35</v>
      </c>
      <c r="J60" s="287">
        <v>35</v>
      </c>
      <c r="K60" s="943">
        <v>38</v>
      </c>
      <c r="L60" s="1001"/>
      <c r="M60" s="209"/>
    </row>
    <row r="61" spans="1:13" x14ac:dyDescent="0.25">
      <c r="A61" s="283"/>
      <c r="B61" s="273" t="s">
        <v>1060</v>
      </c>
      <c r="C61" s="185"/>
      <c r="D61" s="287">
        <v>45</v>
      </c>
      <c r="E61" s="287">
        <v>38</v>
      </c>
      <c r="F61" s="288">
        <f t="shared" si="3"/>
        <v>118.42105263157893</v>
      </c>
      <c r="G61" s="287">
        <v>45</v>
      </c>
      <c r="H61" s="287">
        <v>40</v>
      </c>
      <c r="I61" s="287">
        <v>35</v>
      </c>
      <c r="J61" s="287">
        <v>34</v>
      </c>
      <c r="K61" s="943">
        <v>38</v>
      </c>
      <c r="L61" s="1001"/>
      <c r="M61" s="209"/>
    </row>
    <row r="62" spans="1:13" x14ac:dyDescent="0.25">
      <c r="A62" s="283"/>
      <c r="B62" s="185" t="s">
        <v>191</v>
      </c>
      <c r="C62" s="185"/>
      <c r="D62" s="287">
        <v>60</v>
      </c>
      <c r="E62" s="287">
        <v>50</v>
      </c>
      <c r="F62" s="288">
        <f t="shared" si="3"/>
        <v>120</v>
      </c>
      <c r="G62" s="287">
        <v>60</v>
      </c>
      <c r="H62" s="287">
        <v>55</v>
      </c>
      <c r="I62" s="287">
        <v>45</v>
      </c>
      <c r="J62" s="287">
        <v>45</v>
      </c>
      <c r="K62" s="943">
        <v>50</v>
      </c>
      <c r="L62" s="1001"/>
      <c r="M62" s="209"/>
    </row>
    <row r="63" spans="1:13" x14ac:dyDescent="0.25">
      <c r="A63" s="1051" t="s">
        <v>198</v>
      </c>
      <c r="B63" s="1051"/>
      <c r="C63" s="1051"/>
      <c r="D63" s="1051"/>
      <c r="E63" s="1051"/>
      <c r="F63" s="1051"/>
      <c r="G63" s="1051"/>
      <c r="H63" s="1051"/>
      <c r="I63" s="1051"/>
      <c r="J63" s="1051"/>
      <c r="K63" s="1256"/>
      <c r="L63" s="1001"/>
      <c r="M63" s="998"/>
    </row>
    <row r="64" spans="1:13" x14ac:dyDescent="0.25">
      <c r="A64" s="4">
        <v>5</v>
      </c>
      <c r="B64" s="12" t="s">
        <v>27</v>
      </c>
      <c r="C64" s="4" t="s">
        <v>8</v>
      </c>
      <c r="D64" s="4">
        <v>30</v>
      </c>
      <c r="E64" s="4">
        <v>40.5</v>
      </c>
      <c r="F64" s="56">
        <f>D64/E64*100</f>
        <v>74.074074074074076</v>
      </c>
      <c r="G64" s="4">
        <v>40</v>
      </c>
      <c r="H64" s="6">
        <v>40</v>
      </c>
      <c r="I64" s="6">
        <v>41</v>
      </c>
      <c r="J64" s="6">
        <v>41</v>
      </c>
      <c r="K64" s="7">
        <v>40.5</v>
      </c>
      <c r="L64" s="1001"/>
      <c r="M64" s="998"/>
    </row>
    <row r="65" spans="1:13" x14ac:dyDescent="0.25">
      <c r="A65" s="276"/>
      <c r="B65" s="277" t="s">
        <v>191</v>
      </c>
      <c r="C65" s="276"/>
      <c r="D65" s="289">
        <v>30</v>
      </c>
      <c r="E65" s="289">
        <v>40.5</v>
      </c>
      <c r="F65" s="279">
        <f>D65/E65*100</f>
        <v>74.074074074074076</v>
      </c>
      <c r="G65" s="289">
        <v>40</v>
      </c>
      <c r="H65" s="289">
        <v>40</v>
      </c>
      <c r="I65" s="289">
        <v>41</v>
      </c>
      <c r="J65" s="289">
        <v>41</v>
      </c>
      <c r="K65" s="944">
        <v>40.5</v>
      </c>
      <c r="L65" s="1001"/>
      <c r="M65" s="998"/>
    </row>
    <row r="66" spans="1:13" x14ac:dyDescent="0.25">
      <c r="A66" s="1053" t="s">
        <v>199</v>
      </c>
      <c r="B66" s="1053"/>
      <c r="C66" s="1053"/>
      <c r="D66" s="1053"/>
      <c r="E66" s="1053"/>
      <c r="F66" s="1053"/>
      <c r="G66" s="1053"/>
      <c r="H66" s="1053"/>
      <c r="I66" s="1053"/>
      <c r="J66" s="1053"/>
      <c r="K66" s="1228"/>
      <c r="L66" s="206"/>
      <c r="M66" s="998"/>
    </row>
    <row r="67" spans="1:13" ht="31.5" x14ac:dyDescent="0.25">
      <c r="A67" s="47">
        <v>6</v>
      </c>
      <c r="B67" s="12" t="s">
        <v>27</v>
      </c>
      <c r="C67" s="4" t="s">
        <v>200</v>
      </c>
      <c r="D67" s="207">
        <v>640.21618999999998</v>
      </c>
      <c r="E67" s="207">
        <v>1900</v>
      </c>
      <c r="F67" s="207">
        <f t="shared" ref="F67:F87" si="4">D67/E67*100</f>
        <v>33.695588947368421</v>
      </c>
      <c r="G67" s="207">
        <v>1003.8</v>
      </c>
      <c r="H67" s="207">
        <v>1232.0999999999999</v>
      </c>
      <c r="I67" s="207">
        <v>1519.3</v>
      </c>
      <c r="J67" s="207">
        <v>1864.1</v>
      </c>
      <c r="K67" s="945">
        <v>1900</v>
      </c>
      <c r="L67" s="204" t="s">
        <v>1092</v>
      </c>
      <c r="M67" s="998"/>
    </row>
    <row r="68" spans="1:13" x14ac:dyDescent="0.25">
      <c r="A68" s="18"/>
      <c r="B68" s="277" t="s">
        <v>1049</v>
      </c>
      <c r="C68" s="18"/>
      <c r="D68" s="290">
        <v>19.828294</v>
      </c>
      <c r="E68" s="290">
        <v>87.1</v>
      </c>
      <c r="F68" s="291">
        <f t="shared" si="4"/>
        <v>22.764975889781862</v>
      </c>
      <c r="G68" s="290">
        <v>46</v>
      </c>
      <c r="H68" s="290">
        <v>56.5</v>
      </c>
      <c r="I68" s="290">
        <v>69.7</v>
      </c>
      <c r="J68" s="290">
        <v>85.5</v>
      </c>
      <c r="K68" s="946">
        <v>87.1</v>
      </c>
      <c r="L68" s="999"/>
      <c r="M68" s="209"/>
    </row>
    <row r="69" spans="1:13" x14ac:dyDescent="0.25">
      <c r="A69" s="18"/>
      <c r="B69" s="280" t="s">
        <v>1062</v>
      </c>
      <c r="C69" s="18"/>
      <c r="D69" s="290">
        <v>10.865247</v>
      </c>
      <c r="E69" s="290">
        <v>47.3</v>
      </c>
      <c r="F69" s="291">
        <f t="shared" si="4"/>
        <v>22.970923890063428</v>
      </c>
      <c r="G69" s="290">
        <v>25</v>
      </c>
      <c r="H69" s="290">
        <v>30.7</v>
      </c>
      <c r="I69" s="290">
        <v>37.9</v>
      </c>
      <c r="J69" s="290">
        <v>46.4</v>
      </c>
      <c r="K69" s="946">
        <v>47.3</v>
      </c>
      <c r="L69" s="999"/>
      <c r="M69" s="209"/>
    </row>
    <row r="70" spans="1:13" x14ac:dyDescent="0.25">
      <c r="A70" s="18"/>
      <c r="B70" s="280" t="s">
        <v>1064</v>
      </c>
      <c r="C70" s="18"/>
      <c r="D70" s="290">
        <v>10.800853</v>
      </c>
      <c r="E70" s="290">
        <v>46.2</v>
      </c>
      <c r="F70" s="291">
        <f t="shared" si="4"/>
        <v>23.378469696969695</v>
      </c>
      <c r="G70" s="290">
        <v>24.4</v>
      </c>
      <c r="H70" s="290">
        <v>29.9</v>
      </c>
      <c r="I70" s="290">
        <v>36.9</v>
      </c>
      <c r="J70" s="290">
        <v>45.3</v>
      </c>
      <c r="K70" s="946">
        <v>46.2</v>
      </c>
      <c r="L70" s="999"/>
      <c r="M70" s="209"/>
    </row>
    <row r="71" spans="1:13" x14ac:dyDescent="0.25">
      <c r="A71" s="18"/>
      <c r="B71" s="277" t="s">
        <v>192</v>
      </c>
      <c r="C71" s="18"/>
      <c r="D71" s="290">
        <v>18.215191999999998</v>
      </c>
      <c r="E71" s="290">
        <v>76.099999999999994</v>
      </c>
      <c r="F71" s="291">
        <f t="shared" si="4"/>
        <v>23.935863337713535</v>
      </c>
      <c r="G71" s="290">
        <v>40.200000000000003</v>
      </c>
      <c r="H71" s="290">
        <v>49.4</v>
      </c>
      <c r="I71" s="290">
        <v>60.9</v>
      </c>
      <c r="J71" s="290">
        <v>74.7</v>
      </c>
      <c r="K71" s="946">
        <v>76.099999999999994</v>
      </c>
      <c r="L71" s="999"/>
      <c r="M71" s="209"/>
    </row>
    <row r="72" spans="1:13" x14ac:dyDescent="0.25">
      <c r="A72" s="18"/>
      <c r="B72" s="280" t="s">
        <v>1063</v>
      </c>
      <c r="C72" s="18"/>
      <c r="D72" s="290">
        <v>23.089994000000001</v>
      </c>
      <c r="E72" s="290">
        <v>91</v>
      </c>
      <c r="F72" s="291">
        <f t="shared" si="4"/>
        <v>25.37361978021978</v>
      </c>
      <c r="G72" s="290">
        <v>48.1</v>
      </c>
      <c r="H72" s="290">
        <v>59.1</v>
      </c>
      <c r="I72" s="290">
        <v>72.8</v>
      </c>
      <c r="J72" s="290">
        <v>89.3</v>
      </c>
      <c r="K72" s="946">
        <v>91</v>
      </c>
      <c r="L72" s="999"/>
      <c r="M72" s="209"/>
    </row>
    <row r="73" spans="1:13" x14ac:dyDescent="0.25">
      <c r="A73" s="18"/>
      <c r="B73" s="280" t="s">
        <v>1059</v>
      </c>
      <c r="C73" s="18"/>
      <c r="D73" s="290">
        <v>9.9985579999999992</v>
      </c>
      <c r="E73" s="290">
        <v>37.200000000000003</v>
      </c>
      <c r="F73" s="291">
        <f t="shared" si="4"/>
        <v>26.877844086021501</v>
      </c>
      <c r="G73" s="290">
        <v>19.600000000000001</v>
      </c>
      <c r="H73" s="290">
        <v>24.1</v>
      </c>
      <c r="I73" s="290">
        <v>29.7</v>
      </c>
      <c r="J73" s="290">
        <v>36.5</v>
      </c>
      <c r="K73" s="946">
        <v>37.200000000000003</v>
      </c>
      <c r="L73" s="999"/>
      <c r="M73" s="209"/>
    </row>
    <row r="74" spans="1:13" x14ac:dyDescent="0.25">
      <c r="A74" s="18"/>
      <c r="B74" s="277" t="s">
        <v>193</v>
      </c>
      <c r="C74" s="18"/>
      <c r="D74" s="290">
        <v>99.295376000000005</v>
      </c>
      <c r="E74" s="290">
        <v>333.8</v>
      </c>
      <c r="F74" s="291">
        <f t="shared" si="4"/>
        <v>29.74696704613541</v>
      </c>
      <c r="G74" s="290">
        <v>176.3</v>
      </c>
      <c r="H74" s="290">
        <v>216.4</v>
      </c>
      <c r="I74" s="290">
        <v>266.89999999999998</v>
      </c>
      <c r="J74" s="290">
        <v>327.5</v>
      </c>
      <c r="K74" s="946">
        <v>333.8</v>
      </c>
      <c r="L74" s="999"/>
      <c r="M74" s="209"/>
    </row>
    <row r="75" spans="1:13" x14ac:dyDescent="0.25">
      <c r="A75" s="268"/>
      <c r="B75" s="272" t="s">
        <v>1056</v>
      </c>
      <c r="C75" s="268"/>
      <c r="D75" s="271">
        <v>23.428405000000001</v>
      </c>
      <c r="E75" s="271">
        <v>76</v>
      </c>
      <c r="F75" s="292">
        <f t="shared" si="4"/>
        <v>30.826848684210528</v>
      </c>
      <c r="G75" s="271">
        <v>40.1</v>
      </c>
      <c r="H75" s="271">
        <v>49.3</v>
      </c>
      <c r="I75" s="271">
        <v>60.8</v>
      </c>
      <c r="J75" s="271">
        <v>74.599999999999994</v>
      </c>
      <c r="K75" s="341">
        <v>76</v>
      </c>
      <c r="L75" s="999"/>
      <c r="M75" s="209"/>
    </row>
    <row r="76" spans="1:13" x14ac:dyDescent="0.25">
      <c r="A76" s="268"/>
      <c r="B76" s="272" t="s">
        <v>1054</v>
      </c>
      <c r="C76" s="268"/>
      <c r="D76" s="271">
        <v>10.235257000000001</v>
      </c>
      <c r="E76" s="271">
        <v>32</v>
      </c>
      <c r="F76" s="292">
        <f t="shared" si="4"/>
        <v>31.985178125000001</v>
      </c>
      <c r="G76" s="271">
        <v>17.100000000000001</v>
      </c>
      <c r="H76" s="271">
        <v>20.9</v>
      </c>
      <c r="I76" s="271">
        <v>25.8</v>
      </c>
      <c r="J76" s="271">
        <v>31.4</v>
      </c>
      <c r="K76" s="341">
        <v>32</v>
      </c>
      <c r="L76" s="999"/>
      <c r="M76" s="209"/>
    </row>
    <row r="77" spans="1:13" x14ac:dyDescent="0.25">
      <c r="A77" s="268"/>
      <c r="B77" s="272" t="s">
        <v>1050</v>
      </c>
      <c r="C77" s="268"/>
      <c r="D77" s="271">
        <v>9.1394110000000008</v>
      </c>
      <c r="E77" s="271">
        <v>28.4</v>
      </c>
      <c r="F77" s="292">
        <f t="shared" si="4"/>
        <v>32.181024647887327</v>
      </c>
      <c r="G77" s="271">
        <v>15</v>
      </c>
      <c r="H77" s="271">
        <v>18.399999999999999</v>
      </c>
      <c r="I77" s="271">
        <v>22.7</v>
      </c>
      <c r="J77" s="271">
        <v>27.9</v>
      </c>
      <c r="K77" s="341">
        <v>28.4</v>
      </c>
      <c r="L77" s="999"/>
      <c r="M77" s="209"/>
    </row>
    <row r="78" spans="1:13" x14ac:dyDescent="0.25">
      <c r="A78" s="268"/>
      <c r="B78" s="272" t="s">
        <v>1061</v>
      </c>
      <c r="C78" s="268"/>
      <c r="D78" s="271">
        <v>3.9009200000000002</v>
      </c>
      <c r="E78" s="271">
        <v>12</v>
      </c>
      <c r="F78" s="292">
        <f t="shared" si="4"/>
        <v>32.507666666666665</v>
      </c>
      <c r="G78" s="271">
        <v>6.3</v>
      </c>
      <c r="H78" s="271">
        <v>7.8</v>
      </c>
      <c r="I78" s="271">
        <v>9.6</v>
      </c>
      <c r="J78" s="271">
        <v>11.8</v>
      </c>
      <c r="K78" s="341">
        <v>12</v>
      </c>
      <c r="L78" s="999"/>
      <c r="M78" s="209"/>
    </row>
    <row r="79" spans="1:13" x14ac:dyDescent="0.25">
      <c r="A79" s="268"/>
      <c r="B79" s="272" t="s">
        <v>1060</v>
      </c>
      <c r="C79" s="268"/>
      <c r="D79" s="271">
        <v>14.187575000000001</v>
      </c>
      <c r="E79" s="271">
        <v>40.700000000000003</v>
      </c>
      <c r="F79" s="292">
        <f t="shared" si="4"/>
        <v>34.858906633906635</v>
      </c>
      <c r="G79" s="271">
        <v>21.5</v>
      </c>
      <c r="H79" s="271">
        <v>26.3</v>
      </c>
      <c r="I79" s="271">
        <v>32.5</v>
      </c>
      <c r="J79" s="271">
        <v>39.9</v>
      </c>
      <c r="K79" s="341">
        <v>40.700000000000003</v>
      </c>
      <c r="L79" s="999"/>
      <c r="M79" s="209"/>
    </row>
    <row r="80" spans="1:13" x14ac:dyDescent="0.25">
      <c r="A80" s="268"/>
      <c r="B80" s="272" t="s">
        <v>1058</v>
      </c>
      <c r="C80" s="268"/>
      <c r="D80" s="271">
        <v>18.849885</v>
      </c>
      <c r="E80" s="271">
        <v>50.9</v>
      </c>
      <c r="F80" s="292">
        <f t="shared" si="4"/>
        <v>37.03317288801572</v>
      </c>
      <c r="G80" s="271">
        <v>26.9</v>
      </c>
      <c r="H80" s="271">
        <v>33</v>
      </c>
      <c r="I80" s="271">
        <v>40.700000000000003</v>
      </c>
      <c r="J80" s="271">
        <v>49.9</v>
      </c>
      <c r="K80" s="341">
        <v>50.9</v>
      </c>
      <c r="L80" s="999"/>
      <c r="M80" s="209"/>
    </row>
    <row r="81" spans="1:13" x14ac:dyDescent="0.25">
      <c r="A81" s="157"/>
      <c r="B81" s="273" t="s">
        <v>1051</v>
      </c>
      <c r="C81" s="157"/>
      <c r="D81" s="275">
        <v>5.4852059999999998</v>
      </c>
      <c r="E81" s="275">
        <v>14.7</v>
      </c>
      <c r="F81" s="293">
        <f t="shared" si="4"/>
        <v>37.314326530612249</v>
      </c>
      <c r="G81" s="275">
        <v>7.7</v>
      </c>
      <c r="H81" s="275">
        <v>9.5</v>
      </c>
      <c r="I81" s="275">
        <v>11.7</v>
      </c>
      <c r="J81" s="275">
        <v>14.4</v>
      </c>
      <c r="K81" s="159">
        <v>14.7</v>
      </c>
      <c r="L81" s="999"/>
      <c r="M81" s="209"/>
    </row>
    <row r="82" spans="1:13" x14ac:dyDescent="0.25">
      <c r="A82" s="157"/>
      <c r="B82" s="273" t="s">
        <v>194</v>
      </c>
      <c r="C82" s="157"/>
      <c r="D82" s="275">
        <v>45.283124000000001</v>
      </c>
      <c r="E82" s="275">
        <v>121.3</v>
      </c>
      <c r="F82" s="293">
        <f t="shared" si="4"/>
        <v>37.331511953833477</v>
      </c>
      <c r="G82" s="275">
        <v>64.099999999999994</v>
      </c>
      <c r="H82" s="275">
        <v>78.599999999999994</v>
      </c>
      <c r="I82" s="275">
        <v>96.9</v>
      </c>
      <c r="J82" s="275">
        <v>119</v>
      </c>
      <c r="K82" s="159">
        <v>121.3</v>
      </c>
      <c r="L82" s="999"/>
      <c r="M82" s="209"/>
    </row>
    <row r="83" spans="1:13" x14ac:dyDescent="0.25">
      <c r="A83" s="157"/>
      <c r="B83" s="273" t="s">
        <v>1052</v>
      </c>
      <c r="C83" s="157"/>
      <c r="D83" s="275">
        <v>19.454509999999999</v>
      </c>
      <c r="E83" s="275">
        <v>51.6</v>
      </c>
      <c r="F83" s="293">
        <f t="shared" si="4"/>
        <v>37.702538759689915</v>
      </c>
      <c r="G83" s="275">
        <v>27.2</v>
      </c>
      <c r="H83" s="275">
        <v>33.4</v>
      </c>
      <c r="I83" s="275">
        <v>41.2</v>
      </c>
      <c r="J83" s="275">
        <v>50.6</v>
      </c>
      <c r="K83" s="159">
        <v>51.6</v>
      </c>
      <c r="L83" s="999"/>
      <c r="M83" s="209"/>
    </row>
    <row r="84" spans="1:13" x14ac:dyDescent="0.25">
      <c r="A84" s="157"/>
      <c r="B84" s="273" t="s">
        <v>1055</v>
      </c>
      <c r="C84" s="157"/>
      <c r="D84" s="275">
        <v>5.0225109999999997</v>
      </c>
      <c r="E84" s="275">
        <v>13.3</v>
      </c>
      <c r="F84" s="293">
        <f t="shared" si="4"/>
        <v>37.763240601503753</v>
      </c>
      <c r="G84" s="275">
        <v>7</v>
      </c>
      <c r="H84" s="275">
        <v>8.6</v>
      </c>
      <c r="I84" s="275">
        <v>10.6</v>
      </c>
      <c r="J84" s="275">
        <v>13.1</v>
      </c>
      <c r="K84" s="159">
        <v>13.3</v>
      </c>
      <c r="L84" s="999"/>
      <c r="M84" s="209"/>
    </row>
    <row r="85" spans="1:13" x14ac:dyDescent="0.25">
      <c r="A85" s="157"/>
      <c r="B85" s="273" t="s">
        <v>1057</v>
      </c>
      <c r="C85" s="157"/>
      <c r="D85" s="275">
        <v>15.922394000000001</v>
      </c>
      <c r="E85" s="275">
        <v>41.9</v>
      </c>
      <c r="F85" s="293">
        <f t="shared" si="4"/>
        <v>38.000940334128877</v>
      </c>
      <c r="G85" s="275">
        <v>22.1</v>
      </c>
      <c r="H85" s="275">
        <v>27.2</v>
      </c>
      <c r="I85" s="275">
        <v>33.5</v>
      </c>
      <c r="J85" s="275">
        <v>41.1</v>
      </c>
      <c r="K85" s="159">
        <v>41.9</v>
      </c>
      <c r="L85" s="999"/>
      <c r="M85" s="209"/>
    </row>
    <row r="86" spans="1:13" x14ac:dyDescent="0.25">
      <c r="A86" s="157"/>
      <c r="B86" s="185" t="s">
        <v>191</v>
      </c>
      <c r="C86" s="157"/>
      <c r="D86" s="275">
        <v>262.050546</v>
      </c>
      <c r="E86" s="275">
        <v>663.2</v>
      </c>
      <c r="F86" s="293">
        <f t="shared" si="4"/>
        <v>39.513049758745474</v>
      </c>
      <c r="G86" s="275">
        <v>350.6</v>
      </c>
      <c r="H86" s="275">
        <v>430.1</v>
      </c>
      <c r="I86" s="275">
        <v>530.29999999999995</v>
      </c>
      <c r="J86" s="275">
        <v>650.6</v>
      </c>
      <c r="K86" s="159">
        <v>663.2</v>
      </c>
      <c r="L86" s="999"/>
      <c r="M86" s="209"/>
    </row>
    <row r="87" spans="1:13" x14ac:dyDescent="0.25">
      <c r="A87" s="157"/>
      <c r="B87" s="273" t="s">
        <v>1065</v>
      </c>
      <c r="C87" s="157"/>
      <c r="D87" s="275">
        <v>15.162932</v>
      </c>
      <c r="E87" s="275">
        <v>35.299999999999997</v>
      </c>
      <c r="F87" s="293">
        <f t="shared" si="4"/>
        <v>42.954481586402274</v>
      </c>
      <c r="G87" s="275">
        <v>18.600000000000001</v>
      </c>
      <c r="H87" s="275">
        <v>22.9</v>
      </c>
      <c r="I87" s="275">
        <v>28.2</v>
      </c>
      <c r="J87" s="275">
        <v>34.6</v>
      </c>
      <c r="K87" s="159">
        <v>35.299999999999997</v>
      </c>
      <c r="L87" s="999"/>
      <c r="M87" s="209"/>
    </row>
    <row r="88" spans="1:13" x14ac:dyDescent="0.25">
      <c r="A88" s="1053" t="s">
        <v>201</v>
      </c>
      <c r="B88" s="1053"/>
      <c r="C88" s="1053"/>
      <c r="D88" s="1053"/>
      <c r="E88" s="1053"/>
      <c r="F88" s="1053"/>
      <c r="G88" s="1053"/>
      <c r="H88" s="1053"/>
      <c r="I88" s="1053"/>
      <c r="J88" s="1053"/>
      <c r="K88" s="1228"/>
      <c r="L88" s="206"/>
      <c r="M88" s="998"/>
    </row>
    <row r="89" spans="1:13" ht="31.5" x14ac:dyDescent="0.25">
      <c r="A89" s="47">
        <v>7</v>
      </c>
      <c r="B89" s="12" t="s">
        <v>27</v>
      </c>
      <c r="C89" s="4" t="s">
        <v>200</v>
      </c>
      <c r="D89" s="207">
        <v>68.400000000000006</v>
      </c>
      <c r="E89" s="207">
        <v>600.03120000000001</v>
      </c>
      <c r="F89" s="207">
        <f>D89/E89*100</f>
        <v>11.399407230823998</v>
      </c>
      <c r="G89" s="207">
        <v>230.9</v>
      </c>
      <c r="H89" s="207">
        <v>308</v>
      </c>
      <c r="I89" s="207">
        <v>410.2</v>
      </c>
      <c r="J89" s="207">
        <v>559.20000000000005</v>
      </c>
      <c r="K89" s="945">
        <v>600.03120000000001</v>
      </c>
      <c r="L89" s="204"/>
      <c r="M89" s="998"/>
    </row>
    <row r="90" spans="1:13" x14ac:dyDescent="0.25">
      <c r="A90" s="18"/>
      <c r="B90" s="277" t="s">
        <v>192</v>
      </c>
      <c r="C90" s="18"/>
      <c r="D90" s="290"/>
      <c r="E90" s="290">
        <v>17.202999999999999</v>
      </c>
      <c r="F90" s="294">
        <v>0</v>
      </c>
      <c r="G90" s="290">
        <v>4.3680000000000003</v>
      </c>
      <c r="H90" s="290">
        <v>5.8264752</v>
      </c>
      <c r="I90" s="290">
        <v>7.7596996713600008</v>
      </c>
      <c r="J90" s="290">
        <v>10.578022591997954</v>
      </c>
      <c r="K90" s="946">
        <v>17.202999999999999</v>
      </c>
      <c r="L90" s="999"/>
      <c r="M90" s="209"/>
    </row>
    <row r="91" spans="1:13" x14ac:dyDescent="0.25">
      <c r="A91" s="18"/>
      <c r="B91" s="280" t="s">
        <v>1050</v>
      </c>
      <c r="C91" s="18"/>
      <c r="D91" s="290"/>
      <c r="E91" s="290">
        <v>0.156</v>
      </c>
      <c r="F91" s="294">
        <v>0</v>
      </c>
      <c r="G91" s="290">
        <v>0.04</v>
      </c>
      <c r="H91" s="290">
        <v>5.3355999999999994E-2</v>
      </c>
      <c r="I91" s="290">
        <v>7.1059520799999998E-2</v>
      </c>
      <c r="J91" s="290">
        <v>9.6868338754559996E-2</v>
      </c>
      <c r="K91" s="946">
        <v>0.156</v>
      </c>
      <c r="L91" s="999"/>
      <c r="M91" s="209"/>
    </row>
    <row r="92" spans="1:13" x14ac:dyDescent="0.25">
      <c r="A92" s="18"/>
      <c r="B92" s="280" t="s">
        <v>1051</v>
      </c>
      <c r="C92" s="18"/>
      <c r="D92" s="290"/>
      <c r="E92" s="290">
        <v>0.1</v>
      </c>
      <c r="F92" s="294">
        <v>0</v>
      </c>
      <c r="G92" s="290">
        <v>1.2999999999999999E-2</v>
      </c>
      <c r="H92" s="290">
        <v>1.7340699999999997E-2</v>
      </c>
      <c r="I92" s="290">
        <v>2.3094344259999997E-2</v>
      </c>
      <c r="J92" s="290">
        <v>3.1482210095231992E-2</v>
      </c>
      <c r="K92" s="946">
        <v>0.1</v>
      </c>
      <c r="L92" s="999"/>
      <c r="M92" s="209"/>
    </row>
    <row r="93" spans="1:13" x14ac:dyDescent="0.25">
      <c r="A93" s="18"/>
      <c r="B93" s="280" t="s">
        <v>1052</v>
      </c>
      <c r="C93" s="295"/>
      <c r="D93" s="290"/>
      <c r="E93" s="290">
        <v>0.17</v>
      </c>
      <c r="F93" s="294">
        <v>0</v>
      </c>
      <c r="G93" s="290">
        <v>6.7000000000000004E-2</v>
      </c>
      <c r="H93" s="290">
        <v>8.9371300000000001E-2</v>
      </c>
      <c r="I93" s="290">
        <v>0.11902469734000001</v>
      </c>
      <c r="J93" s="290">
        <v>0.16225446741388802</v>
      </c>
      <c r="K93" s="946">
        <v>0.17</v>
      </c>
      <c r="L93" s="999"/>
      <c r="M93" s="209"/>
    </row>
    <row r="94" spans="1:13" x14ac:dyDescent="0.25">
      <c r="A94" s="18"/>
      <c r="B94" s="280" t="s">
        <v>1055</v>
      </c>
      <c r="C94" s="18"/>
      <c r="D94" s="290"/>
      <c r="E94" s="290">
        <v>5.0999999999999997E-2</v>
      </c>
      <c r="F94" s="294">
        <v>0</v>
      </c>
      <c r="G94" s="290">
        <v>1.2999999999999999E-2</v>
      </c>
      <c r="H94" s="290">
        <v>1.7340699999999997E-2</v>
      </c>
      <c r="I94" s="290">
        <v>2.3094344259999997E-2</v>
      </c>
      <c r="J94" s="290">
        <v>3.1482210095231992E-2</v>
      </c>
      <c r="K94" s="946">
        <v>5.0999999999999997E-2</v>
      </c>
      <c r="L94" s="999"/>
      <c r="M94" s="209"/>
    </row>
    <row r="95" spans="1:13" x14ac:dyDescent="0.25">
      <c r="A95" s="18"/>
      <c r="B95" s="280" t="s">
        <v>1058</v>
      </c>
      <c r="C95" s="18"/>
      <c r="D95" s="290"/>
      <c r="E95" s="290">
        <v>0.72099999999999997</v>
      </c>
      <c r="F95" s="294">
        <v>0</v>
      </c>
      <c r="G95" s="290">
        <v>0.215</v>
      </c>
      <c r="H95" s="290">
        <v>0.28678849999999995</v>
      </c>
      <c r="I95" s="290">
        <v>0.38194492429999993</v>
      </c>
      <c r="J95" s="290">
        <v>0.52066732080575995</v>
      </c>
      <c r="K95" s="946">
        <v>0.72099999999999997</v>
      </c>
      <c r="L95" s="999"/>
      <c r="M95" s="209"/>
    </row>
    <row r="96" spans="1:13" x14ac:dyDescent="0.25">
      <c r="A96" s="18"/>
      <c r="B96" s="280" t="s">
        <v>1059</v>
      </c>
      <c r="C96" s="18"/>
      <c r="D96" s="290"/>
      <c r="E96" s="290">
        <v>0.19800000000000001</v>
      </c>
      <c r="F96" s="294">
        <v>0</v>
      </c>
      <c r="G96" s="290">
        <v>0.04</v>
      </c>
      <c r="H96" s="290">
        <v>5.3355999999999994E-2</v>
      </c>
      <c r="I96" s="290">
        <v>7.1059520799999998E-2</v>
      </c>
      <c r="J96" s="290">
        <v>9.6868338754559996E-2</v>
      </c>
      <c r="K96" s="946">
        <v>0.19800000000000001</v>
      </c>
      <c r="L96" s="999"/>
      <c r="M96" s="209"/>
    </row>
    <row r="97" spans="1:13" x14ac:dyDescent="0.25">
      <c r="A97" s="18"/>
      <c r="B97" s="280" t="s">
        <v>1060</v>
      </c>
      <c r="C97" s="18"/>
      <c r="D97" s="290"/>
      <c r="E97" s="290">
        <v>0.109</v>
      </c>
      <c r="F97" s="294">
        <f>D97/E97*100</f>
        <v>0</v>
      </c>
      <c r="G97" s="290">
        <v>0.04</v>
      </c>
      <c r="H97" s="290">
        <v>5.3355999999999994E-2</v>
      </c>
      <c r="I97" s="290">
        <v>7.1059520799999998E-2</v>
      </c>
      <c r="J97" s="290">
        <v>9.6868338754559996E-2</v>
      </c>
      <c r="K97" s="946">
        <v>0.109</v>
      </c>
      <c r="L97" s="999"/>
      <c r="M97" s="209"/>
    </row>
    <row r="98" spans="1:13" x14ac:dyDescent="0.25">
      <c r="A98" s="18"/>
      <c r="B98" s="280" t="s">
        <v>1061</v>
      </c>
      <c r="C98" s="18"/>
      <c r="D98" s="290"/>
      <c r="E98" s="290">
        <v>0.05</v>
      </c>
      <c r="F98" s="294">
        <f>D98/E98*100</f>
        <v>0</v>
      </c>
      <c r="G98" s="290">
        <v>1.2999999999999999E-2</v>
      </c>
      <c r="H98" s="290">
        <v>1.7340699999999997E-2</v>
      </c>
      <c r="I98" s="290">
        <v>2.3094344259999997E-2</v>
      </c>
      <c r="J98" s="290">
        <v>3.1482210095231992E-2</v>
      </c>
      <c r="K98" s="946">
        <v>0.05</v>
      </c>
      <c r="L98" s="999"/>
      <c r="M98" s="209"/>
    </row>
    <row r="99" spans="1:13" x14ac:dyDescent="0.25">
      <c r="A99" s="18"/>
      <c r="B99" s="280" t="s">
        <v>1062</v>
      </c>
      <c r="C99" s="295"/>
      <c r="D99" s="290"/>
      <c r="E99" s="290">
        <v>0.105</v>
      </c>
      <c r="F99" s="294">
        <f>D99/E99*100</f>
        <v>0</v>
      </c>
      <c r="G99" s="290">
        <v>0.04</v>
      </c>
      <c r="H99" s="290">
        <v>5.3355999999999994E-2</v>
      </c>
      <c r="I99" s="290">
        <v>7.1059520799999998E-2</v>
      </c>
      <c r="J99" s="290">
        <v>9.6868338754559996E-2</v>
      </c>
      <c r="K99" s="946">
        <v>0.105</v>
      </c>
      <c r="L99" s="999"/>
      <c r="M99" s="209"/>
    </row>
    <row r="100" spans="1:13" x14ac:dyDescent="0.25">
      <c r="A100" s="18"/>
      <c r="B100" s="280" t="s">
        <v>1065</v>
      </c>
      <c r="C100" s="295"/>
      <c r="D100" s="290"/>
      <c r="E100" s="290">
        <v>0.20599999999999999</v>
      </c>
      <c r="F100" s="294">
        <v>0</v>
      </c>
      <c r="G100" s="290">
        <v>0.04</v>
      </c>
      <c r="H100" s="290">
        <v>5.3355999999999994E-2</v>
      </c>
      <c r="I100" s="290">
        <v>7.1059520799999998E-2</v>
      </c>
      <c r="J100" s="290">
        <v>9.6868338754559996E-2</v>
      </c>
      <c r="K100" s="946">
        <v>0.20599999999999999</v>
      </c>
      <c r="L100" s="999"/>
      <c r="M100" s="209"/>
    </row>
    <row r="101" spans="1:13" x14ac:dyDescent="0.25">
      <c r="A101" s="18"/>
      <c r="B101" s="277" t="s">
        <v>1049</v>
      </c>
      <c r="C101" s="18"/>
      <c r="D101" s="290">
        <v>4.6490000000000004E-3</v>
      </c>
      <c r="E101" s="290">
        <v>39.505000000000003</v>
      </c>
      <c r="F101" s="294">
        <f>D101/E101*100</f>
        <v>1.1768130616377675E-2</v>
      </c>
      <c r="G101" s="290">
        <v>13.856999999999999</v>
      </c>
      <c r="H101" s="290">
        <v>18.484000000000002</v>
      </c>
      <c r="I101" s="290">
        <v>24.617000000000001</v>
      </c>
      <c r="J101" s="290">
        <v>33.558</v>
      </c>
      <c r="K101" s="946">
        <v>37.1</v>
      </c>
      <c r="L101" s="999"/>
      <c r="M101" s="209"/>
    </row>
    <row r="102" spans="1:13" x14ac:dyDescent="0.25">
      <c r="A102" s="18"/>
      <c r="B102" s="280" t="s">
        <v>194</v>
      </c>
      <c r="C102" s="295"/>
      <c r="D102" s="290">
        <v>2.3793700000000001E-2</v>
      </c>
      <c r="E102" s="290">
        <v>53</v>
      </c>
      <c r="F102" s="294">
        <f>D102/E102*100</f>
        <v>4.4893773584905663E-2</v>
      </c>
      <c r="G102" s="290">
        <v>17.8</v>
      </c>
      <c r="H102" s="290">
        <v>20.100000000000001</v>
      </c>
      <c r="I102" s="290">
        <v>27</v>
      </c>
      <c r="J102" s="290">
        <v>35.700000000000003</v>
      </c>
      <c r="K102" s="946">
        <v>42.1</v>
      </c>
      <c r="L102" s="999"/>
      <c r="M102" s="209"/>
    </row>
    <row r="103" spans="1:13" x14ac:dyDescent="0.25">
      <c r="A103" s="18"/>
      <c r="B103" s="280" t="s">
        <v>1064</v>
      </c>
      <c r="C103" s="18"/>
      <c r="D103" s="290">
        <v>2.7020999999999998E-3</v>
      </c>
      <c r="E103" s="290">
        <v>0.56299999999999994</v>
      </c>
      <c r="F103" s="291">
        <f>D103/E103*100</f>
        <v>0.47994671403197159</v>
      </c>
      <c r="G103" s="290">
        <v>6.7000000000000004E-2</v>
      </c>
      <c r="H103" s="290">
        <v>8.9371300000000001E-2</v>
      </c>
      <c r="I103" s="290">
        <v>0.11902469734000001</v>
      </c>
      <c r="J103" s="290">
        <v>0.16225446741388802</v>
      </c>
      <c r="K103" s="946">
        <v>0.56299999999999994</v>
      </c>
      <c r="L103" s="999"/>
      <c r="M103" s="209"/>
    </row>
    <row r="104" spans="1:13" x14ac:dyDescent="0.25">
      <c r="A104" s="268"/>
      <c r="B104" s="172" t="s">
        <v>193</v>
      </c>
      <c r="C104" s="268"/>
      <c r="D104" s="271">
        <v>4.51</v>
      </c>
      <c r="E104" s="271">
        <v>58</v>
      </c>
      <c r="F104" s="292">
        <v>7.7758620689655169</v>
      </c>
      <c r="G104" s="271">
        <v>35.341000000000001</v>
      </c>
      <c r="H104" s="271">
        <v>49.14</v>
      </c>
      <c r="I104" s="271">
        <v>65.44</v>
      </c>
      <c r="J104" s="271">
        <v>90.116</v>
      </c>
      <c r="K104" s="341">
        <v>96.650999999999996</v>
      </c>
      <c r="L104" s="999"/>
      <c r="M104" s="209"/>
    </row>
    <row r="105" spans="1:13" x14ac:dyDescent="0.25">
      <c r="A105" s="268"/>
      <c r="B105" s="172" t="s">
        <v>191</v>
      </c>
      <c r="C105" s="268"/>
      <c r="D105" s="271">
        <v>39.799999999999997</v>
      </c>
      <c r="E105" s="271">
        <v>321.56900000000002</v>
      </c>
      <c r="F105" s="292">
        <f>D105/E105*100</f>
        <v>12.376814929299776</v>
      </c>
      <c r="G105" s="271">
        <v>128.05600000000001</v>
      </c>
      <c r="H105" s="271">
        <v>170.8138984</v>
      </c>
      <c r="I105" s="271">
        <v>227.48994988912003</v>
      </c>
      <c r="J105" s="271">
        <v>310.1142996888484</v>
      </c>
      <c r="K105" s="341">
        <v>321.56900000000002</v>
      </c>
      <c r="L105" s="999"/>
      <c r="M105" s="209"/>
    </row>
    <row r="106" spans="1:13" x14ac:dyDescent="0.25">
      <c r="A106" s="268"/>
      <c r="B106" s="272" t="s">
        <v>1054</v>
      </c>
      <c r="C106" s="268"/>
      <c r="D106" s="271">
        <v>0.435</v>
      </c>
      <c r="E106" s="271">
        <v>3.3652000000000002</v>
      </c>
      <c r="F106" s="292">
        <f>D106/E106*100</f>
        <v>12.926423392368951</v>
      </c>
      <c r="G106" s="271">
        <v>1.331</v>
      </c>
      <c r="H106" s="271">
        <v>1.7754208999999999</v>
      </c>
      <c r="I106" s="271">
        <v>2.36450555462</v>
      </c>
      <c r="J106" s="271">
        <v>3.2232939720579838</v>
      </c>
      <c r="K106" s="341">
        <v>3.3652000000000002</v>
      </c>
      <c r="L106" s="999"/>
      <c r="M106" s="209"/>
    </row>
    <row r="107" spans="1:13" x14ac:dyDescent="0.25">
      <c r="A107" s="157"/>
      <c r="B107" s="273" t="s">
        <v>1063</v>
      </c>
      <c r="C107" s="157"/>
      <c r="D107" s="275">
        <v>12.7</v>
      </c>
      <c r="E107" s="275">
        <v>61.362000000000002</v>
      </c>
      <c r="F107" s="293">
        <f>D107/E107*100</f>
        <v>20.696848212248621</v>
      </c>
      <c r="G107" s="275">
        <v>12.1</v>
      </c>
      <c r="H107" s="275">
        <v>17.760999999999999</v>
      </c>
      <c r="I107" s="275">
        <v>23.404</v>
      </c>
      <c r="J107" s="275">
        <v>32.125</v>
      </c>
      <c r="K107" s="159">
        <v>36.341000000000001</v>
      </c>
      <c r="L107" s="999"/>
      <c r="M107" s="209"/>
    </row>
    <row r="108" spans="1:13" x14ac:dyDescent="0.25">
      <c r="A108" s="296"/>
      <c r="B108" s="297" t="s">
        <v>1056</v>
      </c>
      <c r="C108" s="296"/>
      <c r="D108" s="298">
        <v>10.199999999999999</v>
      </c>
      <c r="E108" s="298">
        <v>42.652000000000001</v>
      </c>
      <c r="F108" s="299">
        <f>D108/E108*100</f>
        <v>23.914470599268498</v>
      </c>
      <c r="G108" s="298">
        <v>17.283999999999999</v>
      </c>
      <c r="H108" s="298">
        <v>23.055127599999995</v>
      </c>
      <c r="I108" s="298">
        <v>30.704818937679995</v>
      </c>
      <c r="J108" s="298">
        <v>41.85680917584537</v>
      </c>
      <c r="K108" s="947">
        <v>42.652000000000001</v>
      </c>
      <c r="L108" s="999"/>
      <c r="M108" s="209"/>
    </row>
    <row r="109" spans="1:13" x14ac:dyDescent="0.25">
      <c r="A109" s="157"/>
      <c r="B109" s="273" t="s">
        <v>1057</v>
      </c>
      <c r="C109" s="300"/>
      <c r="D109" s="275">
        <v>0.19139300000000001</v>
      </c>
      <c r="E109" s="275">
        <v>0.59</v>
      </c>
      <c r="F109" s="293">
        <f>D109/E109*100</f>
        <v>32.439491525423733</v>
      </c>
      <c r="G109" s="275">
        <v>0.20200000000000001</v>
      </c>
      <c r="H109" s="275">
        <v>0.26944780000000002</v>
      </c>
      <c r="I109" s="275">
        <v>0.35885058004000003</v>
      </c>
      <c r="J109" s="275">
        <v>0.48918511071052806</v>
      </c>
      <c r="K109" s="159">
        <v>0.59</v>
      </c>
      <c r="L109" s="999"/>
      <c r="M109" s="209"/>
    </row>
    <row r="110" spans="1:13" x14ac:dyDescent="0.25">
      <c r="A110" s="1061" t="s">
        <v>926</v>
      </c>
      <c r="B110" s="1061"/>
      <c r="C110" s="1061"/>
      <c r="D110" s="1061"/>
      <c r="E110" s="1061"/>
      <c r="F110" s="1061"/>
      <c r="G110" s="1061"/>
      <c r="H110" s="1061"/>
      <c r="I110" s="1061"/>
      <c r="J110" s="1061"/>
      <c r="K110" s="1226"/>
      <c r="L110" s="206"/>
      <c r="M110" s="998"/>
    </row>
    <row r="111" spans="1:13" ht="30" x14ac:dyDescent="0.25">
      <c r="A111" s="23">
        <v>8</v>
      </c>
      <c r="B111" s="20" t="s">
        <v>27</v>
      </c>
      <c r="C111" s="19" t="s">
        <v>8</v>
      </c>
      <c r="D111" s="773">
        <v>0.05</v>
      </c>
      <c r="E111" s="773">
        <v>8.5999999999999993E-2</v>
      </c>
      <c r="F111" s="773">
        <f>D111/E111*100</f>
        <v>58.139534883720934</v>
      </c>
      <c r="G111" s="773">
        <v>5.6000000000000001E-2</v>
      </c>
      <c r="H111" s="773">
        <v>6.3E-2</v>
      </c>
      <c r="I111" s="773">
        <v>7.0000000000000007E-2</v>
      </c>
      <c r="J111" s="773">
        <v>7.8E-2</v>
      </c>
      <c r="K111" s="886">
        <v>8.5999999999999993E-2</v>
      </c>
      <c r="L111" s="204" t="s">
        <v>1092</v>
      </c>
      <c r="M111" s="998" t="s">
        <v>208</v>
      </c>
    </row>
    <row r="112" spans="1:13" x14ac:dyDescent="0.25">
      <c r="A112" s="1183" t="s">
        <v>202</v>
      </c>
      <c r="B112" s="1183"/>
      <c r="C112" s="1183"/>
      <c r="D112" s="1183"/>
      <c r="E112" s="1183"/>
      <c r="F112" s="1183"/>
      <c r="G112" s="1183"/>
      <c r="H112" s="1183"/>
      <c r="I112" s="1183"/>
      <c r="J112" s="1183"/>
      <c r="K112" s="1163"/>
      <c r="L112" s="1002"/>
      <c r="M112" s="1003"/>
    </row>
    <row r="113" spans="1:13" ht="30" x14ac:dyDescent="0.25">
      <c r="A113" s="196">
        <v>9</v>
      </c>
      <c r="B113" s="55" t="s">
        <v>27</v>
      </c>
      <c r="C113" s="212" t="s">
        <v>203</v>
      </c>
      <c r="D113" s="213">
        <f>D118+D119+D120+D121+D122+D123+D124+D125+D126+D127+D128+D129+D130+D131+D132+D133+D115+D114+D116+D117</f>
        <v>29223</v>
      </c>
      <c r="E113" s="213">
        <f>E118+E119+E120+E121+E122+E123+E124+E125+E126+E127+E128+E129+E130+E131+E132+E133+E115+E114+E116+E117</f>
        <v>104375</v>
      </c>
      <c r="F113" s="214">
        <f t="shared" ref="F113:F133" si="5">D113/E113*100</f>
        <v>27.998083832335329</v>
      </c>
      <c r="G113" s="213">
        <f>G118+G119+G120+G121+G122+G123+G124+G125+G126+G127+G128+G129+G130+G131+G132+G133+G115+G114+G116+G117</f>
        <v>20875</v>
      </c>
      <c r="H113" s="215">
        <f>H118+H119+H120+H121+H122+H123+H124+H125+H126+H127+H128+H129+H130+H131+H132+H133+H115+H114+H116+H117</f>
        <v>20875</v>
      </c>
      <c r="I113" s="213">
        <f>I118+I119+I120+I121+I122+I123+I124+I125+I126+I127+I128+I129+I130+I131+I132+I133+I115+I114+I116+I117</f>
        <v>20875</v>
      </c>
      <c r="J113" s="213">
        <f>J118+J119+J120+J121+J122+J123+J124+J125+J126+J127+J128+J129+J130+J131+J132+J133+J115+J114+J116+J117</f>
        <v>20875</v>
      </c>
      <c r="K113" s="948">
        <f>K118+K119+K120+K121+K122+K123+K124+K125+K126+K127+K128+K129+K130+K131+K132+K133+K115+K114+K116+K117</f>
        <v>20875</v>
      </c>
      <c r="L113" s="204" t="s">
        <v>1088</v>
      </c>
      <c r="M113" s="1004"/>
    </row>
    <row r="114" spans="1:13" ht="30" x14ac:dyDescent="0.25">
      <c r="A114" s="301"/>
      <c r="B114" s="302" t="s">
        <v>1074</v>
      </c>
      <c r="C114" s="303" t="s">
        <v>203</v>
      </c>
      <c r="D114" s="304">
        <v>1049</v>
      </c>
      <c r="E114" s="304">
        <f t="shared" ref="E114:E133" si="6">G114+H114+I114+J114+K114</f>
        <v>4535</v>
      </c>
      <c r="F114" s="305">
        <f t="shared" si="5"/>
        <v>23.131201764057334</v>
      </c>
      <c r="G114" s="304">
        <v>907</v>
      </c>
      <c r="H114" s="306">
        <v>907</v>
      </c>
      <c r="I114" s="304">
        <v>907</v>
      </c>
      <c r="J114" s="304">
        <v>907</v>
      </c>
      <c r="K114" s="949">
        <v>907</v>
      </c>
      <c r="L114" s="1002"/>
      <c r="M114" s="1004"/>
    </row>
    <row r="115" spans="1:13" ht="30" x14ac:dyDescent="0.25">
      <c r="A115" s="301"/>
      <c r="B115" s="302" t="s">
        <v>1054</v>
      </c>
      <c r="C115" s="303" t="s">
        <v>203</v>
      </c>
      <c r="D115" s="304">
        <v>762</v>
      </c>
      <c r="E115" s="304">
        <f t="shared" si="6"/>
        <v>3155</v>
      </c>
      <c r="F115" s="305">
        <f t="shared" si="5"/>
        <v>24.152139461172741</v>
      </c>
      <c r="G115" s="304">
        <v>631</v>
      </c>
      <c r="H115" s="306">
        <v>631</v>
      </c>
      <c r="I115" s="304">
        <v>631</v>
      </c>
      <c r="J115" s="304">
        <v>631</v>
      </c>
      <c r="K115" s="949">
        <v>631</v>
      </c>
      <c r="L115" s="1002"/>
      <c r="M115" s="1004"/>
    </row>
    <row r="116" spans="1:13" ht="30" x14ac:dyDescent="0.25">
      <c r="A116" s="301"/>
      <c r="B116" s="302" t="s">
        <v>205</v>
      </c>
      <c r="C116" s="303" t="s">
        <v>203</v>
      </c>
      <c r="D116" s="304">
        <v>6342</v>
      </c>
      <c r="E116" s="304">
        <f t="shared" si="6"/>
        <v>25945</v>
      </c>
      <c r="F116" s="305">
        <f t="shared" si="5"/>
        <v>24.444016188090188</v>
      </c>
      <c r="G116" s="304">
        <v>5189</v>
      </c>
      <c r="H116" s="306">
        <v>5189</v>
      </c>
      <c r="I116" s="304">
        <v>5189</v>
      </c>
      <c r="J116" s="304">
        <v>5189</v>
      </c>
      <c r="K116" s="949">
        <v>5189</v>
      </c>
      <c r="L116" s="1002"/>
      <c r="M116" s="1004"/>
    </row>
    <row r="117" spans="1:13" ht="30" x14ac:dyDescent="0.25">
      <c r="A117" s="18"/>
      <c r="B117" s="277" t="s">
        <v>1056</v>
      </c>
      <c r="C117" s="303" t="s">
        <v>203</v>
      </c>
      <c r="D117" s="304">
        <v>1509</v>
      </c>
      <c r="E117" s="304">
        <f t="shared" si="6"/>
        <v>6060</v>
      </c>
      <c r="F117" s="305">
        <f t="shared" si="5"/>
        <v>24.900990099009903</v>
      </c>
      <c r="G117" s="304">
        <v>1212</v>
      </c>
      <c r="H117" s="306">
        <v>1212</v>
      </c>
      <c r="I117" s="304">
        <v>1212</v>
      </c>
      <c r="J117" s="304">
        <v>1212</v>
      </c>
      <c r="K117" s="949">
        <v>1212</v>
      </c>
      <c r="L117" s="1002"/>
      <c r="M117" s="1004"/>
    </row>
    <row r="118" spans="1:13" ht="30" x14ac:dyDescent="0.25">
      <c r="A118" s="268"/>
      <c r="B118" s="172" t="s">
        <v>1050</v>
      </c>
      <c r="C118" s="307" t="s">
        <v>203</v>
      </c>
      <c r="D118" s="308">
        <v>537</v>
      </c>
      <c r="E118" s="308">
        <f t="shared" si="6"/>
        <v>2125</v>
      </c>
      <c r="F118" s="309">
        <f t="shared" si="5"/>
        <v>25.270588235294117</v>
      </c>
      <c r="G118" s="308">
        <v>425</v>
      </c>
      <c r="H118" s="310">
        <v>425</v>
      </c>
      <c r="I118" s="308">
        <v>425</v>
      </c>
      <c r="J118" s="308">
        <v>425</v>
      </c>
      <c r="K118" s="950">
        <v>425</v>
      </c>
      <c r="L118" s="1002"/>
      <c r="M118" s="1004"/>
    </row>
    <row r="119" spans="1:13" ht="30" x14ac:dyDescent="0.25">
      <c r="A119" s="268"/>
      <c r="B119" s="172" t="s">
        <v>1058</v>
      </c>
      <c r="C119" s="307" t="s">
        <v>203</v>
      </c>
      <c r="D119" s="308">
        <v>1038</v>
      </c>
      <c r="E119" s="308">
        <f t="shared" si="6"/>
        <v>4065</v>
      </c>
      <c r="F119" s="309">
        <f t="shared" si="5"/>
        <v>25.535055350553503</v>
      </c>
      <c r="G119" s="308">
        <v>813</v>
      </c>
      <c r="H119" s="310">
        <v>813</v>
      </c>
      <c r="I119" s="308">
        <v>813</v>
      </c>
      <c r="J119" s="308">
        <v>813</v>
      </c>
      <c r="K119" s="950">
        <v>813</v>
      </c>
      <c r="L119" s="1002"/>
      <c r="M119" s="1004"/>
    </row>
    <row r="120" spans="1:13" ht="30" x14ac:dyDescent="0.25">
      <c r="A120" s="268"/>
      <c r="B120" s="172" t="s">
        <v>193</v>
      </c>
      <c r="C120" s="307" t="s">
        <v>203</v>
      </c>
      <c r="D120" s="308">
        <v>3251</v>
      </c>
      <c r="E120" s="308">
        <f t="shared" si="6"/>
        <v>12190</v>
      </c>
      <c r="F120" s="309">
        <f t="shared" si="5"/>
        <v>26.669401148482365</v>
      </c>
      <c r="G120" s="308">
        <v>2438</v>
      </c>
      <c r="H120" s="310">
        <v>2438</v>
      </c>
      <c r="I120" s="308">
        <v>2438</v>
      </c>
      <c r="J120" s="308">
        <v>2438</v>
      </c>
      <c r="K120" s="950">
        <v>2438</v>
      </c>
      <c r="L120" s="1002"/>
      <c r="M120" s="1004"/>
    </row>
    <row r="121" spans="1:13" ht="30" x14ac:dyDescent="0.25">
      <c r="A121" s="831"/>
      <c r="B121" s="311" t="s">
        <v>1055</v>
      </c>
      <c r="C121" s="307" t="s">
        <v>203</v>
      </c>
      <c r="D121" s="308">
        <v>490</v>
      </c>
      <c r="E121" s="308">
        <f t="shared" si="6"/>
        <v>1780</v>
      </c>
      <c r="F121" s="309">
        <f t="shared" si="5"/>
        <v>27.528089887640451</v>
      </c>
      <c r="G121" s="308">
        <v>356</v>
      </c>
      <c r="H121" s="310">
        <v>356</v>
      </c>
      <c r="I121" s="308">
        <v>356</v>
      </c>
      <c r="J121" s="308">
        <v>356</v>
      </c>
      <c r="K121" s="950">
        <v>356</v>
      </c>
      <c r="L121" s="1002"/>
      <c r="M121" s="1004"/>
    </row>
    <row r="122" spans="1:13" ht="30" x14ac:dyDescent="0.25">
      <c r="A122" s="296"/>
      <c r="B122" s="312" t="s">
        <v>194</v>
      </c>
      <c r="C122" s="313" t="s">
        <v>203</v>
      </c>
      <c r="D122" s="314">
        <v>2860</v>
      </c>
      <c r="E122" s="314">
        <f t="shared" si="6"/>
        <v>9960</v>
      </c>
      <c r="F122" s="315">
        <f t="shared" si="5"/>
        <v>28.714859437751006</v>
      </c>
      <c r="G122" s="314">
        <v>1992</v>
      </c>
      <c r="H122" s="316">
        <v>1992</v>
      </c>
      <c r="I122" s="314">
        <v>1992</v>
      </c>
      <c r="J122" s="314">
        <v>1992</v>
      </c>
      <c r="K122" s="951">
        <v>1992</v>
      </c>
      <c r="L122" s="1002"/>
      <c r="M122" s="1004"/>
    </row>
    <row r="123" spans="1:13" ht="30" x14ac:dyDescent="0.25">
      <c r="A123" s="296"/>
      <c r="B123" s="312" t="s">
        <v>1065</v>
      </c>
      <c r="C123" s="313" t="s">
        <v>203</v>
      </c>
      <c r="D123" s="314">
        <v>974</v>
      </c>
      <c r="E123" s="314">
        <f t="shared" si="6"/>
        <v>3350</v>
      </c>
      <c r="F123" s="315">
        <f t="shared" si="5"/>
        <v>29.074626865671643</v>
      </c>
      <c r="G123" s="314">
        <v>670</v>
      </c>
      <c r="H123" s="316">
        <v>670</v>
      </c>
      <c r="I123" s="314">
        <v>670</v>
      </c>
      <c r="J123" s="314">
        <v>670</v>
      </c>
      <c r="K123" s="951">
        <v>670</v>
      </c>
      <c r="L123" s="1002"/>
      <c r="M123" s="1004"/>
    </row>
    <row r="124" spans="1:13" ht="30" x14ac:dyDescent="0.25">
      <c r="A124" s="296"/>
      <c r="B124" s="312" t="s">
        <v>1061</v>
      </c>
      <c r="C124" s="313" t="s">
        <v>203</v>
      </c>
      <c r="D124" s="314">
        <v>471</v>
      </c>
      <c r="E124" s="314">
        <f t="shared" si="6"/>
        <v>1610</v>
      </c>
      <c r="F124" s="315">
        <f t="shared" si="5"/>
        <v>29.254658385093169</v>
      </c>
      <c r="G124" s="314">
        <v>322</v>
      </c>
      <c r="H124" s="316">
        <v>322</v>
      </c>
      <c r="I124" s="314">
        <v>322</v>
      </c>
      <c r="J124" s="314">
        <v>322</v>
      </c>
      <c r="K124" s="951">
        <v>322</v>
      </c>
      <c r="L124" s="1002"/>
      <c r="M124" s="1004"/>
    </row>
    <row r="125" spans="1:13" ht="30" x14ac:dyDescent="0.25">
      <c r="A125" s="296"/>
      <c r="B125" s="312" t="s">
        <v>1064</v>
      </c>
      <c r="C125" s="313" t="s">
        <v>203</v>
      </c>
      <c r="D125" s="314">
        <v>868</v>
      </c>
      <c r="E125" s="314">
        <f t="shared" si="6"/>
        <v>2950</v>
      </c>
      <c r="F125" s="315">
        <f t="shared" si="5"/>
        <v>29.423728813559325</v>
      </c>
      <c r="G125" s="314">
        <v>590</v>
      </c>
      <c r="H125" s="316">
        <v>590</v>
      </c>
      <c r="I125" s="314">
        <v>590</v>
      </c>
      <c r="J125" s="314">
        <v>590</v>
      </c>
      <c r="K125" s="951">
        <v>590</v>
      </c>
      <c r="L125" s="1002"/>
      <c r="M125" s="1004"/>
    </row>
    <row r="126" spans="1:13" ht="30" x14ac:dyDescent="0.25">
      <c r="A126" s="296"/>
      <c r="B126" s="312" t="s">
        <v>206</v>
      </c>
      <c r="C126" s="313" t="s">
        <v>203</v>
      </c>
      <c r="D126" s="314">
        <v>1329</v>
      </c>
      <c r="E126" s="314">
        <f t="shared" si="6"/>
        <v>4345</v>
      </c>
      <c r="F126" s="315">
        <f t="shared" si="5"/>
        <v>30.586881472957423</v>
      </c>
      <c r="G126" s="314">
        <v>869</v>
      </c>
      <c r="H126" s="316">
        <v>869</v>
      </c>
      <c r="I126" s="314">
        <v>869</v>
      </c>
      <c r="J126" s="314">
        <v>869</v>
      </c>
      <c r="K126" s="951">
        <v>869</v>
      </c>
      <c r="L126" s="1002"/>
      <c r="M126" s="1004"/>
    </row>
    <row r="127" spans="1:13" ht="30" x14ac:dyDescent="0.25">
      <c r="A127" s="296"/>
      <c r="B127" s="312" t="s">
        <v>1062</v>
      </c>
      <c r="C127" s="313" t="s">
        <v>203</v>
      </c>
      <c r="D127" s="314">
        <v>1088</v>
      </c>
      <c r="E127" s="314">
        <f t="shared" si="6"/>
        <v>3455</v>
      </c>
      <c r="F127" s="315">
        <f t="shared" si="5"/>
        <v>31.490593342981189</v>
      </c>
      <c r="G127" s="314">
        <v>691</v>
      </c>
      <c r="H127" s="316">
        <v>691</v>
      </c>
      <c r="I127" s="314">
        <v>691</v>
      </c>
      <c r="J127" s="314">
        <v>691</v>
      </c>
      <c r="K127" s="951">
        <v>691</v>
      </c>
      <c r="L127" s="1002"/>
      <c r="M127" s="1004"/>
    </row>
    <row r="128" spans="1:13" ht="30" x14ac:dyDescent="0.25">
      <c r="A128" s="296"/>
      <c r="B128" s="312" t="s">
        <v>1060</v>
      </c>
      <c r="C128" s="313" t="s">
        <v>203</v>
      </c>
      <c r="D128" s="314">
        <v>1199</v>
      </c>
      <c r="E128" s="314">
        <f t="shared" si="6"/>
        <v>3735</v>
      </c>
      <c r="F128" s="315">
        <f t="shared" si="5"/>
        <v>32.10174029451138</v>
      </c>
      <c r="G128" s="314">
        <v>747</v>
      </c>
      <c r="H128" s="316">
        <v>747</v>
      </c>
      <c r="I128" s="314">
        <v>747</v>
      </c>
      <c r="J128" s="314">
        <v>747</v>
      </c>
      <c r="K128" s="951">
        <v>747</v>
      </c>
      <c r="L128" s="1002"/>
      <c r="M128" s="1004"/>
    </row>
    <row r="129" spans="1:13" ht="30" x14ac:dyDescent="0.25">
      <c r="A129" s="296"/>
      <c r="B129" s="312" t="s">
        <v>1059</v>
      </c>
      <c r="C129" s="313" t="s">
        <v>203</v>
      </c>
      <c r="D129" s="314">
        <v>1114</v>
      </c>
      <c r="E129" s="314">
        <f t="shared" si="6"/>
        <v>3415</v>
      </c>
      <c r="F129" s="315">
        <f t="shared" si="5"/>
        <v>32.620790629575403</v>
      </c>
      <c r="G129" s="314">
        <v>683</v>
      </c>
      <c r="H129" s="316">
        <v>683</v>
      </c>
      <c r="I129" s="314">
        <v>683</v>
      </c>
      <c r="J129" s="314">
        <v>683</v>
      </c>
      <c r="K129" s="951">
        <v>683</v>
      </c>
      <c r="L129" s="1002"/>
      <c r="M129" s="1004"/>
    </row>
    <row r="130" spans="1:13" ht="30" x14ac:dyDescent="0.25">
      <c r="A130" s="296"/>
      <c r="B130" s="312" t="s">
        <v>1057</v>
      </c>
      <c r="C130" s="313" t="s">
        <v>203</v>
      </c>
      <c r="D130" s="314">
        <v>788</v>
      </c>
      <c r="E130" s="314">
        <f t="shared" si="6"/>
        <v>2395</v>
      </c>
      <c r="F130" s="315">
        <f t="shared" si="5"/>
        <v>32.90187891440501</v>
      </c>
      <c r="G130" s="314">
        <v>479</v>
      </c>
      <c r="H130" s="316">
        <v>479</v>
      </c>
      <c r="I130" s="314">
        <v>479</v>
      </c>
      <c r="J130" s="314">
        <v>479</v>
      </c>
      <c r="K130" s="951">
        <v>479</v>
      </c>
      <c r="L130" s="1002"/>
      <c r="M130" s="1004"/>
    </row>
    <row r="131" spans="1:13" ht="30" x14ac:dyDescent="0.25">
      <c r="A131" s="296"/>
      <c r="B131" s="312" t="s">
        <v>1051</v>
      </c>
      <c r="C131" s="313" t="s">
        <v>203</v>
      </c>
      <c r="D131" s="314">
        <v>628</v>
      </c>
      <c r="E131" s="314">
        <f t="shared" si="6"/>
        <v>1825</v>
      </c>
      <c r="F131" s="315">
        <f t="shared" si="5"/>
        <v>34.410958904109592</v>
      </c>
      <c r="G131" s="314">
        <v>365</v>
      </c>
      <c r="H131" s="316">
        <v>365</v>
      </c>
      <c r="I131" s="314">
        <v>365</v>
      </c>
      <c r="J131" s="314">
        <v>365</v>
      </c>
      <c r="K131" s="951">
        <v>365</v>
      </c>
      <c r="L131" s="1002"/>
      <c r="M131" s="1004"/>
    </row>
    <row r="132" spans="1:13" ht="30" x14ac:dyDescent="0.25">
      <c r="A132" s="296"/>
      <c r="B132" s="312" t="s">
        <v>1066</v>
      </c>
      <c r="C132" s="313" t="s">
        <v>203</v>
      </c>
      <c r="D132" s="314">
        <v>962</v>
      </c>
      <c r="E132" s="314">
        <f t="shared" si="6"/>
        <v>2725</v>
      </c>
      <c r="F132" s="315">
        <f t="shared" si="5"/>
        <v>35.302752293577981</v>
      </c>
      <c r="G132" s="314">
        <v>545</v>
      </c>
      <c r="H132" s="316">
        <v>545</v>
      </c>
      <c r="I132" s="314">
        <v>545</v>
      </c>
      <c r="J132" s="314">
        <v>545</v>
      </c>
      <c r="K132" s="951">
        <v>545</v>
      </c>
      <c r="L132" s="1002"/>
      <c r="M132" s="1004"/>
    </row>
    <row r="133" spans="1:13" ht="30" x14ac:dyDescent="0.25">
      <c r="A133" s="296"/>
      <c r="B133" s="312" t="s">
        <v>1052</v>
      </c>
      <c r="C133" s="313" t="s">
        <v>203</v>
      </c>
      <c r="D133" s="314">
        <v>1964</v>
      </c>
      <c r="E133" s="314">
        <f t="shared" si="6"/>
        <v>4755</v>
      </c>
      <c r="F133" s="315">
        <f t="shared" si="5"/>
        <v>41.303890641430073</v>
      </c>
      <c r="G133" s="314">
        <v>951</v>
      </c>
      <c r="H133" s="316">
        <v>951</v>
      </c>
      <c r="I133" s="314">
        <v>951</v>
      </c>
      <c r="J133" s="314">
        <v>951</v>
      </c>
      <c r="K133" s="951">
        <v>951</v>
      </c>
      <c r="L133" s="1002"/>
      <c r="M133" s="1004"/>
    </row>
    <row r="134" spans="1:13" x14ac:dyDescent="0.25">
      <c r="A134" s="1183" t="s">
        <v>287</v>
      </c>
      <c r="B134" s="1183"/>
      <c r="C134" s="1183"/>
      <c r="D134" s="1183"/>
      <c r="E134" s="1183"/>
      <c r="F134" s="1183"/>
      <c r="G134" s="1183"/>
      <c r="H134" s="1183"/>
      <c r="I134" s="1183"/>
      <c r="J134" s="1183"/>
      <c r="K134" s="1163"/>
      <c r="L134" s="1002"/>
      <c r="M134" s="1002"/>
    </row>
    <row r="135" spans="1:13" ht="31.5" x14ac:dyDescent="0.25">
      <c r="A135" s="1183" t="s">
        <v>27</v>
      </c>
      <c r="B135" s="1183"/>
      <c r="C135" s="19" t="s">
        <v>92</v>
      </c>
      <c r="D135" s="1">
        <f>D136+D137+D138+D139+D140+D141+D142+D143+D144+D145+D146+D147+D148+D149+D150+D151+D152+D153+D154+D155</f>
        <v>11510</v>
      </c>
      <c r="E135" s="1">
        <f>E136+E137+E138+E139+E140+E141+E142+E143+E144+E145+E146+E147+E148+E149+E150+E151+E152+E153+E154+E155</f>
        <v>86980</v>
      </c>
      <c r="F135" s="56">
        <f t="shared" ref="F135:F155" si="7">D135/E135*100</f>
        <v>13.232927109680388</v>
      </c>
      <c r="G135" s="1">
        <f>G136+G137+G138+G139+G140+G141+G142+G143+G144+G145+G146+G147+G148+G149+G150+G151+G152+G153+G154+G155</f>
        <v>14134</v>
      </c>
      <c r="H135" s="177">
        <f>H136+H137+H138+H139+H140+H141+H142+H143+H144+H145+H146+H147+H148+H149+H150+H151+H152+H153+H154+H155</f>
        <v>18048</v>
      </c>
      <c r="I135" s="1">
        <f>I136+I137+I138+I139+I140+I141+I142+I143+I144+I145+I146+I147+I148+I149+I150+I151+I152+I153+I154+I155</f>
        <v>18266</v>
      </c>
      <c r="J135" s="1">
        <f>J136+J137+J138+J139+J140+J141+J142+J143+J144+J145+J146+J147+J148+J149+J150+J151+J152+J153+J154+J155</f>
        <v>18266</v>
      </c>
      <c r="K135" s="567">
        <f>K136+K137+K138+K139+K140+K141+K142+K143+K144+K145+K146+K147+K148+K149+K150+K151+K152+K153+K154+K155</f>
        <v>18266</v>
      </c>
      <c r="L135" s="1002"/>
      <c r="M135" s="1"/>
    </row>
    <row r="136" spans="1:13" ht="31.5" x14ac:dyDescent="0.25">
      <c r="A136" s="18">
        <v>1</v>
      </c>
      <c r="B136" s="277" t="s">
        <v>1050</v>
      </c>
      <c r="C136" s="18" t="s">
        <v>92</v>
      </c>
      <c r="D136" s="18">
        <v>168</v>
      </c>
      <c r="E136" s="18">
        <f t="shared" ref="E136:E155" si="8">G136+H136+I136+J136+K136</f>
        <v>1773</v>
      </c>
      <c r="F136" s="318">
        <f t="shared" si="7"/>
        <v>9.4754653130287654</v>
      </c>
      <c r="G136" s="18">
        <v>289</v>
      </c>
      <c r="H136" s="27">
        <v>368</v>
      </c>
      <c r="I136" s="18">
        <v>372</v>
      </c>
      <c r="J136" s="18">
        <v>372</v>
      </c>
      <c r="K136" s="952">
        <v>372</v>
      </c>
      <c r="L136" s="1002"/>
      <c r="M136" s="1"/>
    </row>
    <row r="137" spans="1:13" ht="31.5" x14ac:dyDescent="0.25">
      <c r="A137" s="18">
        <v>2</v>
      </c>
      <c r="B137" s="277" t="s">
        <v>1058</v>
      </c>
      <c r="C137" s="18" t="s">
        <v>92</v>
      </c>
      <c r="D137" s="18">
        <v>329</v>
      </c>
      <c r="E137" s="18">
        <f t="shared" si="8"/>
        <v>3385</v>
      </c>
      <c r="F137" s="318">
        <f t="shared" si="7"/>
        <v>9.7193500738552441</v>
      </c>
      <c r="G137" s="18">
        <v>550</v>
      </c>
      <c r="H137" s="27">
        <v>702</v>
      </c>
      <c r="I137" s="18">
        <v>711</v>
      </c>
      <c r="J137" s="18">
        <v>711</v>
      </c>
      <c r="K137" s="952">
        <v>711</v>
      </c>
      <c r="L137" s="1002"/>
      <c r="M137" s="1"/>
    </row>
    <row r="138" spans="1:13" ht="31.5" x14ac:dyDescent="0.25">
      <c r="A138" s="319">
        <v>3</v>
      </c>
      <c r="B138" s="320" t="s">
        <v>1055</v>
      </c>
      <c r="C138" s="319" t="s">
        <v>92</v>
      </c>
      <c r="D138" s="18">
        <v>151</v>
      </c>
      <c r="E138" s="18">
        <f t="shared" si="8"/>
        <v>1485</v>
      </c>
      <c r="F138" s="318">
        <f t="shared" si="7"/>
        <v>10.168350168350168</v>
      </c>
      <c r="G138" s="18">
        <v>241</v>
      </c>
      <c r="H138" s="27">
        <v>308</v>
      </c>
      <c r="I138" s="18">
        <v>312</v>
      </c>
      <c r="J138" s="18">
        <v>312</v>
      </c>
      <c r="K138" s="952">
        <v>312</v>
      </c>
      <c r="L138" s="1002"/>
      <c r="M138" s="1"/>
    </row>
    <row r="139" spans="1:13" ht="31.5" x14ac:dyDescent="0.25">
      <c r="A139" s="319">
        <v>4</v>
      </c>
      <c r="B139" s="320" t="s">
        <v>1074</v>
      </c>
      <c r="C139" s="319" t="s">
        <v>92</v>
      </c>
      <c r="D139" s="18">
        <v>409</v>
      </c>
      <c r="E139" s="18">
        <f t="shared" si="8"/>
        <v>3781</v>
      </c>
      <c r="F139" s="318">
        <f t="shared" si="7"/>
        <v>10.817244115313409</v>
      </c>
      <c r="G139" s="18">
        <v>614</v>
      </c>
      <c r="H139" s="27">
        <v>785</v>
      </c>
      <c r="I139" s="18">
        <v>794</v>
      </c>
      <c r="J139" s="18">
        <v>794</v>
      </c>
      <c r="K139" s="952">
        <v>794</v>
      </c>
      <c r="L139" s="1002"/>
      <c r="M139" s="1"/>
    </row>
    <row r="140" spans="1:13" ht="31.5" x14ac:dyDescent="0.25">
      <c r="A140" s="832">
        <v>5</v>
      </c>
      <c r="B140" s="321" t="s">
        <v>1054</v>
      </c>
      <c r="C140" s="832" t="s">
        <v>92</v>
      </c>
      <c r="D140" s="268">
        <v>297</v>
      </c>
      <c r="E140" s="268">
        <f t="shared" si="8"/>
        <v>2625</v>
      </c>
      <c r="F140" s="286">
        <f t="shared" si="7"/>
        <v>11.314285714285715</v>
      </c>
      <c r="G140" s="268">
        <v>423</v>
      </c>
      <c r="H140" s="173">
        <v>546</v>
      </c>
      <c r="I140" s="268">
        <v>552</v>
      </c>
      <c r="J140" s="268">
        <v>552</v>
      </c>
      <c r="K140" s="953">
        <v>552</v>
      </c>
      <c r="L140" s="1002"/>
      <c r="M140" s="1"/>
    </row>
    <row r="141" spans="1:13" ht="31.5" x14ac:dyDescent="0.25">
      <c r="A141" s="832">
        <v>6</v>
      </c>
      <c r="B141" s="321" t="s">
        <v>194</v>
      </c>
      <c r="C141" s="832" t="s">
        <v>92</v>
      </c>
      <c r="D141" s="268">
        <v>972</v>
      </c>
      <c r="E141" s="268">
        <f t="shared" si="8"/>
        <v>8302</v>
      </c>
      <c r="F141" s="286">
        <f t="shared" si="7"/>
        <v>11.708022163334137</v>
      </c>
      <c r="G141" s="268">
        <v>1350</v>
      </c>
      <c r="H141" s="173">
        <v>1723</v>
      </c>
      <c r="I141" s="268">
        <v>1743</v>
      </c>
      <c r="J141" s="268">
        <v>1743</v>
      </c>
      <c r="K141" s="953">
        <v>1743</v>
      </c>
      <c r="L141" s="1002"/>
      <c r="M141" s="1"/>
    </row>
    <row r="142" spans="1:13" ht="31.5" x14ac:dyDescent="0.25">
      <c r="A142" s="832">
        <v>7</v>
      </c>
      <c r="B142" s="321" t="s">
        <v>1061</v>
      </c>
      <c r="C142" s="832" t="s">
        <v>92</v>
      </c>
      <c r="D142" s="268">
        <v>158</v>
      </c>
      <c r="E142" s="268">
        <f t="shared" si="8"/>
        <v>1342</v>
      </c>
      <c r="F142" s="286">
        <f t="shared" si="7"/>
        <v>11.773472429210134</v>
      </c>
      <c r="G142" s="268">
        <v>218</v>
      </c>
      <c r="H142" s="173">
        <v>278</v>
      </c>
      <c r="I142" s="268">
        <v>282</v>
      </c>
      <c r="J142" s="268">
        <v>282</v>
      </c>
      <c r="K142" s="953">
        <v>282</v>
      </c>
      <c r="L142" s="1002"/>
      <c r="M142" s="1"/>
    </row>
    <row r="143" spans="1:13" ht="31.5" x14ac:dyDescent="0.25">
      <c r="A143" s="832">
        <v>8</v>
      </c>
      <c r="B143" s="321" t="s">
        <v>1060</v>
      </c>
      <c r="C143" s="832" t="s">
        <v>92</v>
      </c>
      <c r="D143" s="268">
        <v>375</v>
      </c>
      <c r="E143" s="268">
        <f t="shared" si="8"/>
        <v>3114</v>
      </c>
      <c r="F143" s="286">
        <f t="shared" si="7"/>
        <v>12.042389210019268</v>
      </c>
      <c r="G143" s="268">
        <v>506</v>
      </c>
      <c r="H143" s="173">
        <v>646</v>
      </c>
      <c r="I143" s="268">
        <v>654</v>
      </c>
      <c r="J143" s="268">
        <v>654</v>
      </c>
      <c r="K143" s="953">
        <v>654</v>
      </c>
      <c r="L143" s="1002"/>
      <c r="M143" s="1"/>
    </row>
    <row r="144" spans="1:13" ht="31.5" x14ac:dyDescent="0.25">
      <c r="A144" s="832">
        <v>9</v>
      </c>
      <c r="B144" s="321" t="s">
        <v>1056</v>
      </c>
      <c r="C144" s="832" t="s">
        <v>92</v>
      </c>
      <c r="D144" s="268">
        <v>625</v>
      </c>
      <c r="E144" s="268">
        <f t="shared" si="8"/>
        <v>5052</v>
      </c>
      <c r="F144" s="286">
        <f t="shared" si="7"/>
        <v>12.371338083927158</v>
      </c>
      <c r="G144" s="268">
        <v>821</v>
      </c>
      <c r="H144" s="173">
        <v>1048</v>
      </c>
      <c r="I144" s="268">
        <v>1061</v>
      </c>
      <c r="J144" s="268">
        <v>1061</v>
      </c>
      <c r="K144" s="953">
        <v>1061</v>
      </c>
      <c r="L144" s="1002"/>
      <c r="M144" s="1"/>
    </row>
    <row r="145" spans="1:13" ht="31.5" x14ac:dyDescent="0.25">
      <c r="A145" s="832">
        <v>10</v>
      </c>
      <c r="B145" s="321" t="s">
        <v>1051</v>
      </c>
      <c r="C145" s="832" t="s">
        <v>92</v>
      </c>
      <c r="D145" s="268">
        <v>189</v>
      </c>
      <c r="E145" s="268">
        <f t="shared" si="8"/>
        <v>1519</v>
      </c>
      <c r="F145" s="286">
        <f t="shared" si="7"/>
        <v>12.442396313364055</v>
      </c>
      <c r="G145" s="268">
        <v>247</v>
      </c>
      <c r="H145" s="173">
        <v>315</v>
      </c>
      <c r="I145" s="268">
        <v>319</v>
      </c>
      <c r="J145" s="268">
        <v>319</v>
      </c>
      <c r="K145" s="953">
        <v>319</v>
      </c>
      <c r="L145" s="1002"/>
      <c r="M145" s="1"/>
    </row>
    <row r="146" spans="1:13" ht="31.5" x14ac:dyDescent="0.25">
      <c r="A146" s="322">
        <v>11</v>
      </c>
      <c r="B146" s="323" t="s">
        <v>1057</v>
      </c>
      <c r="C146" s="322" t="s">
        <v>92</v>
      </c>
      <c r="D146" s="157">
        <v>259</v>
      </c>
      <c r="E146" s="157">
        <f t="shared" si="8"/>
        <v>1994</v>
      </c>
      <c r="F146" s="288">
        <f t="shared" si="7"/>
        <v>12.988966900702106</v>
      </c>
      <c r="G146" s="157">
        <v>324</v>
      </c>
      <c r="H146" s="186">
        <v>413</v>
      </c>
      <c r="I146" s="157">
        <v>419</v>
      </c>
      <c r="J146" s="157">
        <v>419</v>
      </c>
      <c r="K146" s="810">
        <v>419</v>
      </c>
      <c r="L146" s="1002"/>
      <c r="M146" s="1"/>
    </row>
    <row r="147" spans="1:13" ht="31.5" x14ac:dyDescent="0.25">
      <c r="A147" s="322">
        <v>12</v>
      </c>
      <c r="B147" s="323" t="s">
        <v>206</v>
      </c>
      <c r="C147" s="322" t="s">
        <v>92</v>
      </c>
      <c r="D147" s="157">
        <v>477</v>
      </c>
      <c r="E147" s="157">
        <f t="shared" si="8"/>
        <v>3619</v>
      </c>
      <c r="F147" s="288">
        <f t="shared" si="7"/>
        <v>13.180436584691904</v>
      </c>
      <c r="G147" s="157">
        <v>588</v>
      </c>
      <c r="H147" s="186">
        <v>751</v>
      </c>
      <c r="I147" s="157">
        <v>760</v>
      </c>
      <c r="J147" s="157">
        <v>760</v>
      </c>
      <c r="K147" s="810">
        <v>760</v>
      </c>
      <c r="L147" s="1002"/>
      <c r="M147" s="1"/>
    </row>
    <row r="148" spans="1:13" ht="31.5" x14ac:dyDescent="0.25">
      <c r="A148" s="322">
        <v>13</v>
      </c>
      <c r="B148" s="323" t="s">
        <v>1064</v>
      </c>
      <c r="C148" s="322" t="s">
        <v>92</v>
      </c>
      <c r="D148" s="157">
        <v>328</v>
      </c>
      <c r="E148" s="157">
        <f t="shared" si="8"/>
        <v>2458</v>
      </c>
      <c r="F148" s="288">
        <f t="shared" si="7"/>
        <v>13.344182262001627</v>
      </c>
      <c r="G148" s="157">
        <v>400</v>
      </c>
      <c r="H148" s="186">
        <v>510</v>
      </c>
      <c r="I148" s="157">
        <v>516</v>
      </c>
      <c r="J148" s="157">
        <v>516</v>
      </c>
      <c r="K148" s="810">
        <v>516</v>
      </c>
      <c r="L148" s="1002"/>
      <c r="M148" s="1"/>
    </row>
    <row r="149" spans="1:13" ht="31.5" x14ac:dyDescent="0.25">
      <c r="A149" s="322">
        <v>14</v>
      </c>
      <c r="B149" s="323" t="s">
        <v>1065</v>
      </c>
      <c r="C149" s="322" t="s">
        <v>92</v>
      </c>
      <c r="D149" s="157">
        <v>374</v>
      </c>
      <c r="E149" s="157">
        <f t="shared" si="8"/>
        <v>2791</v>
      </c>
      <c r="F149" s="288">
        <f t="shared" si="7"/>
        <v>13.400214976710856</v>
      </c>
      <c r="G149" s="157">
        <v>454</v>
      </c>
      <c r="H149" s="186">
        <v>579</v>
      </c>
      <c r="I149" s="157">
        <v>586</v>
      </c>
      <c r="J149" s="157">
        <v>586</v>
      </c>
      <c r="K149" s="810">
        <v>586</v>
      </c>
      <c r="L149" s="1002"/>
      <c r="M149" s="1"/>
    </row>
    <row r="150" spans="1:13" ht="31.5" x14ac:dyDescent="0.25">
      <c r="A150" s="322">
        <v>15</v>
      </c>
      <c r="B150" s="323" t="s">
        <v>1066</v>
      </c>
      <c r="C150" s="322" t="s">
        <v>92</v>
      </c>
      <c r="D150" s="157">
        <v>319</v>
      </c>
      <c r="E150" s="157">
        <f t="shared" si="8"/>
        <v>2271</v>
      </c>
      <c r="F150" s="288">
        <f t="shared" si="7"/>
        <v>14.046675473359754</v>
      </c>
      <c r="G150" s="157">
        <v>370</v>
      </c>
      <c r="H150" s="186">
        <v>470</v>
      </c>
      <c r="I150" s="157">
        <v>477</v>
      </c>
      <c r="J150" s="157">
        <v>477</v>
      </c>
      <c r="K150" s="810">
        <v>477</v>
      </c>
      <c r="L150" s="1002"/>
      <c r="M150" s="1"/>
    </row>
    <row r="151" spans="1:13" ht="31.5" x14ac:dyDescent="0.25">
      <c r="A151" s="322">
        <v>16</v>
      </c>
      <c r="B151" s="323" t="s">
        <v>193</v>
      </c>
      <c r="C151" s="322" t="s">
        <v>92</v>
      </c>
      <c r="D151" s="157">
        <v>1437</v>
      </c>
      <c r="E151" s="157">
        <f t="shared" si="8"/>
        <v>10159</v>
      </c>
      <c r="F151" s="288">
        <f t="shared" si="7"/>
        <v>14.145093020966632</v>
      </c>
      <c r="G151" s="157">
        <v>1652</v>
      </c>
      <c r="H151" s="186">
        <v>2108</v>
      </c>
      <c r="I151" s="157">
        <v>2133</v>
      </c>
      <c r="J151" s="157">
        <v>2133</v>
      </c>
      <c r="K151" s="810">
        <v>2133</v>
      </c>
      <c r="L151" s="1002"/>
      <c r="M151" s="1"/>
    </row>
    <row r="152" spans="1:13" ht="31.5" x14ac:dyDescent="0.25">
      <c r="A152" s="322">
        <v>17</v>
      </c>
      <c r="B152" s="323" t="s">
        <v>205</v>
      </c>
      <c r="C152" s="322" t="s">
        <v>92</v>
      </c>
      <c r="D152" s="157">
        <v>3117</v>
      </c>
      <c r="E152" s="157">
        <f t="shared" si="8"/>
        <v>21620</v>
      </c>
      <c r="F152" s="288">
        <f t="shared" si="7"/>
        <v>14.417206290471785</v>
      </c>
      <c r="G152" s="157">
        <v>3513</v>
      </c>
      <c r="H152" s="186">
        <v>4487</v>
      </c>
      <c r="I152" s="157">
        <v>4540</v>
      </c>
      <c r="J152" s="157">
        <v>4540</v>
      </c>
      <c r="K152" s="810">
        <v>4540</v>
      </c>
      <c r="L152" s="1002"/>
      <c r="M152" s="1"/>
    </row>
    <row r="153" spans="1:13" ht="31.5" x14ac:dyDescent="0.25">
      <c r="A153" s="322">
        <v>18</v>
      </c>
      <c r="B153" s="323" t="s">
        <v>1052</v>
      </c>
      <c r="C153" s="322" t="s">
        <v>92</v>
      </c>
      <c r="D153" s="157">
        <v>603</v>
      </c>
      <c r="E153" s="157">
        <f t="shared" si="8"/>
        <v>3963</v>
      </c>
      <c r="F153" s="288">
        <f t="shared" si="7"/>
        <v>15.215745647236941</v>
      </c>
      <c r="G153" s="157">
        <v>644</v>
      </c>
      <c r="H153" s="186">
        <v>823</v>
      </c>
      <c r="I153" s="157">
        <v>832</v>
      </c>
      <c r="J153" s="157">
        <v>832</v>
      </c>
      <c r="K153" s="810">
        <v>832</v>
      </c>
      <c r="L153" s="1002"/>
      <c r="M153" s="1"/>
    </row>
    <row r="154" spans="1:13" ht="31.5" x14ac:dyDescent="0.25">
      <c r="A154" s="322">
        <v>19</v>
      </c>
      <c r="B154" s="323" t="s">
        <v>1062</v>
      </c>
      <c r="C154" s="322" t="s">
        <v>92</v>
      </c>
      <c r="D154" s="157">
        <v>448</v>
      </c>
      <c r="E154" s="157">
        <f t="shared" si="8"/>
        <v>2880</v>
      </c>
      <c r="F154" s="288">
        <f t="shared" si="7"/>
        <v>15.555555555555555</v>
      </c>
      <c r="G154" s="157">
        <v>468</v>
      </c>
      <c r="H154" s="186">
        <v>597</v>
      </c>
      <c r="I154" s="157">
        <v>605</v>
      </c>
      <c r="J154" s="157">
        <v>605</v>
      </c>
      <c r="K154" s="810">
        <v>605</v>
      </c>
      <c r="L154" s="1002"/>
      <c r="M154" s="1"/>
    </row>
    <row r="155" spans="1:13" ht="31.5" x14ac:dyDescent="0.25">
      <c r="A155" s="322">
        <v>20</v>
      </c>
      <c r="B155" s="185" t="s">
        <v>1059</v>
      </c>
      <c r="C155" s="157" t="s">
        <v>92</v>
      </c>
      <c r="D155" s="157">
        <v>475</v>
      </c>
      <c r="E155" s="157">
        <f t="shared" si="8"/>
        <v>2847</v>
      </c>
      <c r="F155" s="288">
        <f t="shared" si="7"/>
        <v>16.684229012996134</v>
      </c>
      <c r="G155" s="157">
        <v>462</v>
      </c>
      <c r="H155" s="186">
        <v>591</v>
      </c>
      <c r="I155" s="157">
        <v>598</v>
      </c>
      <c r="J155" s="157">
        <v>598</v>
      </c>
      <c r="K155" s="810">
        <v>598</v>
      </c>
      <c r="L155" s="1002"/>
      <c r="M155" s="1"/>
    </row>
    <row r="156" spans="1:13" x14ac:dyDescent="0.25">
      <c r="A156" s="1073" t="s">
        <v>207</v>
      </c>
      <c r="B156" s="1053"/>
      <c r="C156" s="1053"/>
      <c r="D156" s="1053"/>
      <c r="E156" s="1053"/>
      <c r="F156" s="1053"/>
      <c r="G156" s="1053"/>
      <c r="H156" s="1053"/>
      <c r="I156" s="1053"/>
      <c r="J156" s="1053"/>
      <c r="K156" s="1228"/>
      <c r="L156" s="206"/>
      <c r="M156" s="998"/>
    </row>
    <row r="157" spans="1:13" ht="30" x14ac:dyDescent="0.25">
      <c r="A157" s="47">
        <v>10</v>
      </c>
      <c r="B157" s="12" t="s">
        <v>27</v>
      </c>
      <c r="C157" s="4" t="s">
        <v>8</v>
      </c>
      <c r="D157" s="207">
        <v>5.2</v>
      </c>
      <c r="E157" s="207">
        <v>5</v>
      </c>
      <c r="F157" s="207">
        <f>E157/D157*100</f>
        <v>96.153846153846146</v>
      </c>
      <c r="G157" s="207">
        <v>5.0999999999999996</v>
      </c>
      <c r="H157" s="207">
        <v>5.0999999999999996</v>
      </c>
      <c r="I157" s="207">
        <v>5</v>
      </c>
      <c r="J157" s="207">
        <v>5</v>
      </c>
      <c r="K157" s="945">
        <v>5</v>
      </c>
      <c r="L157" s="204" t="s">
        <v>1089</v>
      </c>
      <c r="M157" s="998" t="s">
        <v>208</v>
      </c>
    </row>
    <row r="158" spans="1:13" x14ac:dyDescent="0.25">
      <c r="A158" s="1084" t="s">
        <v>209</v>
      </c>
      <c r="B158" s="1084"/>
      <c r="C158" s="1084"/>
      <c r="D158" s="1084"/>
      <c r="E158" s="1084"/>
      <c r="F158" s="1084"/>
      <c r="G158" s="1084"/>
      <c r="H158" s="1084"/>
      <c r="I158" s="1084"/>
      <c r="J158" s="1084"/>
      <c r="K158" s="1229"/>
      <c r="L158" s="845"/>
      <c r="M158" s="1005"/>
    </row>
    <row r="159" spans="1:13" x14ac:dyDescent="0.25">
      <c r="A159" s="23">
        <v>11</v>
      </c>
      <c r="B159" s="20" t="s">
        <v>27</v>
      </c>
      <c r="C159" s="19" t="s">
        <v>8</v>
      </c>
      <c r="D159" s="23">
        <v>88.9</v>
      </c>
      <c r="E159" s="23">
        <v>94.6</v>
      </c>
      <c r="F159" s="216">
        <f t="shared" ref="F159:F179" si="9">D159/E159*100</f>
        <v>93.974630021141664</v>
      </c>
      <c r="G159" s="217">
        <v>90</v>
      </c>
      <c r="H159" s="217">
        <v>91</v>
      </c>
      <c r="I159" s="217">
        <v>93</v>
      </c>
      <c r="J159" s="217">
        <v>94.1</v>
      </c>
      <c r="K159" s="884">
        <v>94.6</v>
      </c>
      <c r="L159" s="204"/>
      <c r="M159" s="1005"/>
    </row>
    <row r="160" spans="1:13" x14ac:dyDescent="0.25">
      <c r="A160" s="324"/>
      <c r="B160" s="277" t="s">
        <v>1050</v>
      </c>
      <c r="C160" s="18"/>
      <c r="D160" s="231">
        <v>79</v>
      </c>
      <c r="E160" s="325">
        <v>94</v>
      </c>
      <c r="F160" s="279">
        <f t="shared" si="9"/>
        <v>84.042553191489361</v>
      </c>
      <c r="G160" s="326">
        <v>79</v>
      </c>
      <c r="H160" s="326">
        <v>79</v>
      </c>
      <c r="I160" s="325">
        <v>94</v>
      </c>
      <c r="J160" s="325">
        <v>94</v>
      </c>
      <c r="K160" s="954">
        <v>94</v>
      </c>
      <c r="L160" s="1005"/>
      <c r="M160" s="1005"/>
    </row>
    <row r="161" spans="1:13" x14ac:dyDescent="0.25">
      <c r="A161" s="324"/>
      <c r="B161" s="277" t="s">
        <v>1060</v>
      </c>
      <c r="C161" s="18"/>
      <c r="D161" s="231">
        <v>77</v>
      </c>
      <c r="E161" s="325">
        <v>90</v>
      </c>
      <c r="F161" s="279">
        <f t="shared" si="9"/>
        <v>85.555555555555557</v>
      </c>
      <c r="G161" s="326">
        <v>78</v>
      </c>
      <c r="H161" s="326">
        <v>83</v>
      </c>
      <c r="I161" s="325">
        <v>83</v>
      </c>
      <c r="J161" s="325">
        <v>90</v>
      </c>
      <c r="K161" s="954">
        <v>90</v>
      </c>
      <c r="L161" s="1005"/>
      <c r="M161" s="1005"/>
    </row>
    <row r="162" spans="1:13" x14ac:dyDescent="0.25">
      <c r="A162" s="324"/>
      <c r="B162" s="277" t="s">
        <v>1054</v>
      </c>
      <c r="C162" s="18"/>
      <c r="D162" s="231">
        <v>74</v>
      </c>
      <c r="E162" s="325">
        <v>85</v>
      </c>
      <c r="F162" s="279">
        <f t="shared" si="9"/>
        <v>87.058823529411768</v>
      </c>
      <c r="G162" s="326">
        <v>74</v>
      </c>
      <c r="H162" s="326">
        <v>74</v>
      </c>
      <c r="I162" s="325">
        <v>81</v>
      </c>
      <c r="J162" s="325">
        <v>85</v>
      </c>
      <c r="K162" s="954">
        <v>85</v>
      </c>
      <c r="L162" s="1005"/>
      <c r="M162" s="1005"/>
    </row>
    <row r="163" spans="1:13" x14ac:dyDescent="0.25">
      <c r="A163" s="324"/>
      <c r="B163" s="277" t="s">
        <v>1055</v>
      </c>
      <c r="C163" s="18"/>
      <c r="D163" s="231">
        <v>68</v>
      </c>
      <c r="E163" s="325">
        <v>78</v>
      </c>
      <c r="F163" s="279">
        <f t="shared" si="9"/>
        <v>87.179487179487182</v>
      </c>
      <c r="G163" s="326">
        <v>70</v>
      </c>
      <c r="H163" s="326">
        <v>70</v>
      </c>
      <c r="I163" s="325">
        <v>74</v>
      </c>
      <c r="J163" s="325">
        <v>74</v>
      </c>
      <c r="K163" s="954">
        <v>78</v>
      </c>
      <c r="L163" s="1005"/>
      <c r="M163" s="1005"/>
    </row>
    <row r="164" spans="1:13" x14ac:dyDescent="0.25">
      <c r="A164" s="324"/>
      <c r="B164" s="277" t="s">
        <v>1058</v>
      </c>
      <c r="C164" s="18"/>
      <c r="D164" s="231">
        <v>83</v>
      </c>
      <c r="E164" s="325">
        <v>95</v>
      </c>
      <c r="F164" s="279">
        <f t="shared" si="9"/>
        <v>87.368421052631589</v>
      </c>
      <c r="G164" s="326">
        <v>83</v>
      </c>
      <c r="H164" s="326">
        <v>83</v>
      </c>
      <c r="I164" s="325">
        <v>86</v>
      </c>
      <c r="J164" s="325">
        <v>90</v>
      </c>
      <c r="K164" s="954">
        <v>95</v>
      </c>
      <c r="L164" s="1005"/>
      <c r="M164" s="1005"/>
    </row>
    <row r="165" spans="1:13" x14ac:dyDescent="0.25">
      <c r="A165" s="327"/>
      <c r="B165" s="172" t="s">
        <v>213</v>
      </c>
      <c r="C165" s="268"/>
      <c r="D165" s="269">
        <v>91</v>
      </c>
      <c r="E165" s="328">
        <v>100</v>
      </c>
      <c r="F165" s="270">
        <f t="shared" si="9"/>
        <v>91</v>
      </c>
      <c r="G165" s="329">
        <v>91</v>
      </c>
      <c r="H165" s="329">
        <v>91</v>
      </c>
      <c r="I165" s="328">
        <v>91</v>
      </c>
      <c r="J165" s="328">
        <v>95</v>
      </c>
      <c r="K165" s="955">
        <v>100</v>
      </c>
      <c r="L165" s="1005"/>
      <c r="M165" s="1005"/>
    </row>
    <row r="166" spans="1:13" x14ac:dyDescent="0.25">
      <c r="A166" s="327"/>
      <c r="B166" s="172" t="s">
        <v>1052</v>
      </c>
      <c r="C166" s="268"/>
      <c r="D166" s="269">
        <v>83</v>
      </c>
      <c r="E166" s="328">
        <v>89</v>
      </c>
      <c r="F166" s="270">
        <f t="shared" si="9"/>
        <v>93.258426966292134</v>
      </c>
      <c r="G166" s="329">
        <v>86</v>
      </c>
      <c r="H166" s="329">
        <v>86</v>
      </c>
      <c r="I166" s="328">
        <v>86</v>
      </c>
      <c r="J166" s="328">
        <v>89</v>
      </c>
      <c r="K166" s="955">
        <v>89</v>
      </c>
      <c r="L166" s="1005"/>
      <c r="M166" s="1005"/>
    </row>
    <row r="167" spans="1:13" x14ac:dyDescent="0.25">
      <c r="A167" s="327"/>
      <c r="B167" s="172" t="s">
        <v>1051</v>
      </c>
      <c r="C167" s="268"/>
      <c r="D167" s="269">
        <v>94</v>
      </c>
      <c r="E167" s="328">
        <v>100</v>
      </c>
      <c r="F167" s="270">
        <f t="shared" si="9"/>
        <v>94</v>
      </c>
      <c r="G167" s="329">
        <v>98</v>
      </c>
      <c r="H167" s="329">
        <v>100</v>
      </c>
      <c r="I167" s="328">
        <v>100</v>
      </c>
      <c r="J167" s="328">
        <v>100</v>
      </c>
      <c r="K167" s="955">
        <v>100</v>
      </c>
      <c r="L167" s="1005"/>
      <c r="M167" s="1005"/>
    </row>
    <row r="168" spans="1:13" x14ac:dyDescent="0.25">
      <c r="A168" s="327"/>
      <c r="B168" s="172" t="s">
        <v>194</v>
      </c>
      <c r="C168" s="282"/>
      <c r="D168" s="282">
        <v>88</v>
      </c>
      <c r="E168" s="328">
        <v>93</v>
      </c>
      <c r="F168" s="270">
        <f t="shared" si="9"/>
        <v>94.623655913978496</v>
      </c>
      <c r="G168" s="329">
        <v>88</v>
      </c>
      <c r="H168" s="329">
        <v>88</v>
      </c>
      <c r="I168" s="328">
        <v>91</v>
      </c>
      <c r="J168" s="328">
        <v>91</v>
      </c>
      <c r="K168" s="955">
        <v>93</v>
      </c>
      <c r="L168" s="1005"/>
      <c r="M168" s="1005"/>
    </row>
    <row r="169" spans="1:13" x14ac:dyDescent="0.25">
      <c r="A169" s="327"/>
      <c r="B169" s="172" t="s">
        <v>1064</v>
      </c>
      <c r="C169" s="268"/>
      <c r="D169" s="269">
        <v>95</v>
      </c>
      <c r="E169" s="328">
        <v>100</v>
      </c>
      <c r="F169" s="270">
        <f t="shared" si="9"/>
        <v>95</v>
      </c>
      <c r="G169" s="329">
        <v>98</v>
      </c>
      <c r="H169" s="329">
        <v>98</v>
      </c>
      <c r="I169" s="328">
        <v>100</v>
      </c>
      <c r="J169" s="328">
        <v>100</v>
      </c>
      <c r="K169" s="955">
        <v>100</v>
      </c>
      <c r="L169" s="1005"/>
      <c r="M169" s="1005"/>
    </row>
    <row r="170" spans="1:13" x14ac:dyDescent="0.25">
      <c r="A170" s="327"/>
      <c r="B170" s="172" t="s">
        <v>1059</v>
      </c>
      <c r="C170" s="268"/>
      <c r="D170" s="269">
        <v>92</v>
      </c>
      <c r="E170" s="328">
        <v>96</v>
      </c>
      <c r="F170" s="270">
        <f t="shared" si="9"/>
        <v>95.833333333333343</v>
      </c>
      <c r="G170" s="329">
        <v>92</v>
      </c>
      <c r="H170" s="329">
        <v>92</v>
      </c>
      <c r="I170" s="328">
        <v>96</v>
      </c>
      <c r="J170" s="328">
        <v>96</v>
      </c>
      <c r="K170" s="955">
        <v>96</v>
      </c>
      <c r="L170" s="1005"/>
      <c r="M170" s="1005"/>
    </row>
    <row r="171" spans="1:13" x14ac:dyDescent="0.25">
      <c r="A171" s="327"/>
      <c r="B171" s="172" t="s">
        <v>1062</v>
      </c>
      <c r="C171" s="268"/>
      <c r="D171" s="269">
        <v>96</v>
      </c>
      <c r="E171" s="328">
        <v>98</v>
      </c>
      <c r="F171" s="270">
        <f t="shared" si="9"/>
        <v>97.959183673469383</v>
      </c>
      <c r="G171" s="329">
        <v>98</v>
      </c>
      <c r="H171" s="329">
        <v>98</v>
      </c>
      <c r="I171" s="328">
        <v>98</v>
      </c>
      <c r="J171" s="328">
        <v>98</v>
      </c>
      <c r="K171" s="955">
        <v>98</v>
      </c>
      <c r="L171" s="1005"/>
      <c r="M171" s="1005"/>
    </row>
    <row r="172" spans="1:13" x14ac:dyDescent="0.25">
      <c r="A172" s="327"/>
      <c r="B172" s="172" t="s">
        <v>210</v>
      </c>
      <c r="C172" s="268"/>
      <c r="D172" s="282">
        <v>98</v>
      </c>
      <c r="E172" s="328">
        <v>100</v>
      </c>
      <c r="F172" s="270">
        <f t="shared" si="9"/>
        <v>98</v>
      </c>
      <c r="G172" s="329">
        <v>98</v>
      </c>
      <c r="H172" s="329">
        <v>98</v>
      </c>
      <c r="I172" s="328">
        <v>98</v>
      </c>
      <c r="J172" s="328">
        <v>100</v>
      </c>
      <c r="K172" s="955">
        <v>100</v>
      </c>
      <c r="L172" s="1005"/>
      <c r="M172" s="1005"/>
    </row>
    <row r="173" spans="1:13" x14ac:dyDescent="0.25">
      <c r="A173" s="330"/>
      <c r="B173" s="185" t="s">
        <v>1056</v>
      </c>
      <c r="C173" s="157"/>
      <c r="D173" s="158">
        <v>96</v>
      </c>
      <c r="E173" s="331">
        <v>97</v>
      </c>
      <c r="F173" s="274">
        <f t="shared" si="9"/>
        <v>98.969072164948457</v>
      </c>
      <c r="G173" s="332">
        <v>97</v>
      </c>
      <c r="H173" s="332">
        <v>97</v>
      </c>
      <c r="I173" s="331">
        <v>97</v>
      </c>
      <c r="J173" s="331">
        <v>97</v>
      </c>
      <c r="K173" s="956">
        <v>97</v>
      </c>
      <c r="L173" s="1005"/>
      <c r="M173" s="1005"/>
    </row>
    <row r="174" spans="1:13" x14ac:dyDescent="0.25">
      <c r="A174" s="330"/>
      <c r="B174" s="185" t="s">
        <v>211</v>
      </c>
      <c r="C174" s="157"/>
      <c r="D174" s="158">
        <v>88</v>
      </c>
      <c r="E174" s="331">
        <v>88</v>
      </c>
      <c r="F174" s="274">
        <f t="shared" si="9"/>
        <v>100</v>
      </c>
      <c r="G174" s="332">
        <v>88</v>
      </c>
      <c r="H174" s="332">
        <v>88</v>
      </c>
      <c r="I174" s="331">
        <v>88</v>
      </c>
      <c r="J174" s="331">
        <v>88</v>
      </c>
      <c r="K174" s="956">
        <v>88</v>
      </c>
      <c r="L174" s="1005"/>
      <c r="M174" s="1005"/>
    </row>
    <row r="175" spans="1:13" x14ac:dyDescent="0.25">
      <c r="A175" s="330"/>
      <c r="B175" s="185" t="s">
        <v>1074</v>
      </c>
      <c r="C175" s="157"/>
      <c r="D175" s="158">
        <v>100</v>
      </c>
      <c r="E175" s="331">
        <v>100</v>
      </c>
      <c r="F175" s="274">
        <f t="shared" si="9"/>
        <v>100</v>
      </c>
      <c r="G175" s="332">
        <v>100</v>
      </c>
      <c r="H175" s="332">
        <v>100</v>
      </c>
      <c r="I175" s="331">
        <v>100</v>
      </c>
      <c r="J175" s="331">
        <v>100</v>
      </c>
      <c r="K175" s="956">
        <v>100</v>
      </c>
      <c r="L175" s="1005"/>
      <c r="M175" s="1005"/>
    </row>
    <row r="176" spans="1:13" x14ac:dyDescent="0.25">
      <c r="A176" s="330"/>
      <c r="B176" s="185" t="s">
        <v>193</v>
      </c>
      <c r="C176" s="157"/>
      <c r="D176" s="158">
        <v>91</v>
      </c>
      <c r="E176" s="331">
        <v>91</v>
      </c>
      <c r="F176" s="274">
        <f t="shared" si="9"/>
        <v>100</v>
      </c>
      <c r="G176" s="332">
        <v>91</v>
      </c>
      <c r="H176" s="332">
        <v>91</v>
      </c>
      <c r="I176" s="331">
        <v>91</v>
      </c>
      <c r="J176" s="331">
        <v>91</v>
      </c>
      <c r="K176" s="956">
        <v>91</v>
      </c>
      <c r="L176" s="1005"/>
      <c r="M176" s="1005"/>
    </row>
    <row r="177" spans="1:13" x14ac:dyDescent="0.25">
      <c r="A177" s="330"/>
      <c r="B177" s="185" t="s">
        <v>1057</v>
      </c>
      <c r="C177" s="157"/>
      <c r="D177" s="158">
        <v>100</v>
      </c>
      <c r="E177" s="331">
        <v>100</v>
      </c>
      <c r="F177" s="274">
        <f t="shared" si="9"/>
        <v>100</v>
      </c>
      <c r="G177" s="332">
        <v>100</v>
      </c>
      <c r="H177" s="332">
        <v>100</v>
      </c>
      <c r="I177" s="331">
        <v>100</v>
      </c>
      <c r="J177" s="331">
        <v>100</v>
      </c>
      <c r="K177" s="956">
        <v>100</v>
      </c>
      <c r="L177" s="1005"/>
      <c r="M177" s="1005"/>
    </row>
    <row r="178" spans="1:13" x14ac:dyDescent="0.25">
      <c r="A178" s="330"/>
      <c r="B178" s="185" t="s">
        <v>1061</v>
      </c>
      <c r="C178" s="157"/>
      <c r="D178" s="158">
        <v>90</v>
      </c>
      <c r="E178" s="331">
        <v>90</v>
      </c>
      <c r="F178" s="274">
        <f t="shared" si="9"/>
        <v>100</v>
      </c>
      <c r="G178" s="332">
        <v>90</v>
      </c>
      <c r="H178" s="332">
        <v>90</v>
      </c>
      <c r="I178" s="331">
        <v>90</v>
      </c>
      <c r="J178" s="331">
        <v>90</v>
      </c>
      <c r="K178" s="956">
        <v>90</v>
      </c>
      <c r="L178" s="1005"/>
      <c r="M178" s="1005"/>
    </row>
    <row r="179" spans="1:13" x14ac:dyDescent="0.25">
      <c r="A179" s="330"/>
      <c r="B179" s="185" t="s">
        <v>1065</v>
      </c>
      <c r="C179" s="157"/>
      <c r="D179" s="158">
        <v>100</v>
      </c>
      <c r="E179" s="331">
        <v>100</v>
      </c>
      <c r="F179" s="274">
        <f t="shared" si="9"/>
        <v>100</v>
      </c>
      <c r="G179" s="332">
        <v>100</v>
      </c>
      <c r="H179" s="332">
        <v>100</v>
      </c>
      <c r="I179" s="331">
        <v>100</v>
      </c>
      <c r="J179" s="331">
        <v>100</v>
      </c>
      <c r="K179" s="956">
        <v>100</v>
      </c>
      <c r="L179" s="1005"/>
      <c r="M179" s="1005"/>
    </row>
    <row r="180" spans="1:13" x14ac:dyDescent="0.25">
      <c r="A180" s="218"/>
      <c r="B180" s="1084" t="s">
        <v>214</v>
      </c>
      <c r="C180" s="1084"/>
      <c r="D180" s="1084"/>
      <c r="E180" s="1084"/>
      <c r="F180" s="1084"/>
      <c r="G180" s="1084"/>
      <c r="H180" s="1084"/>
      <c r="I180" s="1084"/>
      <c r="J180" s="1084"/>
      <c r="K180" s="1229"/>
      <c r="L180" s="845"/>
      <c r="M180" s="1005"/>
    </row>
    <row r="181" spans="1:13" x14ac:dyDescent="0.25">
      <c r="A181" s="23">
        <v>12</v>
      </c>
      <c r="B181" s="20" t="s">
        <v>27</v>
      </c>
      <c r="C181" s="19" t="s">
        <v>8</v>
      </c>
      <c r="D181" s="219">
        <v>92</v>
      </c>
      <c r="E181" s="219">
        <v>99</v>
      </c>
      <c r="F181" s="216">
        <f t="shared" ref="F181:F201" si="10">D181/E181*100</f>
        <v>92.929292929292927</v>
      </c>
      <c r="G181" s="217">
        <v>97.4</v>
      </c>
      <c r="H181" s="216">
        <v>99</v>
      </c>
      <c r="I181" s="216">
        <v>99</v>
      </c>
      <c r="J181" s="216">
        <v>99</v>
      </c>
      <c r="K181" s="890">
        <v>99</v>
      </c>
      <c r="L181" s="918"/>
      <c r="M181" s="1006"/>
    </row>
    <row r="182" spans="1:13" x14ac:dyDescent="0.25">
      <c r="A182" s="333"/>
      <c r="B182" s="277" t="s">
        <v>211</v>
      </c>
      <c r="C182" s="18"/>
      <c r="D182" s="326">
        <v>85.036319612590788</v>
      </c>
      <c r="E182" s="326">
        <v>99</v>
      </c>
      <c r="F182" s="279">
        <f t="shared" si="10"/>
        <v>85.895272335950295</v>
      </c>
      <c r="G182" s="326">
        <v>95</v>
      </c>
      <c r="H182" s="326">
        <v>99</v>
      </c>
      <c r="I182" s="326">
        <v>99</v>
      </c>
      <c r="J182" s="326">
        <v>99</v>
      </c>
      <c r="K182" s="957">
        <v>99</v>
      </c>
      <c r="L182" s="1007"/>
      <c r="M182" s="1008"/>
    </row>
    <row r="183" spans="1:13" x14ac:dyDescent="0.25">
      <c r="A183" s="333"/>
      <c r="B183" s="277" t="s">
        <v>193</v>
      </c>
      <c r="C183" s="18"/>
      <c r="D183" s="326">
        <v>83.602911443590784</v>
      </c>
      <c r="E183" s="326">
        <v>95</v>
      </c>
      <c r="F183" s="279">
        <f t="shared" si="10"/>
        <v>88.003064677463982</v>
      </c>
      <c r="G183" s="326">
        <v>93</v>
      </c>
      <c r="H183" s="326">
        <v>95</v>
      </c>
      <c r="I183" s="326">
        <v>95</v>
      </c>
      <c r="J183" s="326">
        <v>95</v>
      </c>
      <c r="K183" s="957">
        <v>95</v>
      </c>
      <c r="L183" s="1005"/>
      <c r="M183" s="1008"/>
    </row>
    <row r="184" spans="1:13" x14ac:dyDescent="0.25">
      <c r="A184" s="333"/>
      <c r="B184" s="277" t="s">
        <v>210</v>
      </c>
      <c r="C184" s="18"/>
      <c r="D184" s="326">
        <v>88.723539710329462</v>
      </c>
      <c r="E184" s="326">
        <v>98</v>
      </c>
      <c r="F184" s="279">
        <f t="shared" si="10"/>
        <v>90.534224194213735</v>
      </c>
      <c r="G184" s="326">
        <v>95</v>
      </c>
      <c r="H184" s="326">
        <v>98</v>
      </c>
      <c r="I184" s="326">
        <v>98</v>
      </c>
      <c r="J184" s="326">
        <v>98</v>
      </c>
      <c r="K184" s="957">
        <v>98</v>
      </c>
      <c r="L184" s="1007"/>
      <c r="M184" s="1008"/>
    </row>
    <row r="185" spans="1:13" x14ac:dyDescent="0.25">
      <c r="A185" s="333"/>
      <c r="B185" s="277" t="s">
        <v>194</v>
      </c>
      <c r="C185" s="18"/>
      <c r="D185" s="326">
        <v>90.534241663678742</v>
      </c>
      <c r="E185" s="326">
        <v>99</v>
      </c>
      <c r="F185" s="279">
        <f t="shared" si="10"/>
        <v>91.448728953210846</v>
      </c>
      <c r="G185" s="326">
        <v>95.5</v>
      </c>
      <c r="H185" s="326">
        <v>99</v>
      </c>
      <c r="I185" s="326">
        <v>99</v>
      </c>
      <c r="J185" s="326">
        <v>99</v>
      </c>
      <c r="K185" s="957">
        <v>99</v>
      </c>
      <c r="L185" s="1007"/>
      <c r="M185" s="1008"/>
    </row>
    <row r="186" spans="1:13" x14ac:dyDescent="0.25">
      <c r="A186" s="333"/>
      <c r="B186" s="277" t="s">
        <v>1060</v>
      </c>
      <c r="C186" s="18"/>
      <c r="D186" s="326">
        <v>95.167785234899327</v>
      </c>
      <c r="E186" s="326">
        <v>99.9</v>
      </c>
      <c r="F186" s="279">
        <f t="shared" si="10"/>
        <v>95.263048283182499</v>
      </c>
      <c r="G186" s="326">
        <v>98.6</v>
      </c>
      <c r="H186" s="326">
        <v>99.9</v>
      </c>
      <c r="I186" s="326">
        <v>99.9</v>
      </c>
      <c r="J186" s="326">
        <v>99.9</v>
      </c>
      <c r="K186" s="957">
        <v>99.9</v>
      </c>
      <c r="L186" s="1007"/>
      <c r="M186" s="1008"/>
    </row>
    <row r="187" spans="1:13" x14ac:dyDescent="0.25">
      <c r="A187" s="333"/>
      <c r="B187" s="277" t="s">
        <v>1054</v>
      </c>
      <c r="C187" s="18"/>
      <c r="D187" s="326">
        <v>93.392070484581495</v>
      </c>
      <c r="E187" s="326">
        <v>98</v>
      </c>
      <c r="F187" s="279">
        <f t="shared" si="10"/>
        <v>95.298031106715811</v>
      </c>
      <c r="G187" s="326">
        <v>98</v>
      </c>
      <c r="H187" s="326">
        <v>98</v>
      </c>
      <c r="I187" s="326">
        <v>98</v>
      </c>
      <c r="J187" s="326">
        <v>98</v>
      </c>
      <c r="K187" s="957">
        <v>98</v>
      </c>
      <c r="L187" s="1007"/>
      <c r="M187" s="1008"/>
    </row>
    <row r="188" spans="1:13" x14ac:dyDescent="0.25">
      <c r="A188" s="333"/>
      <c r="B188" s="277" t="s">
        <v>1056</v>
      </c>
      <c r="C188" s="18"/>
      <c r="D188" s="326">
        <v>92.703583061889248</v>
      </c>
      <c r="E188" s="326">
        <v>97</v>
      </c>
      <c r="F188" s="279">
        <f t="shared" si="10"/>
        <v>95.570704187514693</v>
      </c>
      <c r="G188" s="326">
        <v>95</v>
      </c>
      <c r="H188" s="326">
        <v>97</v>
      </c>
      <c r="I188" s="326">
        <v>97</v>
      </c>
      <c r="J188" s="326">
        <v>97</v>
      </c>
      <c r="K188" s="957">
        <v>97</v>
      </c>
      <c r="L188" s="1007"/>
      <c r="M188" s="1008"/>
    </row>
    <row r="189" spans="1:13" x14ac:dyDescent="0.25">
      <c r="A189" s="334"/>
      <c r="B189" s="172" t="s">
        <v>213</v>
      </c>
      <c r="C189" s="268"/>
      <c r="D189" s="329">
        <v>95.461422087745845</v>
      </c>
      <c r="E189" s="329">
        <v>99</v>
      </c>
      <c r="F189" s="270">
        <f t="shared" si="10"/>
        <v>96.425678876510958</v>
      </c>
      <c r="G189" s="329">
        <v>98</v>
      </c>
      <c r="H189" s="329">
        <v>99</v>
      </c>
      <c r="I189" s="329">
        <v>99</v>
      </c>
      <c r="J189" s="329">
        <v>99</v>
      </c>
      <c r="K189" s="958">
        <v>99</v>
      </c>
      <c r="L189" s="1007"/>
      <c r="M189" s="1008"/>
    </row>
    <row r="190" spans="1:13" x14ac:dyDescent="0.25">
      <c r="A190" s="334"/>
      <c r="B190" s="172" t="s">
        <v>1065</v>
      </c>
      <c r="C190" s="268"/>
      <c r="D190" s="329">
        <v>96.627318718381119</v>
      </c>
      <c r="E190" s="329">
        <v>100</v>
      </c>
      <c r="F190" s="270">
        <f t="shared" si="10"/>
        <v>96.627318718381119</v>
      </c>
      <c r="G190" s="329">
        <v>99</v>
      </c>
      <c r="H190" s="329">
        <v>100</v>
      </c>
      <c r="I190" s="329">
        <v>100</v>
      </c>
      <c r="J190" s="329">
        <v>100</v>
      </c>
      <c r="K190" s="958">
        <v>100</v>
      </c>
      <c r="L190" s="1007"/>
      <c r="M190" s="1008"/>
    </row>
    <row r="191" spans="1:13" x14ac:dyDescent="0.25">
      <c r="A191" s="334"/>
      <c r="B191" s="172" t="s">
        <v>1050</v>
      </c>
      <c r="C191" s="268"/>
      <c r="D191" s="329">
        <v>96.83098591549296</v>
      </c>
      <c r="E191" s="329">
        <v>100</v>
      </c>
      <c r="F191" s="270">
        <f t="shared" si="10"/>
        <v>96.83098591549296</v>
      </c>
      <c r="G191" s="329">
        <v>98</v>
      </c>
      <c r="H191" s="329">
        <v>100</v>
      </c>
      <c r="I191" s="329">
        <v>100</v>
      </c>
      <c r="J191" s="329">
        <v>100</v>
      </c>
      <c r="K191" s="958">
        <v>100</v>
      </c>
      <c r="L191" s="1007"/>
      <c r="M191" s="1008"/>
    </row>
    <row r="192" spans="1:13" x14ac:dyDescent="0.25">
      <c r="A192" s="334"/>
      <c r="B192" s="172" t="s">
        <v>1052</v>
      </c>
      <c r="C192" s="268"/>
      <c r="D192" s="329">
        <v>96.048632218844986</v>
      </c>
      <c r="E192" s="329">
        <v>98.5</v>
      </c>
      <c r="F192" s="270">
        <f t="shared" si="10"/>
        <v>97.51130174502029</v>
      </c>
      <c r="G192" s="329">
        <v>98</v>
      </c>
      <c r="H192" s="329">
        <v>98.5</v>
      </c>
      <c r="I192" s="329">
        <v>98.5</v>
      </c>
      <c r="J192" s="329">
        <v>98.5</v>
      </c>
      <c r="K192" s="958">
        <v>98.5</v>
      </c>
      <c r="L192" s="1007"/>
      <c r="M192" s="1008"/>
    </row>
    <row r="193" spans="1:13" x14ac:dyDescent="0.25">
      <c r="A193" s="334"/>
      <c r="B193" s="172" t="s">
        <v>1058</v>
      </c>
      <c r="C193" s="268"/>
      <c r="D193" s="329">
        <v>96.663190823774769</v>
      </c>
      <c r="E193" s="329">
        <v>99</v>
      </c>
      <c r="F193" s="270">
        <f t="shared" si="10"/>
        <v>97.639586690681597</v>
      </c>
      <c r="G193" s="329">
        <v>97</v>
      </c>
      <c r="H193" s="329">
        <v>99</v>
      </c>
      <c r="I193" s="329">
        <v>99</v>
      </c>
      <c r="J193" s="329">
        <v>99</v>
      </c>
      <c r="K193" s="958">
        <v>99</v>
      </c>
      <c r="L193" s="1007"/>
      <c r="M193" s="1008"/>
    </row>
    <row r="194" spans="1:13" x14ac:dyDescent="0.25">
      <c r="A194" s="334"/>
      <c r="B194" s="172" t="s">
        <v>1074</v>
      </c>
      <c r="C194" s="268"/>
      <c r="D194" s="329">
        <v>96.718972895863047</v>
      </c>
      <c r="E194" s="329">
        <v>99</v>
      </c>
      <c r="F194" s="270">
        <f t="shared" si="10"/>
        <v>97.695932218043481</v>
      </c>
      <c r="G194" s="329">
        <v>99</v>
      </c>
      <c r="H194" s="329">
        <v>99</v>
      </c>
      <c r="I194" s="329">
        <v>99</v>
      </c>
      <c r="J194" s="329">
        <v>99</v>
      </c>
      <c r="K194" s="958">
        <v>99</v>
      </c>
      <c r="L194" s="1005"/>
      <c r="M194" s="1008"/>
    </row>
    <row r="195" spans="1:13" x14ac:dyDescent="0.25">
      <c r="A195" s="334"/>
      <c r="B195" s="172" t="s">
        <v>1051</v>
      </c>
      <c r="C195" s="268"/>
      <c r="D195" s="329">
        <v>97.297297297297305</v>
      </c>
      <c r="E195" s="329">
        <v>99</v>
      </c>
      <c r="F195" s="270">
        <f t="shared" si="10"/>
        <v>98.280098280098287</v>
      </c>
      <c r="G195" s="329">
        <v>97</v>
      </c>
      <c r="H195" s="329">
        <v>99</v>
      </c>
      <c r="I195" s="329">
        <v>99</v>
      </c>
      <c r="J195" s="329">
        <v>99</v>
      </c>
      <c r="K195" s="958">
        <v>99</v>
      </c>
      <c r="L195" s="1007"/>
      <c r="M195" s="1008"/>
    </row>
    <row r="196" spans="1:13" x14ac:dyDescent="0.25">
      <c r="A196" s="334"/>
      <c r="B196" s="172" t="s">
        <v>1057</v>
      </c>
      <c r="C196" s="268"/>
      <c r="D196" s="329">
        <v>98.336798336798338</v>
      </c>
      <c r="E196" s="329">
        <v>100</v>
      </c>
      <c r="F196" s="270">
        <f t="shared" si="10"/>
        <v>98.336798336798338</v>
      </c>
      <c r="G196" s="329">
        <v>99</v>
      </c>
      <c r="H196" s="329">
        <v>100</v>
      </c>
      <c r="I196" s="329">
        <v>100</v>
      </c>
      <c r="J196" s="329">
        <v>100</v>
      </c>
      <c r="K196" s="958">
        <v>100</v>
      </c>
      <c r="L196" s="1007"/>
      <c r="M196" s="1008"/>
    </row>
    <row r="197" spans="1:13" x14ac:dyDescent="0.25">
      <c r="A197" s="334"/>
      <c r="B197" s="172" t="s">
        <v>1055</v>
      </c>
      <c r="C197" s="268"/>
      <c r="D197" s="329">
        <v>97.375</v>
      </c>
      <c r="E197" s="329">
        <v>99</v>
      </c>
      <c r="F197" s="270">
        <f t="shared" si="10"/>
        <v>98.358585858585855</v>
      </c>
      <c r="G197" s="329">
        <v>99</v>
      </c>
      <c r="H197" s="329">
        <v>99</v>
      </c>
      <c r="I197" s="329">
        <v>99</v>
      </c>
      <c r="J197" s="329">
        <v>99</v>
      </c>
      <c r="K197" s="958">
        <v>99</v>
      </c>
      <c r="L197" s="1007"/>
      <c r="M197" s="1008"/>
    </row>
    <row r="198" spans="1:13" x14ac:dyDescent="0.25">
      <c r="A198" s="334"/>
      <c r="B198" s="172" t="s">
        <v>1062</v>
      </c>
      <c r="C198" s="268"/>
      <c r="D198" s="329">
        <v>97.349397590361448</v>
      </c>
      <c r="E198" s="329">
        <v>98.9</v>
      </c>
      <c r="F198" s="270">
        <f t="shared" si="10"/>
        <v>98.432151254157176</v>
      </c>
      <c r="G198" s="329">
        <v>98</v>
      </c>
      <c r="H198" s="329">
        <v>98.9</v>
      </c>
      <c r="I198" s="329">
        <v>98.9</v>
      </c>
      <c r="J198" s="329">
        <v>98.9</v>
      </c>
      <c r="K198" s="958">
        <v>98.9</v>
      </c>
      <c r="L198" s="1007"/>
      <c r="M198" s="1008"/>
    </row>
    <row r="199" spans="1:13" x14ac:dyDescent="0.25">
      <c r="A199" s="334"/>
      <c r="B199" s="172" t="s">
        <v>1061</v>
      </c>
      <c r="C199" s="268"/>
      <c r="D199" s="329">
        <v>98.654708520179369</v>
      </c>
      <c r="E199" s="329">
        <v>99.9</v>
      </c>
      <c r="F199" s="270">
        <f t="shared" si="10"/>
        <v>98.753461982161525</v>
      </c>
      <c r="G199" s="329">
        <v>99</v>
      </c>
      <c r="H199" s="329">
        <v>99.9</v>
      </c>
      <c r="I199" s="329">
        <v>99.9</v>
      </c>
      <c r="J199" s="329">
        <v>99.9</v>
      </c>
      <c r="K199" s="958">
        <v>99.9</v>
      </c>
      <c r="L199" s="1007"/>
      <c r="M199" s="1008"/>
    </row>
    <row r="200" spans="1:13" x14ac:dyDescent="0.25">
      <c r="A200" s="335"/>
      <c r="B200" s="185" t="s">
        <v>1059</v>
      </c>
      <c r="C200" s="157"/>
      <c r="D200" s="332">
        <v>100</v>
      </c>
      <c r="E200" s="332">
        <v>99.5</v>
      </c>
      <c r="F200" s="274">
        <f t="shared" si="10"/>
        <v>100.50251256281406</v>
      </c>
      <c r="G200" s="332">
        <v>100</v>
      </c>
      <c r="H200" s="332">
        <v>99.5</v>
      </c>
      <c r="I200" s="332">
        <v>99.5</v>
      </c>
      <c r="J200" s="332">
        <v>99.5</v>
      </c>
      <c r="K200" s="959">
        <v>99.5</v>
      </c>
      <c r="L200" s="1007"/>
      <c r="M200" s="1008"/>
    </row>
    <row r="201" spans="1:13" x14ac:dyDescent="0.25">
      <c r="A201" s="335"/>
      <c r="B201" s="185" t="s">
        <v>1064</v>
      </c>
      <c r="C201" s="157"/>
      <c r="D201" s="332">
        <v>98.86649874055415</v>
      </c>
      <c r="E201" s="332">
        <v>98</v>
      </c>
      <c r="F201" s="274">
        <f t="shared" si="10"/>
        <v>100.88418238832055</v>
      </c>
      <c r="G201" s="332">
        <v>97.399999999999991</v>
      </c>
      <c r="H201" s="332">
        <v>98</v>
      </c>
      <c r="I201" s="332">
        <v>98</v>
      </c>
      <c r="J201" s="332">
        <v>98</v>
      </c>
      <c r="K201" s="959">
        <v>98</v>
      </c>
      <c r="L201" s="1007"/>
      <c r="M201" s="1008"/>
    </row>
    <row r="202" spans="1:13" x14ac:dyDescent="0.25">
      <c r="A202" s="1073" t="s">
        <v>215</v>
      </c>
      <c r="B202" s="1053"/>
      <c r="C202" s="1053"/>
      <c r="D202" s="1053"/>
      <c r="E202" s="1053"/>
      <c r="F202" s="1053"/>
      <c r="G202" s="1053"/>
      <c r="H202" s="1053"/>
      <c r="I202" s="1053"/>
      <c r="J202" s="1053"/>
      <c r="K202" s="1228"/>
      <c r="L202" s="206"/>
      <c r="M202" s="998"/>
    </row>
    <row r="203" spans="1:13" ht="30" x14ac:dyDescent="0.25">
      <c r="A203" s="47">
        <v>13</v>
      </c>
      <c r="B203" s="12" t="s">
        <v>27</v>
      </c>
      <c r="C203" s="4" t="s">
        <v>8</v>
      </c>
      <c r="D203" s="207">
        <v>100</v>
      </c>
      <c r="E203" s="207">
        <v>99</v>
      </c>
      <c r="F203" s="207">
        <f>D203/E203*100</f>
        <v>101.01010101010101</v>
      </c>
      <c r="G203" s="207">
        <v>96</v>
      </c>
      <c r="H203" s="207">
        <v>97</v>
      </c>
      <c r="I203" s="207">
        <v>98</v>
      </c>
      <c r="J203" s="207">
        <v>99</v>
      </c>
      <c r="K203" s="945">
        <v>99</v>
      </c>
      <c r="L203" s="204" t="s">
        <v>1105</v>
      </c>
      <c r="M203" s="998" t="s">
        <v>208</v>
      </c>
    </row>
    <row r="204" spans="1:13" x14ac:dyDescent="0.25">
      <c r="A204" s="1073" t="s">
        <v>216</v>
      </c>
      <c r="B204" s="1053"/>
      <c r="C204" s="1053"/>
      <c r="D204" s="1053"/>
      <c r="E204" s="1053"/>
      <c r="F204" s="1053"/>
      <c r="G204" s="1053"/>
      <c r="H204" s="1053"/>
      <c r="I204" s="1053"/>
      <c r="J204" s="1053"/>
      <c r="K204" s="1228"/>
      <c r="L204" s="206"/>
      <c r="M204" s="998"/>
    </row>
    <row r="205" spans="1:13" ht="31.5" x14ac:dyDescent="0.25">
      <c r="A205" s="47">
        <v>14</v>
      </c>
      <c r="B205" s="12" t="s">
        <v>27</v>
      </c>
      <c r="C205" s="4" t="s">
        <v>125</v>
      </c>
      <c r="D205" s="208">
        <v>2</v>
      </c>
      <c r="E205" s="208">
        <v>1</v>
      </c>
      <c r="F205" s="207">
        <f>D205/E205*100</f>
        <v>200</v>
      </c>
      <c r="G205" s="208">
        <v>1</v>
      </c>
      <c r="H205" s="207"/>
      <c r="I205" s="207"/>
      <c r="J205" s="207"/>
      <c r="K205" s="945"/>
      <c r="L205" s="204" t="s">
        <v>50</v>
      </c>
      <c r="M205" s="209"/>
    </row>
    <row r="206" spans="1:13" x14ac:dyDescent="0.25">
      <c r="A206" s="289"/>
      <c r="B206" s="277" t="s">
        <v>217</v>
      </c>
      <c r="C206" s="18"/>
      <c r="D206" s="325">
        <v>0</v>
      </c>
      <c r="E206" s="336">
        <v>1</v>
      </c>
      <c r="F206" s="294">
        <f>D206/E206*100</f>
        <v>0</v>
      </c>
      <c r="G206" s="289">
        <v>1</v>
      </c>
      <c r="H206" s="289"/>
      <c r="I206" s="289"/>
      <c r="J206" s="289"/>
      <c r="K206" s="944"/>
      <c r="L206" s="920"/>
      <c r="M206" s="1009"/>
    </row>
    <row r="207" spans="1:13" x14ac:dyDescent="0.25">
      <c r="A207" s="1073" t="s">
        <v>218</v>
      </c>
      <c r="B207" s="1053"/>
      <c r="C207" s="1053"/>
      <c r="D207" s="1053"/>
      <c r="E207" s="1053"/>
      <c r="F207" s="1053"/>
      <c r="G207" s="1053"/>
      <c r="H207" s="1053"/>
      <c r="I207" s="1053"/>
      <c r="J207" s="1053"/>
      <c r="K207" s="1228"/>
      <c r="L207" s="206"/>
      <c r="M207" s="998"/>
    </row>
    <row r="208" spans="1:13" x14ac:dyDescent="0.25">
      <c r="A208" s="47">
        <v>15</v>
      </c>
      <c r="B208" s="12" t="s">
        <v>27</v>
      </c>
      <c r="C208" s="4" t="s">
        <v>8</v>
      </c>
      <c r="D208" s="207">
        <v>44.9</v>
      </c>
      <c r="E208" s="207">
        <v>50.6</v>
      </c>
      <c r="F208" s="207">
        <f t="shared" ref="F208:F228" si="11">D208/E208*100</f>
        <v>88.735177865612641</v>
      </c>
      <c r="G208" s="207">
        <v>47.3</v>
      </c>
      <c r="H208" s="207">
        <v>48.5</v>
      </c>
      <c r="I208" s="207">
        <v>49.7</v>
      </c>
      <c r="J208" s="207">
        <v>50</v>
      </c>
      <c r="K208" s="945">
        <v>50.6</v>
      </c>
      <c r="L208" s="204" t="s">
        <v>1108</v>
      </c>
      <c r="M208" s="209"/>
    </row>
    <row r="209" spans="1:13" x14ac:dyDescent="0.25">
      <c r="A209" s="18"/>
      <c r="B209" s="277" t="s">
        <v>191</v>
      </c>
      <c r="C209" s="18"/>
      <c r="D209" s="290">
        <v>42.7</v>
      </c>
      <c r="E209" s="290">
        <v>50</v>
      </c>
      <c r="F209" s="291">
        <f t="shared" si="11"/>
        <v>85.4</v>
      </c>
      <c r="G209" s="337">
        <v>46.5</v>
      </c>
      <c r="H209" s="337">
        <v>47</v>
      </c>
      <c r="I209" s="337">
        <v>48.5</v>
      </c>
      <c r="J209" s="337">
        <v>49</v>
      </c>
      <c r="K209" s="952">
        <v>50</v>
      </c>
      <c r="L209" s="999"/>
      <c r="M209" s="749"/>
    </row>
    <row r="210" spans="1:13" x14ac:dyDescent="0.25">
      <c r="A210" s="18"/>
      <c r="B210" s="280" t="s">
        <v>1063</v>
      </c>
      <c r="C210" s="18"/>
      <c r="D210" s="18">
        <v>42.9</v>
      </c>
      <c r="E210" s="18">
        <v>50</v>
      </c>
      <c r="F210" s="291">
        <f t="shared" si="11"/>
        <v>85.8</v>
      </c>
      <c r="G210" s="337">
        <v>46.5</v>
      </c>
      <c r="H210" s="337">
        <v>47.5</v>
      </c>
      <c r="I210" s="337">
        <v>48.5</v>
      </c>
      <c r="J210" s="337">
        <v>49.5</v>
      </c>
      <c r="K210" s="952">
        <v>50</v>
      </c>
      <c r="L210" s="999"/>
      <c r="M210" s="749"/>
    </row>
    <row r="211" spans="1:13" x14ac:dyDescent="0.25">
      <c r="A211" s="18"/>
      <c r="B211" s="277" t="s">
        <v>193</v>
      </c>
      <c r="C211" s="18"/>
      <c r="D211" s="290">
        <v>43.2</v>
      </c>
      <c r="E211" s="290">
        <v>50.3</v>
      </c>
      <c r="F211" s="291">
        <f t="shared" si="11"/>
        <v>85.88469184890657</v>
      </c>
      <c r="G211" s="337">
        <v>48</v>
      </c>
      <c r="H211" s="337">
        <v>49</v>
      </c>
      <c r="I211" s="337">
        <v>49.5</v>
      </c>
      <c r="J211" s="337">
        <v>50</v>
      </c>
      <c r="K211" s="952">
        <v>50.3</v>
      </c>
      <c r="L211" s="999"/>
      <c r="M211" s="749"/>
    </row>
    <row r="212" spans="1:13" x14ac:dyDescent="0.25">
      <c r="A212" s="18"/>
      <c r="B212" s="280" t="s">
        <v>194</v>
      </c>
      <c r="C212" s="295"/>
      <c r="D212" s="18">
        <v>43.3</v>
      </c>
      <c r="E212" s="18">
        <v>50.3</v>
      </c>
      <c r="F212" s="291">
        <f t="shared" si="11"/>
        <v>86.083499005964214</v>
      </c>
      <c r="G212" s="337">
        <v>48.5</v>
      </c>
      <c r="H212" s="337">
        <v>49</v>
      </c>
      <c r="I212" s="337">
        <v>49.5</v>
      </c>
      <c r="J212" s="337">
        <v>50</v>
      </c>
      <c r="K212" s="952">
        <v>50.3</v>
      </c>
      <c r="L212" s="999"/>
      <c r="M212" s="749"/>
    </row>
    <row r="213" spans="1:13" x14ac:dyDescent="0.25">
      <c r="A213" s="18"/>
      <c r="B213" s="280" t="s">
        <v>1055</v>
      </c>
      <c r="C213" s="18"/>
      <c r="D213" s="18">
        <v>43.3</v>
      </c>
      <c r="E213" s="18">
        <v>50</v>
      </c>
      <c r="F213" s="291">
        <f t="shared" si="11"/>
        <v>86.6</v>
      </c>
      <c r="G213" s="337">
        <v>45.5</v>
      </c>
      <c r="H213" s="337">
        <v>47</v>
      </c>
      <c r="I213" s="337">
        <v>48.5</v>
      </c>
      <c r="J213" s="337">
        <v>49</v>
      </c>
      <c r="K213" s="952">
        <v>50</v>
      </c>
      <c r="L213" s="999"/>
      <c r="M213" s="749"/>
    </row>
    <row r="214" spans="1:13" x14ac:dyDescent="0.25">
      <c r="A214" s="18"/>
      <c r="B214" s="280" t="s">
        <v>1056</v>
      </c>
      <c r="C214" s="18"/>
      <c r="D214" s="18">
        <v>43.6</v>
      </c>
      <c r="E214" s="18">
        <v>50</v>
      </c>
      <c r="F214" s="291">
        <f t="shared" si="11"/>
        <v>87.2</v>
      </c>
      <c r="G214" s="337">
        <v>45.4</v>
      </c>
      <c r="H214" s="337">
        <v>46.3</v>
      </c>
      <c r="I214" s="337">
        <v>48.1</v>
      </c>
      <c r="J214" s="337">
        <v>49.1</v>
      </c>
      <c r="K214" s="952">
        <v>50</v>
      </c>
      <c r="L214" s="999"/>
      <c r="M214" s="749"/>
    </row>
    <row r="215" spans="1:13" x14ac:dyDescent="0.25">
      <c r="A215" s="18"/>
      <c r="B215" s="280" t="s">
        <v>1058</v>
      </c>
      <c r="C215" s="18"/>
      <c r="D215" s="18">
        <v>43.6</v>
      </c>
      <c r="E215" s="18">
        <v>50</v>
      </c>
      <c r="F215" s="291">
        <f t="shared" si="11"/>
        <v>87.2</v>
      </c>
      <c r="G215" s="337">
        <v>45.5</v>
      </c>
      <c r="H215" s="337">
        <v>47</v>
      </c>
      <c r="I215" s="337">
        <v>48.5</v>
      </c>
      <c r="J215" s="337">
        <v>49</v>
      </c>
      <c r="K215" s="952">
        <v>50</v>
      </c>
      <c r="L215" s="999"/>
      <c r="M215" s="749"/>
    </row>
    <row r="216" spans="1:13" x14ac:dyDescent="0.25">
      <c r="A216" s="18"/>
      <c r="B216" s="280" t="s">
        <v>1052</v>
      </c>
      <c r="C216" s="295"/>
      <c r="D216" s="18">
        <v>45.6</v>
      </c>
      <c r="E216" s="18">
        <v>51.6</v>
      </c>
      <c r="F216" s="291">
        <f t="shared" si="11"/>
        <v>88.372093023255815</v>
      </c>
      <c r="G216" s="337">
        <v>51.3</v>
      </c>
      <c r="H216" s="337">
        <v>51.4</v>
      </c>
      <c r="I216" s="337">
        <v>51.5</v>
      </c>
      <c r="J216" s="337">
        <v>51.6</v>
      </c>
      <c r="K216" s="952">
        <v>51.6</v>
      </c>
      <c r="L216" s="999"/>
      <c r="M216" s="749"/>
    </row>
    <row r="217" spans="1:13" x14ac:dyDescent="0.25">
      <c r="A217" s="18"/>
      <c r="B217" s="280" t="s">
        <v>1050</v>
      </c>
      <c r="C217" s="18"/>
      <c r="D217" s="18">
        <v>44.5</v>
      </c>
      <c r="E217" s="18">
        <v>50</v>
      </c>
      <c r="F217" s="291">
        <f t="shared" si="11"/>
        <v>89</v>
      </c>
      <c r="G217" s="337">
        <v>46</v>
      </c>
      <c r="H217" s="337">
        <v>47</v>
      </c>
      <c r="I217" s="337">
        <v>48</v>
      </c>
      <c r="J217" s="337">
        <v>49</v>
      </c>
      <c r="K217" s="952">
        <v>50</v>
      </c>
      <c r="L217" s="999"/>
      <c r="M217" s="749"/>
    </row>
    <row r="218" spans="1:13" x14ac:dyDescent="0.25">
      <c r="A218" s="18"/>
      <c r="B218" s="280" t="s">
        <v>1059</v>
      </c>
      <c r="C218" s="18"/>
      <c r="D218" s="18">
        <v>44.5</v>
      </c>
      <c r="E218" s="18">
        <v>50</v>
      </c>
      <c r="F218" s="291">
        <f t="shared" si="11"/>
        <v>89</v>
      </c>
      <c r="G218" s="337">
        <v>46</v>
      </c>
      <c r="H218" s="337">
        <v>47</v>
      </c>
      <c r="I218" s="337">
        <v>48</v>
      </c>
      <c r="J218" s="337">
        <v>49</v>
      </c>
      <c r="K218" s="952">
        <v>50</v>
      </c>
      <c r="L218" s="999"/>
      <c r="M218" s="749"/>
    </row>
    <row r="219" spans="1:13" x14ac:dyDescent="0.25">
      <c r="A219" s="18"/>
      <c r="B219" s="280" t="s">
        <v>1060</v>
      </c>
      <c r="C219" s="18"/>
      <c r="D219" s="18">
        <v>44.9</v>
      </c>
      <c r="E219" s="18">
        <v>50.3</v>
      </c>
      <c r="F219" s="291">
        <f t="shared" si="11"/>
        <v>89.264413518886684</v>
      </c>
      <c r="G219" s="337">
        <v>47</v>
      </c>
      <c r="H219" s="337">
        <v>48</v>
      </c>
      <c r="I219" s="337">
        <v>49</v>
      </c>
      <c r="J219" s="337">
        <v>50</v>
      </c>
      <c r="K219" s="952">
        <v>50.3</v>
      </c>
      <c r="L219" s="999"/>
      <c r="M219" s="749"/>
    </row>
    <row r="220" spans="1:13" x14ac:dyDescent="0.25">
      <c r="A220" s="18"/>
      <c r="B220" s="280" t="s">
        <v>1057</v>
      </c>
      <c r="C220" s="295"/>
      <c r="D220" s="18">
        <v>45.3</v>
      </c>
      <c r="E220" s="18">
        <v>50.3</v>
      </c>
      <c r="F220" s="291">
        <f t="shared" si="11"/>
        <v>90.059642147117287</v>
      </c>
      <c r="G220" s="337">
        <v>47</v>
      </c>
      <c r="H220" s="337">
        <v>48</v>
      </c>
      <c r="I220" s="337">
        <v>49</v>
      </c>
      <c r="J220" s="337">
        <v>50</v>
      </c>
      <c r="K220" s="952">
        <v>50.3</v>
      </c>
      <c r="L220" s="999"/>
      <c r="M220" s="749"/>
    </row>
    <row r="221" spans="1:13" x14ac:dyDescent="0.25">
      <c r="A221" s="18"/>
      <c r="B221" s="280" t="s">
        <v>1064</v>
      </c>
      <c r="C221" s="18"/>
      <c r="D221" s="18">
        <v>45.4</v>
      </c>
      <c r="E221" s="18">
        <v>50.3</v>
      </c>
      <c r="F221" s="291">
        <f t="shared" si="11"/>
        <v>90.258449304174945</v>
      </c>
      <c r="G221" s="337">
        <v>47</v>
      </c>
      <c r="H221" s="337">
        <v>48</v>
      </c>
      <c r="I221" s="337">
        <v>49</v>
      </c>
      <c r="J221" s="337">
        <v>50</v>
      </c>
      <c r="K221" s="952">
        <v>50.3</v>
      </c>
      <c r="L221" s="999"/>
      <c r="M221" s="749"/>
    </row>
    <row r="222" spans="1:13" x14ac:dyDescent="0.25">
      <c r="A222" s="18"/>
      <c r="B222" s="280" t="s">
        <v>1065</v>
      </c>
      <c r="C222" s="295"/>
      <c r="D222" s="18">
        <v>45.4</v>
      </c>
      <c r="E222" s="18">
        <v>50.3</v>
      </c>
      <c r="F222" s="291">
        <f t="shared" si="11"/>
        <v>90.258449304174945</v>
      </c>
      <c r="G222" s="337">
        <v>48.5</v>
      </c>
      <c r="H222" s="337">
        <v>49.5</v>
      </c>
      <c r="I222" s="337">
        <v>50</v>
      </c>
      <c r="J222" s="337">
        <v>50.5</v>
      </c>
      <c r="K222" s="952">
        <v>50.3</v>
      </c>
      <c r="L222" s="999"/>
      <c r="M222" s="749"/>
    </row>
    <row r="223" spans="1:13" x14ac:dyDescent="0.25">
      <c r="A223" s="18"/>
      <c r="B223" s="280" t="s">
        <v>1062</v>
      </c>
      <c r="C223" s="295"/>
      <c r="D223" s="18">
        <v>49.3</v>
      </c>
      <c r="E223" s="18">
        <v>54.6</v>
      </c>
      <c r="F223" s="291">
        <f t="shared" si="11"/>
        <v>90.293040293040278</v>
      </c>
      <c r="G223" s="337">
        <v>54.6</v>
      </c>
      <c r="H223" s="337">
        <v>54.6</v>
      </c>
      <c r="I223" s="337">
        <v>54.6</v>
      </c>
      <c r="J223" s="337">
        <v>54.6</v>
      </c>
      <c r="K223" s="952">
        <v>54.6</v>
      </c>
      <c r="L223" s="999"/>
      <c r="M223" s="749"/>
    </row>
    <row r="224" spans="1:13" x14ac:dyDescent="0.25">
      <c r="A224" s="18"/>
      <c r="B224" s="277" t="s">
        <v>192</v>
      </c>
      <c r="C224" s="18"/>
      <c r="D224" s="290">
        <v>45.6</v>
      </c>
      <c r="E224" s="290">
        <v>50.3</v>
      </c>
      <c r="F224" s="291">
        <f t="shared" si="11"/>
        <v>90.656063618290261</v>
      </c>
      <c r="G224" s="337">
        <v>47.5</v>
      </c>
      <c r="H224" s="337">
        <v>48</v>
      </c>
      <c r="I224" s="337">
        <v>49</v>
      </c>
      <c r="J224" s="337">
        <v>49.5</v>
      </c>
      <c r="K224" s="952">
        <v>50.3</v>
      </c>
      <c r="L224" s="999"/>
      <c r="M224" s="749"/>
    </row>
    <row r="225" spans="1:13" x14ac:dyDescent="0.25">
      <c r="A225" s="18"/>
      <c r="B225" s="277" t="s">
        <v>1049</v>
      </c>
      <c r="C225" s="18"/>
      <c r="D225" s="290">
        <v>45.8</v>
      </c>
      <c r="E225" s="290">
        <v>50.3</v>
      </c>
      <c r="F225" s="291">
        <f t="shared" si="11"/>
        <v>91.053677932405563</v>
      </c>
      <c r="G225" s="337">
        <v>48</v>
      </c>
      <c r="H225" s="337">
        <v>48.5</v>
      </c>
      <c r="I225" s="337">
        <v>49</v>
      </c>
      <c r="J225" s="337">
        <v>49.5</v>
      </c>
      <c r="K225" s="952">
        <v>50.3</v>
      </c>
      <c r="L225" s="999"/>
      <c r="M225" s="749"/>
    </row>
    <row r="226" spans="1:13" x14ac:dyDescent="0.25">
      <c r="A226" s="18"/>
      <c r="B226" s="280" t="s">
        <v>1054</v>
      </c>
      <c r="C226" s="18"/>
      <c r="D226" s="18">
        <v>46</v>
      </c>
      <c r="E226" s="18">
        <v>50.3</v>
      </c>
      <c r="F226" s="291">
        <f t="shared" si="11"/>
        <v>91.451292246520879</v>
      </c>
      <c r="G226" s="337">
        <v>47</v>
      </c>
      <c r="H226" s="337">
        <v>48</v>
      </c>
      <c r="I226" s="337">
        <v>49</v>
      </c>
      <c r="J226" s="337">
        <v>50</v>
      </c>
      <c r="K226" s="952">
        <v>50.3</v>
      </c>
      <c r="L226" s="999"/>
      <c r="M226" s="749"/>
    </row>
    <row r="227" spans="1:13" x14ac:dyDescent="0.25">
      <c r="A227" s="18"/>
      <c r="B227" s="280" t="s">
        <v>1061</v>
      </c>
      <c r="C227" s="18"/>
      <c r="D227" s="18">
        <v>46.6</v>
      </c>
      <c r="E227" s="18">
        <v>50.3</v>
      </c>
      <c r="F227" s="291">
        <f t="shared" si="11"/>
        <v>92.644135188866812</v>
      </c>
      <c r="G227" s="337">
        <v>47.5</v>
      </c>
      <c r="H227" s="337">
        <v>48.5</v>
      </c>
      <c r="I227" s="337">
        <v>49.5</v>
      </c>
      <c r="J227" s="337">
        <v>50</v>
      </c>
      <c r="K227" s="952">
        <v>50.3</v>
      </c>
      <c r="L227" s="999"/>
      <c r="M227" s="749"/>
    </row>
    <row r="228" spans="1:13" x14ac:dyDescent="0.25">
      <c r="A228" s="18"/>
      <c r="B228" s="280" t="s">
        <v>1051</v>
      </c>
      <c r="C228" s="18"/>
      <c r="D228" s="18">
        <v>50.3</v>
      </c>
      <c r="E228" s="18">
        <v>52.1</v>
      </c>
      <c r="F228" s="291">
        <f t="shared" si="11"/>
        <v>96.545105566218808</v>
      </c>
      <c r="G228" s="337">
        <v>51.8</v>
      </c>
      <c r="H228" s="337">
        <v>51.9</v>
      </c>
      <c r="I228" s="337">
        <v>52</v>
      </c>
      <c r="J228" s="337">
        <v>52.1</v>
      </c>
      <c r="K228" s="952">
        <v>52.1</v>
      </c>
      <c r="L228" s="999"/>
      <c r="M228" s="749"/>
    </row>
    <row r="229" spans="1:13" s="239" customFormat="1" x14ac:dyDescent="0.25">
      <c r="A229" s="1061" t="s">
        <v>927</v>
      </c>
      <c r="B229" s="1061"/>
      <c r="C229" s="1061"/>
      <c r="D229" s="1061"/>
      <c r="E229" s="1061"/>
      <c r="F229" s="1061"/>
      <c r="G229" s="1061"/>
      <c r="H229" s="1061"/>
      <c r="I229" s="1061"/>
      <c r="J229" s="1061"/>
      <c r="K229" s="1226"/>
      <c r="L229" s="218"/>
      <c r="M229" s="209"/>
    </row>
    <row r="230" spans="1:13" s="239" customFormat="1" ht="30" x14ac:dyDescent="0.25">
      <c r="A230" s="23">
        <v>16</v>
      </c>
      <c r="B230" s="20" t="s">
        <v>27</v>
      </c>
      <c r="C230" s="19" t="s">
        <v>8</v>
      </c>
      <c r="D230" s="773">
        <v>18.399999999999999</v>
      </c>
      <c r="E230" s="773">
        <v>19.2</v>
      </c>
      <c r="F230" s="773">
        <f>D230/E230*100</f>
        <v>95.833333333333329</v>
      </c>
      <c r="G230" s="773">
        <v>18.5</v>
      </c>
      <c r="H230" s="773">
        <v>18.7</v>
      </c>
      <c r="I230" s="773">
        <v>18.899999999999999</v>
      </c>
      <c r="J230" s="773">
        <v>19</v>
      </c>
      <c r="K230" s="886">
        <v>19.2</v>
      </c>
      <c r="L230" s="217" t="s">
        <v>1108</v>
      </c>
      <c r="M230" s="209" t="s">
        <v>208</v>
      </c>
    </row>
    <row r="231" spans="1:13" s="239" customFormat="1" x14ac:dyDescent="0.25">
      <c r="A231" s="1061" t="s">
        <v>928</v>
      </c>
      <c r="B231" s="1061"/>
      <c r="C231" s="1061"/>
      <c r="D231" s="1061"/>
      <c r="E231" s="1061"/>
      <c r="F231" s="1061"/>
      <c r="G231" s="1061"/>
      <c r="H231" s="1061"/>
      <c r="I231" s="1061"/>
      <c r="J231" s="1061"/>
      <c r="K231" s="1226"/>
      <c r="L231" s="218"/>
      <c r="M231" s="209"/>
    </row>
    <row r="232" spans="1:13" s="239" customFormat="1" ht="30" x14ac:dyDescent="0.25">
      <c r="A232" s="23">
        <v>17</v>
      </c>
      <c r="B232" s="20" t="s">
        <v>27</v>
      </c>
      <c r="C232" s="19" t="s">
        <v>8</v>
      </c>
      <c r="D232" s="773">
        <v>89.1</v>
      </c>
      <c r="E232" s="773">
        <v>95</v>
      </c>
      <c r="F232" s="773">
        <f>D232/E232*100</f>
        <v>93.78947368421052</v>
      </c>
      <c r="G232" s="773">
        <v>90</v>
      </c>
      <c r="H232" s="773">
        <v>92</v>
      </c>
      <c r="I232" s="773">
        <v>94</v>
      </c>
      <c r="J232" s="773">
        <v>95</v>
      </c>
      <c r="K232" s="886">
        <v>95</v>
      </c>
      <c r="L232" s="217" t="s">
        <v>1107</v>
      </c>
      <c r="M232" s="209" t="s">
        <v>208</v>
      </c>
    </row>
    <row r="233" spans="1:13" x14ac:dyDescent="0.25">
      <c r="A233" s="1053" t="s">
        <v>219</v>
      </c>
      <c r="B233" s="1053"/>
      <c r="C233" s="1053"/>
      <c r="D233" s="1053"/>
      <c r="E233" s="1053"/>
      <c r="F233" s="1053"/>
      <c r="G233" s="1053"/>
      <c r="H233" s="1053"/>
      <c r="I233" s="1053"/>
      <c r="J233" s="1053"/>
      <c r="K233" s="1228"/>
      <c r="L233" s="206"/>
      <c r="M233" s="998"/>
    </row>
    <row r="234" spans="1:13" x14ac:dyDescent="0.25">
      <c r="A234" s="47">
        <v>18</v>
      </c>
      <c r="B234" s="12" t="s">
        <v>27</v>
      </c>
      <c r="C234" s="4" t="s">
        <v>8</v>
      </c>
      <c r="D234" s="207">
        <v>59.859999999999992</v>
      </c>
      <c r="E234" s="207">
        <v>66.900000000000006</v>
      </c>
      <c r="F234" s="207">
        <f t="shared" ref="F234:F254" si="12">D234/E234*100</f>
        <v>89.476831091180856</v>
      </c>
      <c r="G234" s="207">
        <v>60.9</v>
      </c>
      <c r="H234" s="207">
        <v>62.4</v>
      </c>
      <c r="I234" s="207">
        <v>63.9</v>
      </c>
      <c r="J234" s="207">
        <v>65.900000000000006</v>
      </c>
      <c r="K234" s="945">
        <v>66.900000000000006</v>
      </c>
      <c r="L234" s="204" t="s">
        <v>1107</v>
      </c>
      <c r="M234" s="998"/>
    </row>
    <row r="235" spans="1:13" x14ac:dyDescent="0.25">
      <c r="A235" s="18"/>
      <c r="B235" s="280" t="s">
        <v>1055</v>
      </c>
      <c r="C235" s="18"/>
      <c r="D235" s="290">
        <v>15.9</v>
      </c>
      <c r="E235" s="290">
        <v>23</v>
      </c>
      <c r="F235" s="291">
        <f t="shared" si="12"/>
        <v>69.130434782608702</v>
      </c>
      <c r="G235" s="290">
        <v>11.9</v>
      </c>
      <c r="H235" s="290">
        <v>13.4</v>
      </c>
      <c r="I235" s="290">
        <v>17</v>
      </c>
      <c r="J235" s="290">
        <v>21</v>
      </c>
      <c r="K235" s="946">
        <v>23</v>
      </c>
      <c r="L235" s="999"/>
      <c r="M235" s="209"/>
    </row>
    <row r="236" spans="1:13" x14ac:dyDescent="0.25">
      <c r="A236" s="18"/>
      <c r="B236" s="280" t="s">
        <v>194</v>
      </c>
      <c r="C236" s="295"/>
      <c r="D236" s="290">
        <v>49.5</v>
      </c>
      <c r="E236" s="290">
        <v>58</v>
      </c>
      <c r="F236" s="291">
        <f t="shared" si="12"/>
        <v>85.34482758620689</v>
      </c>
      <c r="G236" s="290">
        <v>51.5</v>
      </c>
      <c r="H236" s="290">
        <v>53</v>
      </c>
      <c r="I236" s="290">
        <v>55</v>
      </c>
      <c r="J236" s="290">
        <v>57</v>
      </c>
      <c r="K236" s="946">
        <v>58</v>
      </c>
      <c r="L236" s="999"/>
      <c r="M236" s="209"/>
    </row>
    <row r="237" spans="1:13" x14ac:dyDescent="0.25">
      <c r="A237" s="18"/>
      <c r="B237" s="280" t="s">
        <v>1063</v>
      </c>
      <c r="C237" s="18"/>
      <c r="D237" s="290">
        <v>47</v>
      </c>
      <c r="E237" s="290">
        <v>55</v>
      </c>
      <c r="F237" s="291">
        <f t="shared" si="12"/>
        <v>85.454545454545453</v>
      </c>
      <c r="G237" s="290">
        <v>49</v>
      </c>
      <c r="H237" s="290">
        <v>50.5</v>
      </c>
      <c r="I237" s="290">
        <v>52</v>
      </c>
      <c r="J237" s="290">
        <v>54</v>
      </c>
      <c r="K237" s="946">
        <v>55</v>
      </c>
      <c r="L237" s="999"/>
      <c r="M237" s="209"/>
    </row>
    <row r="238" spans="1:13" x14ac:dyDescent="0.25">
      <c r="A238" s="18"/>
      <c r="B238" s="280" t="s">
        <v>1054</v>
      </c>
      <c r="C238" s="18"/>
      <c r="D238" s="290">
        <v>48.3</v>
      </c>
      <c r="E238" s="290">
        <v>56</v>
      </c>
      <c r="F238" s="291">
        <f t="shared" si="12"/>
        <v>86.25</v>
      </c>
      <c r="G238" s="290">
        <v>50.3</v>
      </c>
      <c r="H238" s="290">
        <v>51.8</v>
      </c>
      <c r="I238" s="290">
        <v>53</v>
      </c>
      <c r="J238" s="290">
        <v>55</v>
      </c>
      <c r="K238" s="946">
        <v>56</v>
      </c>
      <c r="L238" s="999"/>
      <c r="M238" s="209"/>
    </row>
    <row r="239" spans="1:13" x14ac:dyDescent="0.25">
      <c r="A239" s="18"/>
      <c r="B239" s="280" t="s">
        <v>1064</v>
      </c>
      <c r="C239" s="18"/>
      <c r="D239" s="290">
        <v>54.8</v>
      </c>
      <c r="E239" s="290">
        <v>63</v>
      </c>
      <c r="F239" s="291">
        <f t="shared" si="12"/>
        <v>86.984126984126974</v>
      </c>
      <c r="G239" s="290">
        <v>56.8</v>
      </c>
      <c r="H239" s="290">
        <v>58.1</v>
      </c>
      <c r="I239" s="290">
        <v>60</v>
      </c>
      <c r="J239" s="290">
        <v>62</v>
      </c>
      <c r="K239" s="946">
        <v>63</v>
      </c>
      <c r="L239" s="999"/>
      <c r="M239" s="209"/>
    </row>
    <row r="240" spans="1:13" x14ac:dyDescent="0.25">
      <c r="A240" s="18"/>
      <c r="B240" s="280" t="s">
        <v>1061</v>
      </c>
      <c r="C240" s="18"/>
      <c r="D240" s="290">
        <v>55.9</v>
      </c>
      <c r="E240" s="290">
        <v>64</v>
      </c>
      <c r="F240" s="291">
        <f t="shared" si="12"/>
        <v>87.34375</v>
      </c>
      <c r="G240" s="290">
        <v>57.9</v>
      </c>
      <c r="H240" s="290">
        <v>59.4</v>
      </c>
      <c r="I240" s="290">
        <v>61</v>
      </c>
      <c r="J240" s="290">
        <v>63</v>
      </c>
      <c r="K240" s="946">
        <v>64</v>
      </c>
      <c r="L240" s="999"/>
      <c r="M240" s="209"/>
    </row>
    <row r="241" spans="1:13" x14ac:dyDescent="0.25">
      <c r="A241" s="18"/>
      <c r="B241" s="280" t="s">
        <v>1052</v>
      </c>
      <c r="C241" s="295"/>
      <c r="D241" s="290">
        <v>54.2</v>
      </c>
      <c r="E241" s="290">
        <v>62</v>
      </c>
      <c r="F241" s="291">
        <f t="shared" si="12"/>
        <v>87.41935483870968</v>
      </c>
      <c r="G241" s="290">
        <v>56.2</v>
      </c>
      <c r="H241" s="290">
        <v>57.7</v>
      </c>
      <c r="I241" s="290">
        <v>59</v>
      </c>
      <c r="J241" s="290">
        <v>61</v>
      </c>
      <c r="K241" s="946">
        <v>62</v>
      </c>
      <c r="L241" s="999"/>
      <c r="M241" s="209"/>
    </row>
    <row r="242" spans="1:13" x14ac:dyDescent="0.25">
      <c r="A242" s="18"/>
      <c r="B242" s="277" t="s">
        <v>193</v>
      </c>
      <c r="C242" s="18"/>
      <c r="D242" s="290">
        <v>62.5</v>
      </c>
      <c r="E242" s="290">
        <v>71</v>
      </c>
      <c r="F242" s="291">
        <f t="shared" si="12"/>
        <v>88.028169014084511</v>
      </c>
      <c r="G242" s="290">
        <v>64.5</v>
      </c>
      <c r="H242" s="290">
        <v>66</v>
      </c>
      <c r="I242" s="290">
        <v>68</v>
      </c>
      <c r="J242" s="290">
        <v>70</v>
      </c>
      <c r="K242" s="946">
        <v>71</v>
      </c>
      <c r="L242" s="999"/>
      <c r="M242" s="209"/>
    </row>
    <row r="243" spans="1:13" x14ac:dyDescent="0.25">
      <c r="A243" s="18"/>
      <c r="B243" s="277" t="s">
        <v>192</v>
      </c>
      <c r="C243" s="18"/>
      <c r="D243" s="290">
        <v>33.6</v>
      </c>
      <c r="E243" s="290">
        <v>38</v>
      </c>
      <c r="F243" s="291">
        <f t="shared" si="12"/>
        <v>88.421052631578959</v>
      </c>
      <c r="G243" s="290">
        <v>31.6</v>
      </c>
      <c r="H243" s="290">
        <v>33.1</v>
      </c>
      <c r="I243" s="290">
        <v>35</v>
      </c>
      <c r="J243" s="290">
        <v>37</v>
      </c>
      <c r="K243" s="946">
        <v>38</v>
      </c>
      <c r="L243" s="999"/>
      <c r="M243" s="209"/>
    </row>
    <row r="244" spans="1:13" x14ac:dyDescent="0.25">
      <c r="A244" s="18"/>
      <c r="B244" s="280" t="s">
        <v>1050</v>
      </c>
      <c r="C244" s="18"/>
      <c r="D244" s="290">
        <v>59.3</v>
      </c>
      <c r="E244" s="290">
        <v>67</v>
      </c>
      <c r="F244" s="291">
        <f t="shared" si="12"/>
        <v>88.507462686567166</v>
      </c>
      <c r="G244" s="290">
        <v>61.3</v>
      </c>
      <c r="H244" s="290">
        <v>62.8</v>
      </c>
      <c r="I244" s="290">
        <v>64</v>
      </c>
      <c r="J244" s="290">
        <v>66</v>
      </c>
      <c r="K244" s="946">
        <v>67</v>
      </c>
      <c r="L244" s="999"/>
      <c r="M244" s="209"/>
    </row>
    <row r="245" spans="1:13" x14ac:dyDescent="0.25">
      <c r="A245" s="18"/>
      <c r="B245" s="280" t="s">
        <v>1051</v>
      </c>
      <c r="C245" s="18"/>
      <c r="D245" s="290">
        <v>60.3</v>
      </c>
      <c r="E245" s="290">
        <v>68</v>
      </c>
      <c r="F245" s="291">
        <f t="shared" si="12"/>
        <v>88.67647058823529</v>
      </c>
      <c r="G245" s="290">
        <v>62.3</v>
      </c>
      <c r="H245" s="290">
        <v>63.8</v>
      </c>
      <c r="I245" s="290">
        <v>65</v>
      </c>
      <c r="J245" s="290">
        <v>67</v>
      </c>
      <c r="K245" s="946">
        <v>68</v>
      </c>
      <c r="L245" s="999"/>
      <c r="M245" s="209"/>
    </row>
    <row r="246" spans="1:13" x14ac:dyDescent="0.25">
      <c r="A246" s="18"/>
      <c r="B246" s="280" t="s">
        <v>1065</v>
      </c>
      <c r="C246" s="295"/>
      <c r="D246" s="290">
        <v>52.8</v>
      </c>
      <c r="E246" s="290">
        <v>59</v>
      </c>
      <c r="F246" s="291">
        <f t="shared" si="12"/>
        <v>89.491525423728817</v>
      </c>
      <c r="G246" s="290">
        <v>52.8</v>
      </c>
      <c r="H246" s="290">
        <v>54.3</v>
      </c>
      <c r="I246" s="290">
        <v>56</v>
      </c>
      <c r="J246" s="290">
        <v>58</v>
      </c>
      <c r="K246" s="946">
        <v>59</v>
      </c>
      <c r="L246" s="999"/>
      <c r="M246" s="209"/>
    </row>
    <row r="247" spans="1:13" x14ac:dyDescent="0.25">
      <c r="A247" s="18"/>
      <c r="B247" s="280" t="s">
        <v>1062</v>
      </c>
      <c r="C247" s="295"/>
      <c r="D247" s="290">
        <v>69</v>
      </c>
      <c r="E247" s="290">
        <v>77</v>
      </c>
      <c r="F247" s="291">
        <f t="shared" si="12"/>
        <v>89.610389610389603</v>
      </c>
      <c r="G247" s="290">
        <v>71</v>
      </c>
      <c r="H247" s="290">
        <v>72.5</v>
      </c>
      <c r="I247" s="290">
        <v>74</v>
      </c>
      <c r="J247" s="290">
        <v>76</v>
      </c>
      <c r="K247" s="946">
        <v>77</v>
      </c>
      <c r="L247" s="999"/>
      <c r="M247" s="209"/>
    </row>
    <row r="248" spans="1:13" x14ac:dyDescent="0.25">
      <c r="A248" s="268"/>
      <c r="B248" s="272" t="s">
        <v>1056</v>
      </c>
      <c r="C248" s="268"/>
      <c r="D248" s="271">
        <v>71.2</v>
      </c>
      <c r="E248" s="271">
        <v>79</v>
      </c>
      <c r="F248" s="292">
        <f t="shared" si="12"/>
        <v>90.12658227848101</v>
      </c>
      <c r="G248" s="271">
        <v>73.2</v>
      </c>
      <c r="H248" s="271">
        <v>74.7</v>
      </c>
      <c r="I248" s="271">
        <v>76</v>
      </c>
      <c r="J248" s="271">
        <v>78</v>
      </c>
      <c r="K248" s="341">
        <v>79</v>
      </c>
      <c r="L248" s="999"/>
      <c r="M248" s="209"/>
    </row>
    <row r="249" spans="1:13" x14ac:dyDescent="0.25">
      <c r="A249" s="268"/>
      <c r="B249" s="172" t="s">
        <v>1049</v>
      </c>
      <c r="C249" s="268"/>
      <c r="D249" s="271">
        <v>91.6</v>
      </c>
      <c r="E249" s="271">
        <v>100</v>
      </c>
      <c r="F249" s="292">
        <f t="shared" si="12"/>
        <v>91.6</v>
      </c>
      <c r="G249" s="271">
        <v>93.6</v>
      </c>
      <c r="H249" s="271">
        <v>95.1</v>
      </c>
      <c r="I249" s="271">
        <v>97</v>
      </c>
      <c r="J249" s="271">
        <v>99</v>
      </c>
      <c r="K249" s="341">
        <v>100</v>
      </c>
      <c r="L249" s="999"/>
      <c r="M249" s="209"/>
    </row>
    <row r="250" spans="1:13" x14ac:dyDescent="0.25">
      <c r="A250" s="268"/>
      <c r="B250" s="272" t="s">
        <v>1059</v>
      </c>
      <c r="C250" s="268"/>
      <c r="D250" s="271">
        <v>63.3</v>
      </c>
      <c r="E250" s="271">
        <v>69</v>
      </c>
      <c r="F250" s="292">
        <f t="shared" si="12"/>
        <v>91.739130434782595</v>
      </c>
      <c r="G250" s="271">
        <v>63.3</v>
      </c>
      <c r="H250" s="271">
        <v>64.8</v>
      </c>
      <c r="I250" s="271">
        <v>66</v>
      </c>
      <c r="J250" s="271">
        <v>68</v>
      </c>
      <c r="K250" s="341">
        <v>69</v>
      </c>
      <c r="L250" s="999"/>
      <c r="M250" s="209"/>
    </row>
    <row r="251" spans="1:13" x14ac:dyDescent="0.25">
      <c r="A251" s="268"/>
      <c r="B251" s="272" t="s">
        <v>1058</v>
      </c>
      <c r="C251" s="268"/>
      <c r="D251" s="271">
        <v>57.8</v>
      </c>
      <c r="E251" s="271">
        <v>63</v>
      </c>
      <c r="F251" s="292">
        <f t="shared" si="12"/>
        <v>91.746031746031747</v>
      </c>
      <c r="G251" s="271">
        <v>56.8</v>
      </c>
      <c r="H251" s="271">
        <v>58.3</v>
      </c>
      <c r="I251" s="271">
        <v>60</v>
      </c>
      <c r="J251" s="271">
        <v>62</v>
      </c>
      <c r="K251" s="341">
        <v>63</v>
      </c>
      <c r="L251" s="999"/>
      <c r="M251" s="209"/>
    </row>
    <row r="252" spans="1:13" x14ac:dyDescent="0.25">
      <c r="A252" s="268"/>
      <c r="B252" s="272" t="s">
        <v>1060</v>
      </c>
      <c r="C252" s="268"/>
      <c r="D252" s="271">
        <v>86.4</v>
      </c>
      <c r="E252" s="271">
        <v>94</v>
      </c>
      <c r="F252" s="292">
        <f t="shared" si="12"/>
        <v>91.914893617021292</v>
      </c>
      <c r="G252" s="271">
        <v>88.4</v>
      </c>
      <c r="H252" s="271">
        <v>89.9</v>
      </c>
      <c r="I252" s="271">
        <v>91</v>
      </c>
      <c r="J252" s="271">
        <v>93</v>
      </c>
      <c r="K252" s="341">
        <v>94</v>
      </c>
      <c r="L252" s="999"/>
      <c r="M252" s="209"/>
    </row>
    <row r="253" spans="1:13" x14ac:dyDescent="0.25">
      <c r="A253" s="831"/>
      <c r="B253" s="338" t="s">
        <v>1057</v>
      </c>
      <c r="C253" s="339"/>
      <c r="D253" s="340">
        <v>66.3</v>
      </c>
      <c r="E253" s="340">
        <v>72</v>
      </c>
      <c r="F253" s="292">
        <f t="shared" si="12"/>
        <v>92.083333333333329</v>
      </c>
      <c r="G253" s="340">
        <v>66.3</v>
      </c>
      <c r="H253" s="340">
        <v>67.8</v>
      </c>
      <c r="I253" s="340">
        <v>69</v>
      </c>
      <c r="J253" s="340">
        <v>71</v>
      </c>
      <c r="K253" s="960">
        <v>72</v>
      </c>
      <c r="L253" s="999"/>
      <c r="M253" s="209"/>
    </row>
    <row r="254" spans="1:13" x14ac:dyDescent="0.25">
      <c r="A254" s="268"/>
      <c r="B254" s="172" t="s">
        <v>191</v>
      </c>
      <c r="C254" s="268"/>
      <c r="D254" s="271">
        <v>97.5</v>
      </c>
      <c r="E254" s="271">
        <v>100</v>
      </c>
      <c r="F254" s="292">
        <f t="shared" si="12"/>
        <v>97.5</v>
      </c>
      <c r="G254" s="271">
        <v>99.5</v>
      </c>
      <c r="H254" s="271">
        <v>100</v>
      </c>
      <c r="I254" s="271">
        <v>100</v>
      </c>
      <c r="J254" s="271">
        <v>100</v>
      </c>
      <c r="K254" s="341">
        <v>100</v>
      </c>
      <c r="L254" s="999"/>
      <c r="M254" s="209"/>
    </row>
    <row r="255" spans="1:13" s="239" customFormat="1" x14ac:dyDescent="0.25">
      <c r="A255" s="1061" t="s">
        <v>929</v>
      </c>
      <c r="B255" s="1061"/>
      <c r="C255" s="1061"/>
      <c r="D255" s="1061"/>
      <c r="E255" s="1061"/>
      <c r="F255" s="1061"/>
      <c r="G255" s="1061"/>
      <c r="H255" s="1061"/>
      <c r="I255" s="1061"/>
      <c r="J255" s="1061"/>
      <c r="K255" s="1226"/>
      <c r="L255" s="218"/>
      <c r="M255" s="209"/>
    </row>
    <row r="256" spans="1:13" s="239" customFormat="1" ht="30" x14ac:dyDescent="0.25">
      <c r="A256" s="23">
        <v>19</v>
      </c>
      <c r="B256" s="20" t="s">
        <v>27</v>
      </c>
      <c r="C256" s="19" t="s">
        <v>56</v>
      </c>
      <c r="D256" s="773" t="s">
        <v>12</v>
      </c>
      <c r="E256" s="773" t="s">
        <v>12</v>
      </c>
      <c r="F256" s="773"/>
      <c r="G256" s="838">
        <v>1</v>
      </c>
      <c r="H256" s="773" t="s">
        <v>12</v>
      </c>
      <c r="I256" s="773" t="s">
        <v>12</v>
      </c>
      <c r="J256" s="773" t="s">
        <v>12</v>
      </c>
      <c r="K256" s="886" t="s">
        <v>12</v>
      </c>
      <c r="L256" s="217" t="s">
        <v>1107</v>
      </c>
      <c r="M256" s="209" t="s">
        <v>208</v>
      </c>
    </row>
    <row r="257" spans="1:13" x14ac:dyDescent="0.25">
      <c r="A257" s="1259" t="s">
        <v>1067</v>
      </c>
      <c r="B257" s="1259"/>
      <c r="C257" s="1259"/>
      <c r="D257" s="1259"/>
      <c r="E257" s="1259"/>
      <c r="F257" s="1259"/>
      <c r="G257" s="1259"/>
      <c r="H257" s="1259"/>
      <c r="I257" s="1259"/>
      <c r="J257" s="1259"/>
      <c r="K257" s="1260"/>
      <c r="L257" s="204"/>
      <c r="M257" s="1010"/>
    </row>
    <row r="258" spans="1:13" x14ac:dyDescent="0.25">
      <c r="A258" s="223">
        <v>20</v>
      </c>
      <c r="B258" s="12" t="s">
        <v>27</v>
      </c>
      <c r="C258" s="224" t="s">
        <v>8</v>
      </c>
      <c r="D258" s="225">
        <v>99</v>
      </c>
      <c r="E258" s="225">
        <v>100</v>
      </c>
      <c r="F258" s="225">
        <f t="shared" ref="F258:F278" si="13">D258/E258*100</f>
        <v>99</v>
      </c>
      <c r="G258" s="225">
        <v>99.1</v>
      </c>
      <c r="H258" s="225">
        <v>99.3</v>
      </c>
      <c r="I258" s="226">
        <v>99.5</v>
      </c>
      <c r="J258" s="226">
        <v>99.5</v>
      </c>
      <c r="K258" s="892">
        <v>100</v>
      </c>
      <c r="L258" s="204" t="s">
        <v>1084</v>
      </c>
      <c r="M258" s="1010"/>
    </row>
    <row r="259" spans="1:13" x14ac:dyDescent="0.25">
      <c r="A259" s="694"/>
      <c r="B259" s="302" t="s">
        <v>1073</v>
      </c>
      <c r="C259" s="18"/>
      <c r="D259" s="231">
        <v>88.7</v>
      </c>
      <c r="E259" s="230">
        <v>100</v>
      </c>
      <c r="F259" s="343">
        <f>D259/E259*100</f>
        <v>88.7</v>
      </c>
      <c r="G259" s="231">
        <v>100</v>
      </c>
      <c r="H259" s="231">
        <v>100</v>
      </c>
      <c r="I259" s="231">
        <v>100</v>
      </c>
      <c r="J259" s="231">
        <v>100</v>
      </c>
      <c r="K259" s="961">
        <v>100</v>
      </c>
      <c r="L259" s="924"/>
      <c r="M259" s="924"/>
    </row>
    <row r="260" spans="1:13" x14ac:dyDescent="0.25">
      <c r="A260" s="342"/>
      <c r="B260" s="277" t="s">
        <v>227</v>
      </c>
      <c r="C260" s="18"/>
      <c r="D260" s="231">
        <v>94.5</v>
      </c>
      <c r="E260" s="230">
        <v>100</v>
      </c>
      <c r="F260" s="343">
        <f t="shared" si="13"/>
        <v>94.5</v>
      </c>
      <c r="G260" s="231">
        <v>96</v>
      </c>
      <c r="H260" s="231">
        <v>96.8</v>
      </c>
      <c r="I260" s="231">
        <v>96.8</v>
      </c>
      <c r="J260" s="231">
        <v>96.8</v>
      </c>
      <c r="K260" s="961">
        <v>100</v>
      </c>
      <c r="L260" s="924"/>
      <c r="M260" s="924"/>
    </row>
    <row r="261" spans="1:13" x14ac:dyDescent="0.25">
      <c r="A261" s="342"/>
      <c r="B261" s="302" t="s">
        <v>221</v>
      </c>
      <c r="C261" s="18"/>
      <c r="D261" s="231">
        <v>95.3</v>
      </c>
      <c r="E261" s="230">
        <v>100</v>
      </c>
      <c r="F261" s="343">
        <f>D261/E261*100</f>
        <v>95.3</v>
      </c>
      <c r="G261" s="231">
        <v>96.9</v>
      </c>
      <c r="H261" s="231">
        <v>96.9</v>
      </c>
      <c r="I261" s="231">
        <v>96.9</v>
      </c>
      <c r="J261" s="231">
        <v>96.9</v>
      </c>
      <c r="K261" s="961">
        <v>100</v>
      </c>
      <c r="L261" s="924"/>
      <c r="M261" s="924"/>
    </row>
    <row r="262" spans="1:13" x14ac:dyDescent="0.25">
      <c r="A262" s="342"/>
      <c r="B262" s="302" t="s">
        <v>1110</v>
      </c>
      <c r="C262" s="18"/>
      <c r="D262" s="231">
        <v>95.4</v>
      </c>
      <c r="E262" s="230">
        <v>100</v>
      </c>
      <c r="F262" s="343">
        <f>D262/E262*100</f>
        <v>95.4</v>
      </c>
      <c r="G262" s="231">
        <v>95.6</v>
      </c>
      <c r="H262" s="231">
        <v>95.8</v>
      </c>
      <c r="I262" s="231">
        <v>99.9</v>
      </c>
      <c r="J262" s="231">
        <v>99.9</v>
      </c>
      <c r="K262" s="961">
        <v>100</v>
      </c>
      <c r="L262" s="924"/>
      <c r="M262" s="924"/>
    </row>
    <row r="263" spans="1:13" x14ac:dyDescent="0.25">
      <c r="A263" s="342"/>
      <c r="B263" s="302" t="s">
        <v>224</v>
      </c>
      <c r="C263" s="18"/>
      <c r="D263" s="231">
        <v>97.9</v>
      </c>
      <c r="E263" s="230">
        <v>100</v>
      </c>
      <c r="F263" s="343">
        <f>D263/E263*100</f>
        <v>97.9</v>
      </c>
      <c r="G263" s="231">
        <v>99.3</v>
      </c>
      <c r="H263" s="231">
        <v>99.6</v>
      </c>
      <c r="I263" s="231">
        <v>99.9</v>
      </c>
      <c r="J263" s="231">
        <v>99.9</v>
      </c>
      <c r="K263" s="961">
        <v>100</v>
      </c>
      <c r="L263" s="924"/>
      <c r="M263" s="924"/>
    </row>
    <row r="264" spans="1:13" x14ac:dyDescent="0.25">
      <c r="A264" s="342"/>
      <c r="B264" s="302" t="s">
        <v>225</v>
      </c>
      <c r="C264" s="18"/>
      <c r="D264" s="231">
        <v>98.2</v>
      </c>
      <c r="E264" s="230">
        <v>100</v>
      </c>
      <c r="F264" s="343">
        <f t="shared" si="13"/>
        <v>98.2</v>
      </c>
      <c r="G264" s="231">
        <v>98.6</v>
      </c>
      <c r="H264" s="231">
        <v>98.6</v>
      </c>
      <c r="I264" s="231">
        <v>98.6</v>
      </c>
      <c r="J264" s="231">
        <v>98.6</v>
      </c>
      <c r="K264" s="961">
        <v>100</v>
      </c>
      <c r="L264" s="924"/>
      <c r="M264" s="924"/>
    </row>
    <row r="265" spans="1:13" x14ac:dyDescent="0.25">
      <c r="A265" s="342"/>
      <c r="B265" s="197" t="s">
        <v>230</v>
      </c>
      <c r="C265" s="18"/>
      <c r="D265" s="231">
        <v>98.4</v>
      </c>
      <c r="E265" s="230">
        <v>100</v>
      </c>
      <c r="F265" s="343">
        <f t="shared" si="13"/>
        <v>98.4</v>
      </c>
      <c r="G265" s="231">
        <v>99.6</v>
      </c>
      <c r="H265" s="231">
        <v>99.6</v>
      </c>
      <c r="I265" s="231">
        <v>99.6</v>
      </c>
      <c r="J265" s="231">
        <v>99.6</v>
      </c>
      <c r="K265" s="961">
        <v>100</v>
      </c>
      <c r="L265" s="924"/>
      <c r="M265" s="924"/>
    </row>
    <row r="266" spans="1:13" x14ac:dyDescent="0.25">
      <c r="A266" s="342"/>
      <c r="B266" s="197" t="s">
        <v>232</v>
      </c>
      <c r="C266" s="18"/>
      <c r="D266" s="231">
        <v>98.6</v>
      </c>
      <c r="E266" s="230">
        <v>100</v>
      </c>
      <c r="F266" s="343">
        <f t="shared" si="13"/>
        <v>98.6</v>
      </c>
      <c r="G266" s="231">
        <v>99.5</v>
      </c>
      <c r="H266" s="231">
        <v>99.8</v>
      </c>
      <c r="I266" s="231">
        <v>99.9</v>
      </c>
      <c r="J266" s="231">
        <v>99.9</v>
      </c>
      <c r="K266" s="961">
        <v>100</v>
      </c>
      <c r="L266" s="924"/>
      <c r="M266" s="924"/>
    </row>
    <row r="267" spans="1:13" x14ac:dyDescent="0.25">
      <c r="A267" s="342"/>
      <c r="B267" s="302" t="s">
        <v>222</v>
      </c>
      <c r="C267" s="18"/>
      <c r="D267" s="231">
        <v>99.3</v>
      </c>
      <c r="E267" s="230">
        <v>100</v>
      </c>
      <c r="F267" s="343">
        <f t="shared" si="13"/>
        <v>99.3</v>
      </c>
      <c r="G267" s="231">
        <v>99.5</v>
      </c>
      <c r="H267" s="231">
        <v>99.5</v>
      </c>
      <c r="I267" s="231">
        <v>99.9</v>
      </c>
      <c r="J267" s="231">
        <v>99.9</v>
      </c>
      <c r="K267" s="961">
        <v>100</v>
      </c>
      <c r="L267" s="924"/>
      <c r="M267" s="924"/>
    </row>
    <row r="268" spans="1:13" x14ac:dyDescent="0.25">
      <c r="A268" s="342"/>
      <c r="B268" s="302" t="s">
        <v>206</v>
      </c>
      <c r="C268" s="18"/>
      <c r="D268" s="231">
        <v>99.4</v>
      </c>
      <c r="E268" s="230">
        <v>100</v>
      </c>
      <c r="F268" s="343">
        <f t="shared" si="13"/>
        <v>99.4</v>
      </c>
      <c r="G268" s="231">
        <v>100</v>
      </c>
      <c r="H268" s="231">
        <v>100</v>
      </c>
      <c r="I268" s="231">
        <v>100</v>
      </c>
      <c r="J268" s="231">
        <v>100</v>
      </c>
      <c r="K268" s="961">
        <v>100</v>
      </c>
      <c r="L268" s="924"/>
      <c r="M268" s="924"/>
    </row>
    <row r="269" spans="1:13" x14ac:dyDescent="0.25">
      <c r="A269" s="342"/>
      <c r="B269" s="302" t="s">
        <v>231</v>
      </c>
      <c r="C269" s="18"/>
      <c r="D269" s="231">
        <v>99.6</v>
      </c>
      <c r="E269" s="230">
        <v>100</v>
      </c>
      <c r="F269" s="343">
        <f t="shared" si="13"/>
        <v>99.6</v>
      </c>
      <c r="G269" s="231">
        <v>99.6</v>
      </c>
      <c r="H269" s="231">
        <v>99.6</v>
      </c>
      <c r="I269" s="231">
        <v>99.9</v>
      </c>
      <c r="J269" s="231">
        <v>99.9</v>
      </c>
      <c r="K269" s="961">
        <v>100</v>
      </c>
      <c r="L269" s="924"/>
      <c r="M269" s="924"/>
    </row>
    <row r="270" spans="1:13" x14ac:dyDescent="0.25">
      <c r="A270" s="342"/>
      <c r="B270" s="197" t="s">
        <v>223</v>
      </c>
      <c r="C270" s="18"/>
      <c r="D270" s="231">
        <v>99.6</v>
      </c>
      <c r="E270" s="230">
        <v>100</v>
      </c>
      <c r="F270" s="343">
        <f t="shared" si="13"/>
        <v>99.6</v>
      </c>
      <c r="G270" s="231">
        <v>99.6</v>
      </c>
      <c r="H270" s="231">
        <v>99.9</v>
      </c>
      <c r="I270" s="231">
        <v>99.9</v>
      </c>
      <c r="J270" s="231">
        <v>99.9</v>
      </c>
      <c r="K270" s="961">
        <v>100</v>
      </c>
      <c r="L270" s="924"/>
      <c r="M270" s="924"/>
    </row>
    <row r="271" spans="1:13" x14ac:dyDescent="0.25">
      <c r="A271" s="342"/>
      <c r="B271" s="197" t="s">
        <v>226</v>
      </c>
      <c r="C271" s="18"/>
      <c r="D271" s="231">
        <v>99.7</v>
      </c>
      <c r="E271" s="230">
        <v>100</v>
      </c>
      <c r="F271" s="343">
        <f t="shared" si="13"/>
        <v>99.7</v>
      </c>
      <c r="G271" s="231">
        <v>99.8</v>
      </c>
      <c r="H271" s="231">
        <v>99.8</v>
      </c>
      <c r="I271" s="231">
        <v>99.8</v>
      </c>
      <c r="J271" s="231">
        <v>99.8</v>
      </c>
      <c r="K271" s="961">
        <v>100</v>
      </c>
      <c r="L271" s="924"/>
      <c r="M271" s="924"/>
    </row>
    <row r="272" spans="1:13" x14ac:dyDescent="0.25">
      <c r="A272" s="342"/>
      <c r="B272" s="302" t="s">
        <v>217</v>
      </c>
      <c r="C272" s="18"/>
      <c r="D272" s="231">
        <v>100</v>
      </c>
      <c r="E272" s="230">
        <v>100</v>
      </c>
      <c r="F272" s="343">
        <f t="shared" si="13"/>
        <v>100</v>
      </c>
      <c r="G272" s="231">
        <v>99</v>
      </c>
      <c r="H272" s="231">
        <v>99.9</v>
      </c>
      <c r="I272" s="231">
        <v>99.9</v>
      </c>
      <c r="J272" s="231">
        <v>99.9</v>
      </c>
      <c r="K272" s="961">
        <v>100</v>
      </c>
      <c r="L272" s="924"/>
      <c r="M272" s="924"/>
    </row>
    <row r="273" spans="1:13" x14ac:dyDescent="0.25">
      <c r="A273" s="342"/>
      <c r="B273" s="197" t="s">
        <v>794</v>
      </c>
      <c r="C273" s="18"/>
      <c r="D273" s="231">
        <v>100</v>
      </c>
      <c r="E273" s="230">
        <v>100</v>
      </c>
      <c r="F273" s="343">
        <f t="shared" si="13"/>
        <v>100</v>
      </c>
      <c r="G273" s="231">
        <v>99.6</v>
      </c>
      <c r="H273" s="231">
        <v>99.9</v>
      </c>
      <c r="I273" s="231">
        <v>99.9</v>
      </c>
      <c r="J273" s="231">
        <v>99.9</v>
      </c>
      <c r="K273" s="961">
        <v>100</v>
      </c>
      <c r="L273" s="924"/>
      <c r="M273" s="924"/>
    </row>
    <row r="274" spans="1:13" x14ac:dyDescent="0.25">
      <c r="A274" s="342"/>
      <c r="B274" s="197" t="s">
        <v>220</v>
      </c>
      <c r="C274" s="18"/>
      <c r="D274" s="231">
        <v>100</v>
      </c>
      <c r="E274" s="230">
        <v>100</v>
      </c>
      <c r="F274" s="343">
        <f>D274/E274*100</f>
        <v>100</v>
      </c>
      <c r="G274" s="231">
        <v>99.6</v>
      </c>
      <c r="H274" s="231">
        <v>99.8</v>
      </c>
      <c r="I274" s="231">
        <v>99.8</v>
      </c>
      <c r="J274" s="231">
        <v>99.8</v>
      </c>
      <c r="K274" s="961">
        <v>100</v>
      </c>
      <c r="L274" s="924"/>
      <c r="M274" s="924"/>
    </row>
    <row r="275" spans="1:13" x14ac:dyDescent="0.25">
      <c r="A275" s="344"/>
      <c r="B275" s="830" t="s">
        <v>205</v>
      </c>
      <c r="C275" s="268"/>
      <c r="D275" s="269">
        <v>100</v>
      </c>
      <c r="E275" s="345">
        <v>100</v>
      </c>
      <c r="F275" s="346">
        <f t="shared" si="13"/>
        <v>100</v>
      </c>
      <c r="G275" s="269">
        <v>99.9</v>
      </c>
      <c r="H275" s="269">
        <v>99.9</v>
      </c>
      <c r="I275" s="269">
        <v>99.9</v>
      </c>
      <c r="J275" s="269">
        <v>99.9</v>
      </c>
      <c r="K275" s="820">
        <v>100</v>
      </c>
      <c r="L275" s="924"/>
      <c r="M275" s="924"/>
    </row>
    <row r="276" spans="1:13" x14ac:dyDescent="0.25">
      <c r="A276" s="344"/>
      <c r="B276" s="830" t="s">
        <v>1074</v>
      </c>
      <c r="C276" s="268"/>
      <c r="D276" s="269">
        <v>100</v>
      </c>
      <c r="E276" s="345">
        <v>100</v>
      </c>
      <c r="F276" s="346">
        <f t="shared" si="13"/>
        <v>100</v>
      </c>
      <c r="G276" s="269">
        <v>99.9</v>
      </c>
      <c r="H276" s="269">
        <v>99.9</v>
      </c>
      <c r="I276" s="269">
        <v>99.9</v>
      </c>
      <c r="J276" s="269">
        <v>99.9</v>
      </c>
      <c r="K276" s="820">
        <v>100</v>
      </c>
      <c r="L276" s="924"/>
      <c r="M276" s="924"/>
    </row>
    <row r="277" spans="1:13" x14ac:dyDescent="0.25">
      <c r="A277" s="344"/>
      <c r="B277" s="830" t="s">
        <v>193</v>
      </c>
      <c r="C277" s="268"/>
      <c r="D277" s="269">
        <v>100</v>
      </c>
      <c r="E277" s="345">
        <v>100</v>
      </c>
      <c r="F277" s="346">
        <f t="shared" si="13"/>
        <v>100</v>
      </c>
      <c r="G277" s="269">
        <v>99.9</v>
      </c>
      <c r="H277" s="269">
        <v>99.9</v>
      </c>
      <c r="I277" s="269">
        <v>99.9</v>
      </c>
      <c r="J277" s="269">
        <v>99.9</v>
      </c>
      <c r="K277" s="820">
        <v>100</v>
      </c>
      <c r="L277" s="924"/>
      <c r="M277" s="924"/>
    </row>
    <row r="278" spans="1:13" x14ac:dyDescent="0.25">
      <c r="A278" s="344"/>
      <c r="B278" s="347" t="s">
        <v>229</v>
      </c>
      <c r="C278" s="268"/>
      <c r="D278" s="269">
        <v>100</v>
      </c>
      <c r="E278" s="345">
        <v>100</v>
      </c>
      <c r="F278" s="346">
        <f t="shared" si="13"/>
        <v>100</v>
      </c>
      <c r="G278" s="269">
        <v>99.9</v>
      </c>
      <c r="H278" s="269">
        <v>99.9</v>
      </c>
      <c r="I278" s="269">
        <v>99.9</v>
      </c>
      <c r="J278" s="269">
        <v>99.9</v>
      </c>
      <c r="K278" s="820">
        <v>100</v>
      </c>
      <c r="L278" s="924"/>
      <c r="M278" s="924"/>
    </row>
    <row r="279" spans="1:13" x14ac:dyDescent="0.25">
      <c r="A279" s="1259" t="s">
        <v>233</v>
      </c>
      <c r="B279" s="1259"/>
      <c r="C279" s="1259"/>
      <c r="D279" s="1259"/>
      <c r="E279" s="1259"/>
      <c r="F279" s="1259"/>
      <c r="G279" s="1259"/>
      <c r="H279" s="1259"/>
      <c r="I279" s="1259"/>
      <c r="J279" s="1259"/>
      <c r="K279" s="1260"/>
      <c r="L279" s="204"/>
      <c r="M279" s="1010"/>
    </row>
    <row r="280" spans="1:13" ht="30" x14ac:dyDescent="0.25">
      <c r="A280" s="223">
        <v>21</v>
      </c>
      <c r="B280" s="12" t="s">
        <v>27</v>
      </c>
      <c r="C280" s="224" t="s">
        <v>8</v>
      </c>
      <c r="D280" s="225">
        <v>70.400000000000006</v>
      </c>
      <c r="E280" s="225">
        <v>70.3</v>
      </c>
      <c r="F280" s="225">
        <f>D280/E280*100</f>
        <v>100.14224751066858</v>
      </c>
      <c r="G280" s="226">
        <v>70.3</v>
      </c>
      <c r="H280" s="226">
        <v>70.3</v>
      </c>
      <c r="I280" s="226">
        <v>70.3</v>
      </c>
      <c r="J280" s="226">
        <v>70.3</v>
      </c>
      <c r="K280" s="893">
        <v>70.3</v>
      </c>
      <c r="L280" s="204"/>
      <c r="M280" s="998" t="s">
        <v>208</v>
      </c>
    </row>
    <row r="281" spans="1:13" x14ac:dyDescent="0.25">
      <c r="A281" s="1259" t="s">
        <v>177</v>
      </c>
      <c r="B281" s="1259"/>
      <c r="C281" s="1259"/>
      <c r="D281" s="1259"/>
      <c r="E281" s="1259"/>
      <c r="F281" s="1259"/>
      <c r="G281" s="1259"/>
      <c r="H281" s="1259"/>
      <c r="I281" s="1259"/>
      <c r="J281" s="1259"/>
      <c r="K281" s="1260"/>
      <c r="L281" s="1011"/>
      <c r="M281" s="1011"/>
    </row>
    <row r="282" spans="1:13" x14ac:dyDescent="0.25">
      <c r="A282" s="223">
        <v>22</v>
      </c>
      <c r="B282" s="12" t="s">
        <v>27</v>
      </c>
      <c r="C282" s="224" t="s">
        <v>8</v>
      </c>
      <c r="D282" s="228">
        <v>45.7</v>
      </c>
      <c r="E282" s="228">
        <v>43</v>
      </c>
      <c r="F282" s="225">
        <f t="shared" ref="F282:F300" si="14">E282/D282*100</f>
        <v>94.091903719912466</v>
      </c>
      <c r="G282" s="225">
        <v>45</v>
      </c>
      <c r="H282" s="225">
        <v>44.7</v>
      </c>
      <c r="I282" s="225">
        <v>44</v>
      </c>
      <c r="J282" s="225">
        <v>43</v>
      </c>
      <c r="K282" s="892">
        <v>43</v>
      </c>
      <c r="L282" s="925"/>
      <c r="M282" s="925" t="s">
        <v>235</v>
      </c>
    </row>
    <row r="283" spans="1:13" x14ac:dyDescent="0.25">
      <c r="A283" s="342"/>
      <c r="B283" s="302" t="s">
        <v>225</v>
      </c>
      <c r="C283" s="18"/>
      <c r="D283" s="230">
        <v>16</v>
      </c>
      <c r="E283" s="230">
        <v>13</v>
      </c>
      <c r="F283" s="343">
        <f t="shared" si="14"/>
        <v>81.25</v>
      </c>
      <c r="G283" s="348">
        <v>16</v>
      </c>
      <c r="H283" s="348">
        <v>15</v>
      </c>
      <c r="I283" s="348">
        <v>14</v>
      </c>
      <c r="J283" s="348">
        <v>13</v>
      </c>
      <c r="K283" s="962">
        <v>13</v>
      </c>
      <c r="L283" s="749"/>
      <c r="M283" s="749"/>
    </row>
    <row r="284" spans="1:13" x14ac:dyDescent="0.25">
      <c r="A284" s="342"/>
      <c r="B284" s="302" t="s">
        <v>230</v>
      </c>
      <c r="C284" s="18"/>
      <c r="D284" s="230">
        <v>92</v>
      </c>
      <c r="E284" s="230">
        <v>75</v>
      </c>
      <c r="F284" s="343">
        <f t="shared" si="14"/>
        <v>81.521739130434781</v>
      </c>
      <c r="G284" s="349">
        <v>91</v>
      </c>
      <c r="H284" s="349">
        <v>90</v>
      </c>
      <c r="I284" s="349">
        <v>85</v>
      </c>
      <c r="J284" s="349">
        <v>75</v>
      </c>
      <c r="K284" s="963">
        <v>75</v>
      </c>
      <c r="L284" s="749"/>
      <c r="M284" s="749"/>
    </row>
    <row r="285" spans="1:13" x14ac:dyDescent="0.25">
      <c r="A285" s="342"/>
      <c r="B285" s="302" t="s">
        <v>232</v>
      </c>
      <c r="C285" s="18"/>
      <c r="D285" s="230">
        <v>70</v>
      </c>
      <c r="E285" s="230">
        <v>58</v>
      </c>
      <c r="F285" s="343">
        <f t="shared" si="14"/>
        <v>82.857142857142861</v>
      </c>
      <c r="G285" s="349">
        <v>70</v>
      </c>
      <c r="H285" s="349">
        <v>68.5</v>
      </c>
      <c r="I285" s="349">
        <v>64</v>
      </c>
      <c r="J285" s="349">
        <v>58</v>
      </c>
      <c r="K285" s="963">
        <v>58</v>
      </c>
      <c r="L285" s="749"/>
      <c r="M285" s="749"/>
    </row>
    <row r="286" spans="1:13" x14ac:dyDescent="0.25">
      <c r="A286" s="342"/>
      <c r="B286" s="302" t="s">
        <v>206</v>
      </c>
      <c r="C286" s="18"/>
      <c r="D286" s="230">
        <v>48</v>
      </c>
      <c r="E286" s="230">
        <v>43</v>
      </c>
      <c r="F286" s="343">
        <f t="shared" si="14"/>
        <v>89.583333333333343</v>
      </c>
      <c r="G286" s="349">
        <v>43</v>
      </c>
      <c r="H286" s="349">
        <v>43</v>
      </c>
      <c r="I286" s="349">
        <v>43</v>
      </c>
      <c r="J286" s="349">
        <v>43</v>
      </c>
      <c r="K286" s="963">
        <v>43</v>
      </c>
      <c r="L286" s="749"/>
      <c r="M286" s="749"/>
    </row>
    <row r="287" spans="1:13" x14ac:dyDescent="0.25">
      <c r="A287" s="342"/>
      <c r="B287" s="302" t="s">
        <v>193</v>
      </c>
      <c r="C287" s="18"/>
      <c r="D287" s="230">
        <v>61</v>
      </c>
      <c r="E287" s="230">
        <v>57</v>
      </c>
      <c r="F287" s="343">
        <f t="shared" si="14"/>
        <v>93.442622950819683</v>
      </c>
      <c r="G287" s="349">
        <v>60</v>
      </c>
      <c r="H287" s="349">
        <v>58.5</v>
      </c>
      <c r="I287" s="349">
        <v>58</v>
      </c>
      <c r="J287" s="349">
        <v>57.5</v>
      </c>
      <c r="K287" s="963">
        <v>57</v>
      </c>
      <c r="L287" s="749"/>
      <c r="M287" s="749" t="s">
        <v>236</v>
      </c>
    </row>
    <row r="288" spans="1:13" x14ac:dyDescent="0.25">
      <c r="A288" s="342"/>
      <c r="B288" s="302" t="s">
        <v>227</v>
      </c>
      <c r="C288" s="18"/>
      <c r="D288" s="230">
        <v>51.4</v>
      </c>
      <c r="E288" s="230">
        <v>48.4</v>
      </c>
      <c r="F288" s="343">
        <f t="shared" si="14"/>
        <v>94.163424124513611</v>
      </c>
      <c r="G288" s="348">
        <v>48.4</v>
      </c>
      <c r="H288" s="348">
        <v>48.4</v>
      </c>
      <c r="I288" s="348">
        <v>48.4</v>
      </c>
      <c r="J288" s="348">
        <v>48.4</v>
      </c>
      <c r="K288" s="962">
        <v>48.4</v>
      </c>
      <c r="L288" s="749"/>
      <c r="M288" s="749"/>
    </row>
    <row r="289" spans="1:13" x14ac:dyDescent="0.25">
      <c r="A289" s="342"/>
      <c r="B289" s="302" t="s">
        <v>205</v>
      </c>
      <c r="C289" s="18"/>
      <c r="D289" s="230">
        <v>59.9</v>
      </c>
      <c r="E289" s="230">
        <v>58</v>
      </c>
      <c r="F289" s="343">
        <f t="shared" si="14"/>
        <v>96.828046744574294</v>
      </c>
      <c r="G289" s="349">
        <v>59</v>
      </c>
      <c r="H289" s="349">
        <v>58.8</v>
      </c>
      <c r="I289" s="349">
        <v>58.4</v>
      </c>
      <c r="J289" s="349">
        <v>58</v>
      </c>
      <c r="K289" s="963">
        <v>58</v>
      </c>
      <c r="L289" s="749"/>
      <c r="M289" s="749"/>
    </row>
    <row r="290" spans="1:13" x14ac:dyDescent="0.25">
      <c r="A290" s="342"/>
      <c r="B290" s="302" t="s">
        <v>794</v>
      </c>
      <c r="C290" s="18"/>
      <c r="D290" s="230">
        <v>68.5</v>
      </c>
      <c r="E290" s="230">
        <v>66.8</v>
      </c>
      <c r="F290" s="343">
        <f t="shared" si="14"/>
        <v>97.518248175182478</v>
      </c>
      <c r="G290" s="348">
        <v>68</v>
      </c>
      <c r="H290" s="348">
        <v>67.5</v>
      </c>
      <c r="I290" s="348">
        <v>67.5</v>
      </c>
      <c r="J290" s="348">
        <v>66.8</v>
      </c>
      <c r="K290" s="962">
        <v>66.8</v>
      </c>
      <c r="L290" s="749"/>
      <c r="M290" s="749"/>
    </row>
    <row r="291" spans="1:13" x14ac:dyDescent="0.25">
      <c r="A291" s="344"/>
      <c r="B291" s="311" t="s">
        <v>1074</v>
      </c>
      <c r="C291" s="268"/>
      <c r="D291" s="345">
        <v>40.200000000000003</v>
      </c>
      <c r="E291" s="345">
        <v>39.5</v>
      </c>
      <c r="F291" s="346">
        <f t="shared" si="14"/>
        <v>98.258706467661682</v>
      </c>
      <c r="G291" s="350">
        <v>39.5</v>
      </c>
      <c r="H291" s="350">
        <v>39.5</v>
      </c>
      <c r="I291" s="350">
        <v>39.5</v>
      </c>
      <c r="J291" s="350">
        <v>39.5</v>
      </c>
      <c r="K291" s="964">
        <v>39.5</v>
      </c>
      <c r="L291" s="749"/>
      <c r="M291" s="749"/>
    </row>
    <row r="292" spans="1:13" x14ac:dyDescent="0.25">
      <c r="A292" s="351"/>
      <c r="B292" s="312" t="s">
        <v>221</v>
      </c>
      <c r="C292" s="157"/>
      <c r="D292" s="352">
        <v>45</v>
      </c>
      <c r="E292" s="352">
        <v>45</v>
      </c>
      <c r="F292" s="353">
        <f t="shared" si="14"/>
        <v>100</v>
      </c>
      <c r="G292" s="354">
        <v>45</v>
      </c>
      <c r="H292" s="354">
        <v>45</v>
      </c>
      <c r="I292" s="354">
        <v>45</v>
      </c>
      <c r="J292" s="354">
        <v>45</v>
      </c>
      <c r="K292" s="965">
        <v>45</v>
      </c>
      <c r="L292" s="749"/>
      <c r="M292" s="749"/>
    </row>
    <row r="293" spans="1:13" x14ac:dyDescent="0.25">
      <c r="A293" s="351"/>
      <c r="B293" s="312" t="s">
        <v>217</v>
      </c>
      <c r="C293" s="157"/>
      <c r="D293" s="352">
        <v>35</v>
      </c>
      <c r="E293" s="352">
        <v>35</v>
      </c>
      <c r="F293" s="353">
        <f t="shared" si="14"/>
        <v>100</v>
      </c>
      <c r="G293" s="354">
        <v>35</v>
      </c>
      <c r="H293" s="354">
        <v>35</v>
      </c>
      <c r="I293" s="354">
        <v>35</v>
      </c>
      <c r="J293" s="354">
        <v>35</v>
      </c>
      <c r="K293" s="965">
        <v>35</v>
      </c>
      <c r="L293" s="749"/>
      <c r="M293" s="749"/>
    </row>
    <row r="294" spans="1:13" x14ac:dyDescent="0.25">
      <c r="A294" s="351"/>
      <c r="B294" s="312" t="s">
        <v>222</v>
      </c>
      <c r="C294" s="157"/>
      <c r="D294" s="352">
        <v>40</v>
      </c>
      <c r="E294" s="352">
        <v>40</v>
      </c>
      <c r="F294" s="353">
        <f t="shared" si="14"/>
        <v>100</v>
      </c>
      <c r="G294" s="354">
        <v>40</v>
      </c>
      <c r="H294" s="354">
        <v>40</v>
      </c>
      <c r="I294" s="354">
        <v>40</v>
      </c>
      <c r="J294" s="354">
        <v>40</v>
      </c>
      <c r="K294" s="965">
        <v>40</v>
      </c>
      <c r="L294" s="749"/>
      <c r="M294" s="749"/>
    </row>
    <row r="295" spans="1:13" x14ac:dyDescent="0.25">
      <c r="A295" s="351"/>
      <c r="B295" s="312" t="s">
        <v>234</v>
      </c>
      <c r="C295" s="157"/>
      <c r="D295" s="352">
        <v>17.5</v>
      </c>
      <c r="E295" s="352">
        <v>17.5</v>
      </c>
      <c r="F295" s="353">
        <f t="shared" si="14"/>
        <v>100</v>
      </c>
      <c r="G295" s="354">
        <v>17.5</v>
      </c>
      <c r="H295" s="354">
        <v>17.5</v>
      </c>
      <c r="I295" s="354">
        <v>17.5</v>
      </c>
      <c r="J295" s="354">
        <v>17.5</v>
      </c>
      <c r="K295" s="965">
        <v>17.5</v>
      </c>
      <c r="L295" s="749"/>
      <c r="M295" s="749"/>
    </row>
    <row r="296" spans="1:13" x14ac:dyDescent="0.25">
      <c r="A296" s="351"/>
      <c r="B296" s="312" t="s">
        <v>224</v>
      </c>
      <c r="C296" s="157"/>
      <c r="D296" s="352">
        <v>50</v>
      </c>
      <c r="E296" s="352">
        <v>50</v>
      </c>
      <c r="F296" s="353">
        <f t="shared" si="14"/>
        <v>100</v>
      </c>
      <c r="G296" s="354">
        <v>50</v>
      </c>
      <c r="H296" s="354">
        <v>50</v>
      </c>
      <c r="I296" s="354">
        <v>50</v>
      </c>
      <c r="J296" s="354">
        <v>50</v>
      </c>
      <c r="K296" s="965">
        <v>50</v>
      </c>
      <c r="L296" s="749"/>
      <c r="M296" s="749"/>
    </row>
    <row r="297" spans="1:13" x14ac:dyDescent="0.25">
      <c r="A297" s="351"/>
      <c r="B297" s="312" t="s">
        <v>226</v>
      </c>
      <c r="C297" s="157"/>
      <c r="D297" s="352">
        <v>32.200000000000003</v>
      </c>
      <c r="E297" s="352">
        <v>32.200000000000003</v>
      </c>
      <c r="F297" s="353">
        <f t="shared" si="14"/>
        <v>100</v>
      </c>
      <c r="G297" s="354">
        <v>32.200000000000003</v>
      </c>
      <c r="H297" s="354">
        <v>32.200000000000003</v>
      </c>
      <c r="I297" s="354">
        <v>32.200000000000003</v>
      </c>
      <c r="J297" s="354">
        <v>32.200000000000003</v>
      </c>
      <c r="K297" s="965">
        <v>32.200000000000003</v>
      </c>
      <c r="L297" s="749"/>
      <c r="M297" s="749"/>
    </row>
    <row r="298" spans="1:13" x14ac:dyDescent="0.25">
      <c r="A298" s="351"/>
      <c r="B298" s="312" t="s">
        <v>1110</v>
      </c>
      <c r="C298" s="157"/>
      <c r="D298" s="352">
        <v>53</v>
      </c>
      <c r="E298" s="352">
        <v>53</v>
      </c>
      <c r="F298" s="353">
        <f t="shared" si="14"/>
        <v>100</v>
      </c>
      <c r="G298" s="354">
        <v>53</v>
      </c>
      <c r="H298" s="354">
        <v>53</v>
      </c>
      <c r="I298" s="354">
        <v>53</v>
      </c>
      <c r="J298" s="354">
        <v>53</v>
      </c>
      <c r="K298" s="965">
        <v>53</v>
      </c>
      <c r="L298" s="749"/>
      <c r="M298" s="749"/>
    </row>
    <row r="299" spans="1:13" x14ac:dyDescent="0.25">
      <c r="A299" s="351"/>
      <c r="B299" s="312" t="s">
        <v>1073</v>
      </c>
      <c r="C299" s="157"/>
      <c r="D299" s="352">
        <v>7.6</v>
      </c>
      <c r="E299" s="352">
        <v>7.6</v>
      </c>
      <c r="F299" s="353">
        <f t="shared" si="14"/>
        <v>100</v>
      </c>
      <c r="G299" s="354">
        <v>7.6</v>
      </c>
      <c r="H299" s="354">
        <v>7.6</v>
      </c>
      <c r="I299" s="354">
        <v>7.6</v>
      </c>
      <c r="J299" s="354">
        <v>7.6</v>
      </c>
      <c r="K299" s="965">
        <v>7.6</v>
      </c>
      <c r="L299" s="749"/>
      <c r="M299" s="749"/>
    </row>
    <row r="300" spans="1:13" x14ac:dyDescent="0.25">
      <c r="A300" s="351"/>
      <c r="B300" s="312" t="s">
        <v>231</v>
      </c>
      <c r="C300" s="157"/>
      <c r="D300" s="352">
        <v>35</v>
      </c>
      <c r="E300" s="352">
        <v>35</v>
      </c>
      <c r="F300" s="353">
        <f t="shared" si="14"/>
        <v>100</v>
      </c>
      <c r="G300" s="355">
        <v>35</v>
      </c>
      <c r="H300" s="355">
        <v>35</v>
      </c>
      <c r="I300" s="355">
        <v>35</v>
      </c>
      <c r="J300" s="355">
        <v>35</v>
      </c>
      <c r="K300" s="966">
        <v>35</v>
      </c>
      <c r="L300" s="749"/>
      <c r="M300" s="749"/>
    </row>
    <row r="301" spans="1:13" x14ac:dyDescent="0.25">
      <c r="A301" s="351"/>
      <c r="B301" s="312" t="s">
        <v>220</v>
      </c>
      <c r="C301" s="157"/>
      <c r="D301" s="352" t="s">
        <v>12</v>
      </c>
      <c r="E301" s="352" t="s">
        <v>12</v>
      </c>
      <c r="F301" s="353" t="s">
        <v>12</v>
      </c>
      <c r="G301" s="354" t="s">
        <v>12</v>
      </c>
      <c r="H301" s="354" t="s">
        <v>12</v>
      </c>
      <c r="I301" s="354" t="s">
        <v>12</v>
      </c>
      <c r="J301" s="354" t="s">
        <v>12</v>
      </c>
      <c r="K301" s="965" t="s">
        <v>12</v>
      </c>
      <c r="L301" s="749"/>
      <c r="M301" s="749"/>
    </row>
    <row r="302" spans="1:13" x14ac:dyDescent="0.25">
      <c r="A302" s="184"/>
      <c r="B302" s="185" t="s">
        <v>229</v>
      </c>
      <c r="C302" s="157"/>
      <c r="D302" s="352" t="s">
        <v>12</v>
      </c>
      <c r="E302" s="352" t="s">
        <v>12</v>
      </c>
      <c r="F302" s="353" t="s">
        <v>12</v>
      </c>
      <c r="G302" s="354" t="s">
        <v>12</v>
      </c>
      <c r="H302" s="354" t="s">
        <v>12</v>
      </c>
      <c r="I302" s="354" t="s">
        <v>12</v>
      </c>
      <c r="J302" s="354" t="s">
        <v>12</v>
      </c>
      <c r="K302" s="965" t="s">
        <v>12</v>
      </c>
      <c r="L302" s="749"/>
      <c r="M302" s="749"/>
    </row>
    <row r="303" spans="1:13" x14ac:dyDescent="0.25">
      <c r="A303" s="1259" t="s">
        <v>1068</v>
      </c>
      <c r="B303" s="1259"/>
      <c r="C303" s="1259"/>
      <c r="D303" s="1259"/>
      <c r="E303" s="1259"/>
      <c r="F303" s="1259"/>
      <c r="G303" s="1259"/>
      <c r="H303" s="1259"/>
      <c r="I303" s="1259"/>
      <c r="J303" s="1259"/>
      <c r="K303" s="1260"/>
      <c r="L303" s="204"/>
      <c r="M303" s="1010"/>
    </row>
    <row r="304" spans="1:13" ht="30" x14ac:dyDescent="0.25">
      <c r="A304" s="223">
        <v>23</v>
      </c>
      <c r="B304" s="12" t="s">
        <v>27</v>
      </c>
      <c r="C304" s="224" t="s">
        <v>8</v>
      </c>
      <c r="D304" s="225">
        <v>59.6</v>
      </c>
      <c r="E304" s="225">
        <v>70.5</v>
      </c>
      <c r="F304" s="225">
        <f>D304/E304*100</f>
        <v>84.539007092198588</v>
      </c>
      <c r="G304" s="226">
        <v>60.9</v>
      </c>
      <c r="H304" s="225">
        <v>70</v>
      </c>
      <c r="I304" s="226">
        <v>70.2</v>
      </c>
      <c r="J304" s="226">
        <v>70.5</v>
      </c>
      <c r="K304" s="893">
        <v>70.5</v>
      </c>
      <c r="L304" s="204"/>
      <c r="M304" s="998" t="s">
        <v>208</v>
      </c>
    </row>
    <row r="305" spans="1:13" x14ac:dyDescent="0.25">
      <c r="A305" s="1261" t="s">
        <v>237</v>
      </c>
      <c r="B305" s="1261"/>
      <c r="C305" s="1261"/>
      <c r="D305" s="1261"/>
      <c r="E305" s="1261"/>
      <c r="F305" s="1261"/>
      <c r="G305" s="1261"/>
      <c r="H305" s="1261"/>
      <c r="I305" s="1261"/>
      <c r="J305" s="1261"/>
      <c r="K305" s="1262"/>
      <c r="L305" s="1001"/>
      <c r="M305" s="1001"/>
    </row>
    <row r="306" spans="1:13" ht="30" x14ac:dyDescent="0.25">
      <c r="A306" s="834">
        <v>24</v>
      </c>
      <c r="B306" s="234" t="s">
        <v>27</v>
      </c>
      <c r="C306" s="834" t="s">
        <v>56</v>
      </c>
      <c r="D306" s="235">
        <v>0</v>
      </c>
      <c r="E306" s="235">
        <v>3</v>
      </c>
      <c r="F306" s="235">
        <v>0</v>
      </c>
      <c r="G306" s="235">
        <v>1</v>
      </c>
      <c r="H306" s="235">
        <v>1</v>
      </c>
      <c r="I306" s="235">
        <v>1</v>
      </c>
      <c r="J306" s="235">
        <v>0</v>
      </c>
      <c r="K306" s="967">
        <v>0</v>
      </c>
      <c r="L306" s="204" t="s">
        <v>1087</v>
      </c>
      <c r="M306" s="998" t="s">
        <v>208</v>
      </c>
    </row>
    <row r="307" spans="1:13" x14ac:dyDescent="0.25">
      <c r="A307" s="1051" t="s">
        <v>240</v>
      </c>
      <c r="B307" s="1051"/>
      <c r="C307" s="1051"/>
      <c r="D307" s="1051"/>
      <c r="E307" s="1051"/>
      <c r="F307" s="1051"/>
      <c r="G307" s="1051"/>
      <c r="H307" s="1051"/>
      <c r="I307" s="1051"/>
      <c r="J307" s="1051"/>
      <c r="K307" s="1256"/>
      <c r="L307" s="1001"/>
      <c r="M307" s="1001"/>
    </row>
    <row r="308" spans="1:13" ht="31.5" x14ac:dyDescent="0.25">
      <c r="A308" s="4">
        <v>25</v>
      </c>
      <c r="B308" s="234" t="s">
        <v>27</v>
      </c>
      <c r="C308" s="4" t="s">
        <v>17</v>
      </c>
      <c r="D308" s="4">
        <v>58.3</v>
      </c>
      <c r="E308" s="4">
        <v>92.9</v>
      </c>
      <c r="F308" s="5">
        <v>62.755651237890199</v>
      </c>
      <c r="G308" s="4"/>
      <c r="H308" s="4">
        <v>64.7</v>
      </c>
      <c r="I308" s="4">
        <v>73</v>
      </c>
      <c r="J308" s="4">
        <v>82.9</v>
      </c>
      <c r="K308" s="581">
        <v>92.9</v>
      </c>
      <c r="L308" s="204" t="s">
        <v>1085</v>
      </c>
      <c r="M308" s="998" t="s">
        <v>208</v>
      </c>
    </row>
    <row r="309" spans="1:13" x14ac:dyDescent="0.25">
      <c r="A309" s="1183" t="s">
        <v>241</v>
      </c>
      <c r="B309" s="1051"/>
      <c r="C309" s="1051"/>
      <c r="D309" s="1051"/>
      <c r="E309" s="1051"/>
      <c r="F309" s="1051"/>
      <c r="G309" s="1051"/>
      <c r="H309" s="1051"/>
      <c r="I309" s="1051"/>
      <c r="J309" s="1051"/>
      <c r="K309" s="1256"/>
      <c r="L309" s="1001"/>
      <c r="M309" s="1001"/>
    </row>
    <row r="310" spans="1:13" x14ac:dyDescent="0.25">
      <c r="A310" s="47">
        <v>26</v>
      </c>
      <c r="B310" s="234" t="s">
        <v>27</v>
      </c>
      <c r="C310" s="19" t="s">
        <v>8</v>
      </c>
      <c r="D310" s="216">
        <v>70</v>
      </c>
      <c r="E310" s="216">
        <v>100</v>
      </c>
      <c r="F310" s="216">
        <f t="shared" ref="F310:F330" si="15">D310/E310*100</f>
        <v>70</v>
      </c>
      <c r="G310" s="216">
        <v>80</v>
      </c>
      <c r="H310" s="216">
        <v>85</v>
      </c>
      <c r="I310" s="216">
        <v>90</v>
      </c>
      <c r="J310" s="216">
        <v>100</v>
      </c>
      <c r="K310" s="890">
        <v>100</v>
      </c>
      <c r="L310" s="204" t="s">
        <v>1101</v>
      </c>
      <c r="M310" s="1001"/>
    </row>
    <row r="311" spans="1:13" x14ac:dyDescent="0.25">
      <c r="A311" s="360"/>
      <c r="B311" s="277" t="s">
        <v>221</v>
      </c>
      <c r="C311" s="361"/>
      <c r="D311" s="18">
        <v>47</v>
      </c>
      <c r="E311" s="18">
        <v>100</v>
      </c>
      <c r="F311" s="279">
        <f t="shared" si="15"/>
        <v>47</v>
      </c>
      <c r="G311" s="18">
        <v>50</v>
      </c>
      <c r="H311" s="18">
        <v>60</v>
      </c>
      <c r="I311" s="18">
        <v>70</v>
      </c>
      <c r="J311" s="18">
        <v>90</v>
      </c>
      <c r="K311" s="952">
        <v>100</v>
      </c>
      <c r="L311" s="242"/>
      <c r="M311" s="1001"/>
    </row>
    <row r="312" spans="1:13" x14ac:dyDescent="0.25">
      <c r="A312" s="360"/>
      <c r="B312" s="277" t="s">
        <v>226</v>
      </c>
      <c r="C312" s="360"/>
      <c r="D312" s="18">
        <v>49</v>
      </c>
      <c r="E312" s="18">
        <v>100</v>
      </c>
      <c r="F312" s="279">
        <f t="shared" si="15"/>
        <v>49</v>
      </c>
      <c r="G312" s="18">
        <v>60</v>
      </c>
      <c r="H312" s="18">
        <v>70</v>
      </c>
      <c r="I312" s="18">
        <v>80</v>
      </c>
      <c r="J312" s="18">
        <v>90</v>
      </c>
      <c r="K312" s="952">
        <v>100</v>
      </c>
      <c r="L312" s="1001"/>
      <c r="M312" s="1001"/>
    </row>
    <row r="313" spans="1:13" x14ac:dyDescent="0.25">
      <c r="A313" s="360"/>
      <c r="B313" s="277" t="s">
        <v>206</v>
      </c>
      <c r="C313" s="361"/>
      <c r="D313" s="18">
        <v>50</v>
      </c>
      <c r="E313" s="18">
        <v>100</v>
      </c>
      <c r="F313" s="279">
        <f t="shared" si="15"/>
        <v>50</v>
      </c>
      <c r="G313" s="18">
        <v>70</v>
      </c>
      <c r="H313" s="18">
        <v>80</v>
      </c>
      <c r="I313" s="18">
        <v>85</v>
      </c>
      <c r="J313" s="18">
        <v>90</v>
      </c>
      <c r="K313" s="952">
        <v>100</v>
      </c>
      <c r="L313" s="242"/>
      <c r="M313" s="1001"/>
    </row>
    <row r="314" spans="1:13" x14ac:dyDescent="0.25">
      <c r="A314" s="360"/>
      <c r="B314" s="277" t="s">
        <v>794</v>
      </c>
      <c r="C314" s="361"/>
      <c r="D314" s="18">
        <v>53</v>
      </c>
      <c r="E314" s="18">
        <v>100</v>
      </c>
      <c r="F314" s="279">
        <f t="shared" si="15"/>
        <v>53</v>
      </c>
      <c r="G314" s="18">
        <v>70</v>
      </c>
      <c r="H314" s="18">
        <v>80</v>
      </c>
      <c r="I314" s="18">
        <v>85</v>
      </c>
      <c r="J314" s="18">
        <v>90</v>
      </c>
      <c r="K314" s="952">
        <v>100</v>
      </c>
      <c r="L314" s="1001"/>
      <c r="M314" s="1001"/>
    </row>
    <row r="315" spans="1:13" x14ac:dyDescent="0.25">
      <c r="A315" s="360"/>
      <c r="B315" s="277" t="s">
        <v>222</v>
      </c>
      <c r="C315" s="361"/>
      <c r="D315" s="18">
        <v>54</v>
      </c>
      <c r="E315" s="18">
        <v>100</v>
      </c>
      <c r="F315" s="279">
        <f t="shared" si="15"/>
        <v>54</v>
      </c>
      <c r="G315" s="18">
        <v>60</v>
      </c>
      <c r="H315" s="18">
        <v>70</v>
      </c>
      <c r="I315" s="18">
        <v>80</v>
      </c>
      <c r="J315" s="18">
        <v>90</v>
      </c>
      <c r="K315" s="952">
        <v>100</v>
      </c>
      <c r="L315" s="242"/>
      <c r="M315" s="1001"/>
    </row>
    <row r="316" spans="1:13" x14ac:dyDescent="0.25">
      <c r="A316" s="360"/>
      <c r="B316" s="277" t="s">
        <v>217</v>
      </c>
      <c r="C316" s="361"/>
      <c r="D316" s="18">
        <v>58</v>
      </c>
      <c r="E316" s="18">
        <v>100</v>
      </c>
      <c r="F316" s="279">
        <f t="shared" si="15"/>
        <v>57.999999999999993</v>
      </c>
      <c r="G316" s="18">
        <v>60</v>
      </c>
      <c r="H316" s="18">
        <v>70</v>
      </c>
      <c r="I316" s="18">
        <v>80</v>
      </c>
      <c r="J316" s="18">
        <v>90</v>
      </c>
      <c r="K316" s="952">
        <v>100</v>
      </c>
      <c r="L316" s="242"/>
      <c r="M316" s="1001"/>
    </row>
    <row r="317" spans="1:13" x14ac:dyDescent="0.25">
      <c r="A317" s="360"/>
      <c r="B317" s="277" t="s">
        <v>231</v>
      </c>
      <c r="C317" s="362"/>
      <c r="D317" s="18">
        <v>59</v>
      </c>
      <c r="E317" s="18">
        <v>100</v>
      </c>
      <c r="F317" s="279">
        <f t="shared" si="15"/>
        <v>59</v>
      </c>
      <c r="G317" s="18">
        <v>60</v>
      </c>
      <c r="H317" s="18">
        <v>70</v>
      </c>
      <c r="I317" s="18">
        <v>80</v>
      </c>
      <c r="J317" s="18">
        <v>90</v>
      </c>
      <c r="K317" s="952">
        <v>100</v>
      </c>
      <c r="L317" s="1001"/>
      <c r="M317" s="1001"/>
    </row>
    <row r="318" spans="1:13" x14ac:dyDescent="0.25">
      <c r="A318" s="360"/>
      <c r="B318" s="277" t="s">
        <v>225</v>
      </c>
      <c r="C318" s="363"/>
      <c r="D318" s="18">
        <v>60</v>
      </c>
      <c r="E318" s="18">
        <v>100</v>
      </c>
      <c r="F318" s="279">
        <f t="shared" si="15"/>
        <v>60</v>
      </c>
      <c r="G318" s="18">
        <v>60</v>
      </c>
      <c r="H318" s="18">
        <v>70</v>
      </c>
      <c r="I318" s="18">
        <v>80</v>
      </c>
      <c r="J318" s="18">
        <v>90</v>
      </c>
      <c r="K318" s="952">
        <v>100</v>
      </c>
      <c r="L318" s="913"/>
      <c r="M318" s="1001"/>
    </row>
    <row r="319" spans="1:13" x14ac:dyDescent="0.25">
      <c r="A319" s="360"/>
      <c r="B319" s="277" t="s">
        <v>220</v>
      </c>
      <c r="C319" s="361"/>
      <c r="D319" s="18">
        <v>64</v>
      </c>
      <c r="E319" s="18">
        <v>100</v>
      </c>
      <c r="F319" s="279">
        <f t="shared" si="15"/>
        <v>64</v>
      </c>
      <c r="G319" s="18">
        <v>75</v>
      </c>
      <c r="H319" s="18">
        <v>80</v>
      </c>
      <c r="I319" s="18">
        <v>85</v>
      </c>
      <c r="J319" s="18">
        <v>90</v>
      </c>
      <c r="K319" s="952">
        <v>100</v>
      </c>
      <c r="L319" s="242"/>
      <c r="M319" s="1001"/>
    </row>
    <row r="320" spans="1:13" x14ac:dyDescent="0.25">
      <c r="A320" s="360"/>
      <c r="B320" s="277" t="s">
        <v>234</v>
      </c>
      <c r="C320" s="361"/>
      <c r="D320" s="18">
        <v>64</v>
      </c>
      <c r="E320" s="18">
        <v>100</v>
      </c>
      <c r="F320" s="279">
        <f t="shared" si="15"/>
        <v>64</v>
      </c>
      <c r="G320" s="18">
        <v>70</v>
      </c>
      <c r="H320" s="18">
        <v>80</v>
      </c>
      <c r="I320" s="18">
        <v>85</v>
      </c>
      <c r="J320" s="18">
        <v>90</v>
      </c>
      <c r="K320" s="952">
        <v>100</v>
      </c>
      <c r="L320" s="242"/>
      <c r="M320" s="1001"/>
    </row>
    <row r="321" spans="1:13" x14ac:dyDescent="0.25">
      <c r="A321" s="360"/>
      <c r="B321" s="277" t="s">
        <v>232</v>
      </c>
      <c r="C321" s="362"/>
      <c r="D321" s="18">
        <v>64</v>
      </c>
      <c r="E321" s="18">
        <v>100</v>
      </c>
      <c r="F321" s="279">
        <f t="shared" si="15"/>
        <v>64</v>
      </c>
      <c r="G321" s="18">
        <v>75</v>
      </c>
      <c r="H321" s="18">
        <v>80</v>
      </c>
      <c r="I321" s="18">
        <v>85</v>
      </c>
      <c r="J321" s="18">
        <v>90</v>
      </c>
      <c r="K321" s="952">
        <v>100</v>
      </c>
      <c r="L321" s="1001"/>
      <c r="M321" s="1001"/>
    </row>
    <row r="322" spans="1:13" x14ac:dyDescent="0.25">
      <c r="A322" s="360"/>
      <c r="B322" s="277" t="s">
        <v>229</v>
      </c>
      <c r="C322" s="360"/>
      <c r="D322" s="18">
        <v>65</v>
      </c>
      <c r="E322" s="18">
        <v>100</v>
      </c>
      <c r="F322" s="279">
        <f t="shared" si="15"/>
        <v>65</v>
      </c>
      <c r="G322" s="18">
        <v>70</v>
      </c>
      <c r="H322" s="18">
        <v>80</v>
      </c>
      <c r="I322" s="18">
        <v>85</v>
      </c>
      <c r="J322" s="18">
        <v>90</v>
      </c>
      <c r="K322" s="952">
        <v>100</v>
      </c>
      <c r="L322" s="1001"/>
      <c r="M322" s="1001"/>
    </row>
    <row r="323" spans="1:13" x14ac:dyDescent="0.25">
      <c r="A323" s="360"/>
      <c r="B323" s="277" t="s">
        <v>1110</v>
      </c>
      <c r="C323" s="360"/>
      <c r="D323" s="18">
        <v>68</v>
      </c>
      <c r="E323" s="18">
        <v>100</v>
      </c>
      <c r="F323" s="279">
        <f t="shared" si="15"/>
        <v>68</v>
      </c>
      <c r="G323" s="18">
        <v>75</v>
      </c>
      <c r="H323" s="18">
        <v>80</v>
      </c>
      <c r="I323" s="18">
        <v>85</v>
      </c>
      <c r="J323" s="18">
        <v>90</v>
      </c>
      <c r="K323" s="952">
        <v>100</v>
      </c>
      <c r="L323" s="1001"/>
      <c r="M323" s="1001"/>
    </row>
    <row r="324" spans="1:13" x14ac:dyDescent="0.25">
      <c r="A324" s="364"/>
      <c r="B324" s="172" t="s">
        <v>230</v>
      </c>
      <c r="C324" s="365"/>
      <c r="D324" s="268">
        <v>74</v>
      </c>
      <c r="E324" s="268">
        <v>100</v>
      </c>
      <c r="F324" s="270">
        <f t="shared" si="15"/>
        <v>74</v>
      </c>
      <c r="G324" s="268">
        <v>75</v>
      </c>
      <c r="H324" s="268">
        <v>80</v>
      </c>
      <c r="I324" s="268">
        <v>85</v>
      </c>
      <c r="J324" s="268">
        <v>90</v>
      </c>
      <c r="K324" s="953">
        <v>100</v>
      </c>
      <c r="L324" s="1001"/>
      <c r="M324" s="1001"/>
    </row>
    <row r="325" spans="1:13" x14ac:dyDescent="0.25">
      <c r="A325" s="364"/>
      <c r="B325" s="172" t="s">
        <v>227</v>
      </c>
      <c r="C325" s="364"/>
      <c r="D325" s="268">
        <v>78</v>
      </c>
      <c r="E325" s="268">
        <v>100</v>
      </c>
      <c r="F325" s="270">
        <f t="shared" si="15"/>
        <v>78</v>
      </c>
      <c r="G325" s="268">
        <v>75</v>
      </c>
      <c r="H325" s="268">
        <v>80</v>
      </c>
      <c r="I325" s="268">
        <v>85</v>
      </c>
      <c r="J325" s="268">
        <v>90</v>
      </c>
      <c r="K325" s="953">
        <v>100</v>
      </c>
      <c r="L325" s="1001"/>
      <c r="M325" s="1001"/>
    </row>
    <row r="326" spans="1:13" x14ac:dyDescent="0.25">
      <c r="A326" s="364"/>
      <c r="B326" s="172" t="s">
        <v>224</v>
      </c>
      <c r="C326" s="366"/>
      <c r="D326" s="268">
        <v>82</v>
      </c>
      <c r="E326" s="268">
        <v>100</v>
      </c>
      <c r="F326" s="270">
        <f t="shared" si="15"/>
        <v>82</v>
      </c>
      <c r="G326" s="268">
        <v>75</v>
      </c>
      <c r="H326" s="268">
        <v>80</v>
      </c>
      <c r="I326" s="268">
        <v>85</v>
      </c>
      <c r="J326" s="268">
        <v>90</v>
      </c>
      <c r="K326" s="953">
        <v>100</v>
      </c>
      <c r="L326" s="1001"/>
      <c r="M326" s="1001"/>
    </row>
    <row r="327" spans="1:13" x14ac:dyDescent="0.25">
      <c r="A327" s="364"/>
      <c r="B327" s="172" t="s">
        <v>1073</v>
      </c>
      <c r="C327" s="364"/>
      <c r="D327" s="268">
        <v>91</v>
      </c>
      <c r="E327" s="268">
        <v>100</v>
      </c>
      <c r="F327" s="270">
        <f t="shared" si="15"/>
        <v>91</v>
      </c>
      <c r="G327" s="268">
        <v>75</v>
      </c>
      <c r="H327" s="268">
        <v>80</v>
      </c>
      <c r="I327" s="268">
        <v>85</v>
      </c>
      <c r="J327" s="268">
        <v>90</v>
      </c>
      <c r="K327" s="953">
        <v>100</v>
      </c>
      <c r="L327" s="1001"/>
      <c r="M327" s="1001"/>
    </row>
    <row r="328" spans="1:13" x14ac:dyDescent="0.25">
      <c r="A328" s="367"/>
      <c r="B328" s="185" t="s">
        <v>205</v>
      </c>
      <c r="C328" s="368"/>
      <c r="D328" s="157">
        <v>100</v>
      </c>
      <c r="E328" s="157">
        <v>100</v>
      </c>
      <c r="F328" s="274">
        <f t="shared" si="15"/>
        <v>100</v>
      </c>
      <c r="G328" s="157">
        <v>100</v>
      </c>
      <c r="H328" s="157">
        <v>100</v>
      </c>
      <c r="I328" s="157">
        <v>100</v>
      </c>
      <c r="J328" s="157">
        <v>100</v>
      </c>
      <c r="K328" s="810">
        <v>100</v>
      </c>
      <c r="L328" s="242"/>
      <c r="M328" s="1001"/>
    </row>
    <row r="329" spans="1:13" x14ac:dyDescent="0.25">
      <c r="A329" s="367"/>
      <c r="B329" s="185" t="s">
        <v>1074</v>
      </c>
      <c r="C329" s="368"/>
      <c r="D329" s="157">
        <v>100</v>
      </c>
      <c r="E329" s="157">
        <v>100</v>
      </c>
      <c r="F329" s="274">
        <f t="shared" si="15"/>
        <v>100</v>
      </c>
      <c r="G329" s="157">
        <v>100</v>
      </c>
      <c r="H329" s="157">
        <v>100</v>
      </c>
      <c r="I329" s="157">
        <v>100</v>
      </c>
      <c r="J329" s="157">
        <v>100</v>
      </c>
      <c r="K329" s="810">
        <v>100</v>
      </c>
      <c r="L329" s="242"/>
      <c r="M329" s="1001"/>
    </row>
    <row r="330" spans="1:13" x14ac:dyDescent="0.25">
      <c r="A330" s="367"/>
      <c r="B330" s="185" t="s">
        <v>193</v>
      </c>
      <c r="C330" s="368"/>
      <c r="D330" s="157">
        <v>100</v>
      </c>
      <c r="E330" s="157">
        <v>100</v>
      </c>
      <c r="F330" s="274">
        <f t="shared" si="15"/>
        <v>100</v>
      </c>
      <c r="G330" s="157">
        <v>100</v>
      </c>
      <c r="H330" s="157">
        <v>100</v>
      </c>
      <c r="I330" s="157">
        <v>100</v>
      </c>
      <c r="J330" s="157">
        <v>100</v>
      </c>
      <c r="K330" s="810">
        <v>100</v>
      </c>
      <c r="L330" s="242"/>
      <c r="M330" s="1001"/>
    </row>
    <row r="331" spans="1:13" s="239" customFormat="1" x14ac:dyDescent="0.25">
      <c r="A331" s="1084" t="s">
        <v>930</v>
      </c>
      <c r="B331" s="1069"/>
      <c r="C331" s="1069"/>
      <c r="D331" s="1069"/>
      <c r="E331" s="1069"/>
      <c r="F331" s="1069"/>
      <c r="G331" s="1069"/>
      <c r="H331" s="1069"/>
      <c r="I331" s="1069"/>
      <c r="J331" s="1069"/>
      <c r="K331" s="1234"/>
      <c r="L331" s="242"/>
      <c r="M331" s="242"/>
    </row>
    <row r="332" spans="1:13" s="239" customFormat="1" ht="30" x14ac:dyDescent="0.25">
      <c r="A332" s="23">
        <v>27</v>
      </c>
      <c r="B332" s="850" t="s">
        <v>27</v>
      </c>
      <c r="C332" s="19" t="s">
        <v>56</v>
      </c>
      <c r="D332" s="216">
        <v>0</v>
      </c>
      <c r="E332" s="216">
        <v>25</v>
      </c>
      <c r="F332" s="216">
        <f>D332/E332*100</f>
        <v>0</v>
      </c>
      <c r="G332" s="216">
        <v>25</v>
      </c>
      <c r="H332" s="216">
        <v>25</v>
      </c>
      <c r="I332" s="216">
        <v>25</v>
      </c>
      <c r="J332" s="216">
        <v>25</v>
      </c>
      <c r="K332" s="890">
        <v>25</v>
      </c>
      <c r="L332" s="217" t="s">
        <v>1101</v>
      </c>
      <c r="M332" s="209" t="s">
        <v>208</v>
      </c>
    </row>
    <row r="333" spans="1:13" s="239" customFormat="1" x14ac:dyDescent="0.25">
      <c r="A333" s="1084" t="s">
        <v>931</v>
      </c>
      <c r="B333" s="1069"/>
      <c r="C333" s="1069"/>
      <c r="D333" s="1069"/>
      <c r="E333" s="1069"/>
      <c r="F333" s="1069"/>
      <c r="G333" s="1069"/>
      <c r="H333" s="1069"/>
      <c r="I333" s="1069"/>
      <c r="J333" s="1069"/>
      <c r="K333" s="1234"/>
      <c r="L333" s="242"/>
      <c r="M333" s="242"/>
    </row>
    <row r="334" spans="1:13" s="239" customFormat="1" ht="30" x14ac:dyDescent="0.25">
      <c r="A334" s="23">
        <v>28</v>
      </c>
      <c r="B334" s="850" t="s">
        <v>27</v>
      </c>
      <c r="C334" s="19" t="s">
        <v>56</v>
      </c>
      <c r="D334" s="216">
        <v>0</v>
      </c>
      <c r="E334" s="216">
        <v>40</v>
      </c>
      <c r="F334" s="216">
        <f>D334/E334*100</f>
        <v>0</v>
      </c>
      <c r="G334" s="216"/>
      <c r="H334" s="216"/>
      <c r="I334" s="216"/>
      <c r="J334" s="216">
        <v>30</v>
      </c>
      <c r="K334" s="890">
        <v>40</v>
      </c>
      <c r="L334" s="217" t="s">
        <v>1101</v>
      </c>
      <c r="M334" s="209" t="s">
        <v>208</v>
      </c>
    </row>
    <row r="335" spans="1:13" x14ac:dyDescent="0.25">
      <c r="A335" s="1183" t="s">
        <v>242</v>
      </c>
      <c r="B335" s="1183"/>
      <c r="C335" s="1183"/>
      <c r="D335" s="1183"/>
      <c r="E335" s="1183"/>
      <c r="F335" s="1183"/>
      <c r="G335" s="1183"/>
      <c r="H335" s="1183"/>
      <c r="I335" s="1183"/>
      <c r="J335" s="1183"/>
      <c r="K335" s="1163"/>
      <c r="L335" s="1001"/>
      <c r="M335" s="1001"/>
    </row>
    <row r="336" spans="1:13" x14ac:dyDescent="0.25">
      <c r="A336" s="4">
        <v>29</v>
      </c>
      <c r="B336" s="12" t="s">
        <v>27</v>
      </c>
      <c r="C336" s="4" t="s">
        <v>38</v>
      </c>
      <c r="D336" s="244">
        <v>23.6</v>
      </c>
      <c r="E336" s="56">
        <v>24</v>
      </c>
      <c r="F336" s="56">
        <f t="shared" ref="F336:F356" si="16">D336/E336*100</f>
        <v>98.333333333333343</v>
      </c>
      <c r="G336" s="56">
        <v>23.8</v>
      </c>
      <c r="H336" s="56">
        <v>23.9</v>
      </c>
      <c r="I336" s="56">
        <v>23.9</v>
      </c>
      <c r="J336" s="56">
        <v>24</v>
      </c>
      <c r="K336" s="968">
        <v>24</v>
      </c>
      <c r="L336" s="204" t="s">
        <v>1102</v>
      </c>
      <c r="M336" s="1012"/>
    </row>
    <row r="337" spans="1:13" x14ac:dyDescent="0.25">
      <c r="A337" s="369"/>
      <c r="B337" s="370" t="s">
        <v>1055</v>
      </c>
      <c r="C337" s="18"/>
      <c r="D337" s="290">
        <v>16.5</v>
      </c>
      <c r="E337" s="231">
        <v>23.7</v>
      </c>
      <c r="F337" s="318">
        <f t="shared" si="16"/>
        <v>69.620253164556971</v>
      </c>
      <c r="G337" s="371">
        <v>23.7</v>
      </c>
      <c r="H337" s="371">
        <v>23.7</v>
      </c>
      <c r="I337" s="371">
        <v>23.7</v>
      </c>
      <c r="J337" s="371">
        <v>23.7</v>
      </c>
      <c r="K337" s="969">
        <v>23.7</v>
      </c>
      <c r="L337" s="1001"/>
      <c r="M337" s="1001"/>
    </row>
    <row r="338" spans="1:13" x14ac:dyDescent="0.25">
      <c r="A338" s="372"/>
      <c r="B338" s="373" t="s">
        <v>1060</v>
      </c>
      <c r="C338" s="268"/>
      <c r="D338" s="271">
        <v>20.9</v>
      </c>
      <c r="E338" s="269">
        <v>23.7</v>
      </c>
      <c r="F338" s="286">
        <f t="shared" si="16"/>
        <v>88.185654008438817</v>
      </c>
      <c r="G338" s="374">
        <v>23.7</v>
      </c>
      <c r="H338" s="374">
        <v>23.7</v>
      </c>
      <c r="I338" s="374">
        <v>23.7</v>
      </c>
      <c r="J338" s="374">
        <v>23.7</v>
      </c>
      <c r="K338" s="970">
        <v>23.7</v>
      </c>
      <c r="L338" s="1001"/>
      <c r="M338" s="1001"/>
    </row>
    <row r="339" spans="1:13" x14ac:dyDescent="0.25">
      <c r="A339" s="372"/>
      <c r="B339" s="373" t="s">
        <v>1061</v>
      </c>
      <c r="C339" s="268"/>
      <c r="D339" s="271">
        <v>19.8</v>
      </c>
      <c r="E339" s="269">
        <v>20.9</v>
      </c>
      <c r="F339" s="286">
        <f t="shared" si="16"/>
        <v>94.736842105263165</v>
      </c>
      <c r="G339" s="374">
        <v>20.9</v>
      </c>
      <c r="H339" s="374">
        <v>20.9</v>
      </c>
      <c r="I339" s="374">
        <v>20.9</v>
      </c>
      <c r="J339" s="374">
        <v>20.9</v>
      </c>
      <c r="K339" s="970">
        <v>20.9</v>
      </c>
      <c r="L339" s="1001"/>
      <c r="M339" s="1001"/>
    </row>
    <row r="340" spans="1:13" x14ac:dyDescent="0.25">
      <c r="A340" s="372"/>
      <c r="B340" s="373" t="s">
        <v>194</v>
      </c>
      <c r="C340" s="268"/>
      <c r="D340" s="271">
        <v>23.7</v>
      </c>
      <c r="E340" s="269">
        <v>24.4</v>
      </c>
      <c r="F340" s="286">
        <f t="shared" si="16"/>
        <v>97.131147540983605</v>
      </c>
      <c r="G340" s="374">
        <v>24.1</v>
      </c>
      <c r="H340" s="374">
        <v>24.2</v>
      </c>
      <c r="I340" s="374">
        <v>24.3</v>
      </c>
      <c r="J340" s="374">
        <v>24.3</v>
      </c>
      <c r="K340" s="970">
        <v>24.4</v>
      </c>
      <c r="L340" s="1001"/>
      <c r="M340" s="1001"/>
    </row>
    <row r="341" spans="1:13" x14ac:dyDescent="0.25">
      <c r="A341" s="268"/>
      <c r="B341" s="172" t="s">
        <v>205</v>
      </c>
      <c r="C341" s="268"/>
      <c r="D341" s="271">
        <v>26.4</v>
      </c>
      <c r="E341" s="269">
        <v>26.8</v>
      </c>
      <c r="F341" s="286">
        <f t="shared" si="16"/>
        <v>98.507462686567166</v>
      </c>
      <c r="G341" s="269">
        <v>26.5</v>
      </c>
      <c r="H341" s="269">
        <v>26.6</v>
      </c>
      <c r="I341" s="269">
        <v>26.6</v>
      </c>
      <c r="J341" s="269">
        <v>26.7</v>
      </c>
      <c r="K341" s="820">
        <v>26.8</v>
      </c>
      <c r="L341" s="1001"/>
      <c r="M341" s="1001"/>
    </row>
    <row r="342" spans="1:13" x14ac:dyDescent="0.25">
      <c r="A342" s="372"/>
      <c r="B342" s="373" t="s">
        <v>239</v>
      </c>
      <c r="C342" s="268"/>
      <c r="D342" s="271">
        <v>21.3</v>
      </c>
      <c r="E342" s="269">
        <v>21.4</v>
      </c>
      <c r="F342" s="286">
        <f t="shared" si="16"/>
        <v>99.532710280373834</v>
      </c>
      <c r="G342" s="374">
        <v>21.3</v>
      </c>
      <c r="H342" s="374">
        <v>21.3</v>
      </c>
      <c r="I342" s="374">
        <v>21.4</v>
      </c>
      <c r="J342" s="374">
        <v>21.4</v>
      </c>
      <c r="K342" s="970">
        <v>21.4</v>
      </c>
      <c r="L342" s="1001"/>
      <c r="M342" s="1001"/>
    </row>
    <row r="343" spans="1:13" x14ac:dyDescent="0.25">
      <c r="A343" s="285"/>
      <c r="B343" s="373" t="s">
        <v>238</v>
      </c>
      <c r="C343" s="268"/>
      <c r="D343" s="271">
        <v>20.399999999999999</v>
      </c>
      <c r="E343" s="269">
        <v>20.399999999999999</v>
      </c>
      <c r="F343" s="286">
        <f t="shared" si="16"/>
        <v>100</v>
      </c>
      <c r="G343" s="374">
        <v>20.399999999999999</v>
      </c>
      <c r="H343" s="374">
        <v>20.399999999999999</v>
      </c>
      <c r="I343" s="374">
        <v>20.399999999999999</v>
      </c>
      <c r="J343" s="374">
        <v>20.399999999999999</v>
      </c>
      <c r="K343" s="970">
        <v>20.399999999999999</v>
      </c>
      <c r="L343" s="1001"/>
      <c r="M343" s="1001"/>
    </row>
    <row r="344" spans="1:13" x14ac:dyDescent="0.25">
      <c r="A344" s="372"/>
      <c r="B344" s="373" t="s">
        <v>1074</v>
      </c>
      <c r="C344" s="268"/>
      <c r="D344" s="271">
        <v>22.5</v>
      </c>
      <c r="E344" s="269">
        <v>22.5</v>
      </c>
      <c r="F344" s="286">
        <f t="shared" si="16"/>
        <v>100</v>
      </c>
      <c r="G344" s="374">
        <v>22.5</v>
      </c>
      <c r="H344" s="374">
        <v>22.5</v>
      </c>
      <c r="I344" s="374">
        <v>22.5</v>
      </c>
      <c r="J344" s="374">
        <v>22.5</v>
      </c>
      <c r="K344" s="970">
        <v>22.5</v>
      </c>
      <c r="L344" s="1001"/>
      <c r="M344" s="1001"/>
    </row>
    <row r="345" spans="1:13" x14ac:dyDescent="0.25">
      <c r="A345" s="372"/>
      <c r="B345" s="373" t="s">
        <v>1050</v>
      </c>
      <c r="C345" s="268"/>
      <c r="D345" s="271">
        <v>22.8</v>
      </c>
      <c r="E345" s="269">
        <v>22.8</v>
      </c>
      <c r="F345" s="286">
        <f t="shared" si="16"/>
        <v>100</v>
      </c>
      <c r="G345" s="374">
        <v>22.8</v>
      </c>
      <c r="H345" s="374">
        <v>22.8</v>
      </c>
      <c r="I345" s="374">
        <v>22.8</v>
      </c>
      <c r="J345" s="374">
        <v>22.8</v>
      </c>
      <c r="K345" s="970">
        <v>22.8</v>
      </c>
      <c r="L345" s="1001"/>
      <c r="M345" s="1001"/>
    </row>
    <row r="346" spans="1:13" x14ac:dyDescent="0.25">
      <c r="A346" s="372"/>
      <c r="B346" s="373" t="s">
        <v>1051</v>
      </c>
      <c r="C346" s="268"/>
      <c r="D346" s="271">
        <v>22</v>
      </c>
      <c r="E346" s="269">
        <v>22</v>
      </c>
      <c r="F346" s="286">
        <f t="shared" si="16"/>
        <v>100</v>
      </c>
      <c r="G346" s="374">
        <v>22</v>
      </c>
      <c r="H346" s="374">
        <v>22</v>
      </c>
      <c r="I346" s="374">
        <v>22</v>
      </c>
      <c r="J346" s="374">
        <v>22</v>
      </c>
      <c r="K346" s="970">
        <v>22</v>
      </c>
      <c r="L346" s="1001"/>
      <c r="M346" s="1001"/>
    </row>
    <row r="347" spans="1:13" x14ac:dyDescent="0.25">
      <c r="A347" s="372"/>
      <c r="B347" s="373" t="s">
        <v>1053</v>
      </c>
      <c r="C347" s="268"/>
      <c r="D347" s="271">
        <v>21.5</v>
      </c>
      <c r="E347" s="269">
        <v>21.5</v>
      </c>
      <c r="F347" s="286">
        <f t="shared" si="16"/>
        <v>100</v>
      </c>
      <c r="G347" s="374">
        <v>21.5</v>
      </c>
      <c r="H347" s="374">
        <v>21.5</v>
      </c>
      <c r="I347" s="374">
        <v>21.5</v>
      </c>
      <c r="J347" s="374">
        <v>21.5</v>
      </c>
      <c r="K347" s="970">
        <v>21.5</v>
      </c>
      <c r="L347" s="1001"/>
      <c r="M347" s="1001"/>
    </row>
    <row r="348" spans="1:13" x14ac:dyDescent="0.25">
      <c r="A348" s="372"/>
      <c r="B348" s="373" t="s">
        <v>1064</v>
      </c>
      <c r="C348" s="268"/>
      <c r="D348" s="271">
        <v>26.8</v>
      </c>
      <c r="E348" s="269">
        <v>26.8</v>
      </c>
      <c r="F348" s="286">
        <f t="shared" si="16"/>
        <v>100</v>
      </c>
      <c r="G348" s="374">
        <v>26.8</v>
      </c>
      <c r="H348" s="374">
        <v>26.8</v>
      </c>
      <c r="I348" s="374">
        <v>26.8</v>
      </c>
      <c r="J348" s="374">
        <v>26.8</v>
      </c>
      <c r="K348" s="970">
        <v>26.8</v>
      </c>
      <c r="L348" s="1001"/>
      <c r="M348" s="1001"/>
    </row>
    <row r="349" spans="1:13" x14ac:dyDescent="0.25">
      <c r="A349" s="372"/>
      <c r="B349" s="373" t="s">
        <v>1065</v>
      </c>
      <c r="C349" s="268"/>
      <c r="D349" s="271">
        <v>22.4</v>
      </c>
      <c r="E349" s="269">
        <v>22.4</v>
      </c>
      <c r="F349" s="286">
        <f t="shared" si="16"/>
        <v>100</v>
      </c>
      <c r="G349" s="374">
        <v>22.4</v>
      </c>
      <c r="H349" s="374">
        <v>22.4</v>
      </c>
      <c r="I349" s="374">
        <v>22.4</v>
      </c>
      <c r="J349" s="374">
        <v>22.4</v>
      </c>
      <c r="K349" s="970">
        <v>22.4</v>
      </c>
      <c r="L349" s="1001"/>
      <c r="M349" s="1001"/>
    </row>
    <row r="350" spans="1:13" x14ac:dyDescent="0.25">
      <c r="A350" s="375"/>
      <c r="B350" s="376" t="s">
        <v>1058</v>
      </c>
      <c r="C350" s="157"/>
      <c r="D350" s="275">
        <v>22.9</v>
      </c>
      <c r="E350" s="158">
        <v>22.8</v>
      </c>
      <c r="F350" s="288">
        <f t="shared" si="16"/>
        <v>100.43859649122805</v>
      </c>
      <c r="G350" s="377">
        <v>22.8</v>
      </c>
      <c r="H350" s="377">
        <v>22.8</v>
      </c>
      <c r="I350" s="377">
        <v>22.8</v>
      </c>
      <c r="J350" s="377">
        <v>22.8</v>
      </c>
      <c r="K350" s="971">
        <v>22.8</v>
      </c>
      <c r="L350" s="1001"/>
      <c r="M350" s="1001"/>
    </row>
    <row r="351" spans="1:13" x14ac:dyDescent="0.25">
      <c r="A351" s="375"/>
      <c r="B351" s="376" t="s">
        <v>243</v>
      </c>
      <c r="C351" s="157"/>
      <c r="D351" s="275">
        <v>21.8</v>
      </c>
      <c r="E351" s="158" t="s">
        <v>244</v>
      </c>
      <c r="F351" s="288">
        <f t="shared" si="16"/>
        <v>4.7161647628937348E-2</v>
      </c>
      <c r="G351" s="377" t="s">
        <v>244</v>
      </c>
      <c r="H351" s="377" t="s">
        <v>244</v>
      </c>
      <c r="I351" s="377" t="s">
        <v>244</v>
      </c>
      <c r="J351" s="377" t="s">
        <v>244</v>
      </c>
      <c r="K351" s="971" t="s">
        <v>244</v>
      </c>
      <c r="L351" s="1001"/>
      <c r="M351" s="1001"/>
    </row>
    <row r="352" spans="1:13" x14ac:dyDescent="0.25">
      <c r="A352" s="375"/>
      <c r="B352" s="376" t="s">
        <v>1057</v>
      </c>
      <c r="C352" s="157"/>
      <c r="D352" s="275">
        <v>22.8</v>
      </c>
      <c r="E352" s="158">
        <v>22.6</v>
      </c>
      <c r="F352" s="288">
        <f t="shared" si="16"/>
        <v>100.88495575221239</v>
      </c>
      <c r="G352" s="377">
        <v>22.6</v>
      </c>
      <c r="H352" s="377">
        <v>22.6</v>
      </c>
      <c r="I352" s="377">
        <v>22.6</v>
      </c>
      <c r="J352" s="377">
        <v>22.6</v>
      </c>
      <c r="K352" s="971">
        <v>22.6</v>
      </c>
      <c r="L352" s="1001"/>
      <c r="M352" s="1001"/>
    </row>
    <row r="353" spans="1:13" x14ac:dyDescent="0.25">
      <c r="A353" s="375"/>
      <c r="B353" s="376" t="s">
        <v>1059</v>
      </c>
      <c r="C353" s="157"/>
      <c r="D353" s="275">
        <v>24.1</v>
      </c>
      <c r="E353" s="158">
        <v>22.9</v>
      </c>
      <c r="F353" s="288">
        <f t="shared" si="16"/>
        <v>105.24017467248909</v>
      </c>
      <c r="G353" s="377">
        <v>22.9</v>
      </c>
      <c r="H353" s="377">
        <v>22.9</v>
      </c>
      <c r="I353" s="377">
        <v>22.9</v>
      </c>
      <c r="J353" s="377">
        <v>22.9</v>
      </c>
      <c r="K353" s="971">
        <v>22.9</v>
      </c>
      <c r="L353" s="1001"/>
      <c r="M353" s="1001"/>
    </row>
    <row r="354" spans="1:13" x14ac:dyDescent="0.25">
      <c r="A354" s="375"/>
      <c r="B354" s="376" t="s">
        <v>1054</v>
      </c>
      <c r="C354" s="157"/>
      <c r="D354" s="275">
        <v>23.7</v>
      </c>
      <c r="E354" s="158">
        <v>21.8</v>
      </c>
      <c r="F354" s="288">
        <f t="shared" si="16"/>
        <v>108.71559633027523</v>
      </c>
      <c r="G354" s="377">
        <v>21.8</v>
      </c>
      <c r="H354" s="377">
        <v>21.8</v>
      </c>
      <c r="I354" s="377">
        <v>21.8</v>
      </c>
      <c r="J354" s="377">
        <v>21.8</v>
      </c>
      <c r="K354" s="971">
        <v>21.8</v>
      </c>
      <c r="L354" s="1001"/>
      <c r="M354" s="1001"/>
    </row>
    <row r="355" spans="1:13" x14ac:dyDescent="0.25">
      <c r="A355" s="375"/>
      <c r="B355" s="376" t="s">
        <v>1062</v>
      </c>
      <c r="C355" s="157"/>
      <c r="D355" s="275">
        <v>21.7</v>
      </c>
      <c r="E355" s="158">
        <v>19.8</v>
      </c>
      <c r="F355" s="288">
        <f t="shared" si="16"/>
        <v>109.59595959595958</v>
      </c>
      <c r="G355" s="377">
        <v>19.8</v>
      </c>
      <c r="H355" s="377">
        <v>19.8</v>
      </c>
      <c r="I355" s="377">
        <v>19.8</v>
      </c>
      <c r="J355" s="377">
        <v>19.8</v>
      </c>
      <c r="K355" s="971">
        <v>19.8</v>
      </c>
      <c r="L355" s="1001"/>
      <c r="M355" s="1001"/>
    </row>
    <row r="356" spans="1:13" x14ac:dyDescent="0.25">
      <c r="A356" s="375"/>
      <c r="B356" s="376" t="s">
        <v>1056</v>
      </c>
      <c r="C356" s="157"/>
      <c r="D356" s="275">
        <v>22.6</v>
      </c>
      <c r="E356" s="158">
        <v>16.5</v>
      </c>
      <c r="F356" s="288">
        <f t="shared" si="16"/>
        <v>136.969696969697</v>
      </c>
      <c r="G356" s="377">
        <v>16.5</v>
      </c>
      <c r="H356" s="377">
        <v>16.5</v>
      </c>
      <c r="I356" s="377">
        <v>16.5</v>
      </c>
      <c r="J356" s="377">
        <v>16.5</v>
      </c>
      <c r="K356" s="971">
        <v>16.5</v>
      </c>
      <c r="L356" s="1001"/>
      <c r="M356" s="1001"/>
    </row>
    <row r="357" spans="1:13" s="239" customFormat="1" x14ac:dyDescent="0.25">
      <c r="A357" s="1084" t="s">
        <v>932</v>
      </c>
      <c r="B357" s="1084"/>
      <c r="C357" s="1084"/>
      <c r="D357" s="1084"/>
      <c r="E357" s="1084"/>
      <c r="F357" s="1084"/>
      <c r="G357" s="1084"/>
      <c r="H357" s="1084"/>
      <c r="I357" s="1084"/>
      <c r="J357" s="1084"/>
      <c r="K357" s="1229"/>
      <c r="L357" s="242"/>
      <c r="M357" s="242"/>
    </row>
    <row r="358" spans="1:13" s="239" customFormat="1" ht="30" x14ac:dyDescent="0.25">
      <c r="A358" s="19">
        <v>30</v>
      </c>
      <c r="B358" s="20" t="s">
        <v>27</v>
      </c>
      <c r="C358" s="19" t="s">
        <v>108</v>
      </c>
      <c r="D358" s="246">
        <v>195</v>
      </c>
      <c r="E358" s="251" t="s">
        <v>12</v>
      </c>
      <c r="F358" s="251" t="s">
        <v>12</v>
      </c>
      <c r="G358" s="251">
        <v>110</v>
      </c>
      <c r="H358" s="251">
        <v>102</v>
      </c>
      <c r="I358" s="251">
        <v>97</v>
      </c>
      <c r="J358" s="251"/>
      <c r="K358" s="897"/>
      <c r="L358" s="217" t="s">
        <v>1104</v>
      </c>
      <c r="M358" s="209" t="s">
        <v>208</v>
      </c>
    </row>
    <row r="359" spans="1:13" x14ac:dyDescent="0.25">
      <c r="A359" s="1250" t="s">
        <v>245</v>
      </c>
      <c r="B359" s="1257"/>
      <c r="C359" s="1257"/>
      <c r="D359" s="1257"/>
      <c r="E359" s="1257"/>
      <c r="F359" s="1257"/>
      <c r="G359" s="1257"/>
      <c r="H359" s="1257"/>
      <c r="I359" s="1257"/>
      <c r="J359" s="1257"/>
      <c r="K359" s="1257"/>
      <c r="L359" s="1005"/>
      <c r="M359" s="1005"/>
    </row>
    <row r="360" spans="1:13" ht="30" x14ac:dyDescent="0.25">
      <c r="A360" s="47">
        <v>31</v>
      </c>
      <c r="B360" s="245" t="s">
        <v>27</v>
      </c>
      <c r="C360" s="47" t="s">
        <v>8</v>
      </c>
      <c r="D360" s="203">
        <v>37</v>
      </c>
      <c r="E360" s="203">
        <v>35</v>
      </c>
      <c r="F360" s="203">
        <f>D360/E360*100</f>
        <v>105.71428571428572</v>
      </c>
      <c r="G360" s="203">
        <v>32</v>
      </c>
      <c r="H360" s="203">
        <v>33</v>
      </c>
      <c r="I360" s="203">
        <v>34</v>
      </c>
      <c r="J360" s="203">
        <v>35</v>
      </c>
      <c r="K360" s="972">
        <v>35</v>
      </c>
      <c r="L360" s="204" t="s">
        <v>1105</v>
      </c>
      <c r="M360" s="998" t="s">
        <v>208</v>
      </c>
    </row>
    <row r="361" spans="1:13" x14ac:dyDescent="0.25">
      <c r="A361" s="1254" t="s">
        <v>1091</v>
      </c>
      <c r="B361" s="1255"/>
      <c r="C361" s="1255"/>
      <c r="D361" s="1255"/>
      <c r="E361" s="1255"/>
      <c r="F361" s="1255"/>
      <c r="G361" s="1255"/>
      <c r="H361" s="1255"/>
      <c r="I361" s="1255"/>
      <c r="J361" s="1255"/>
      <c r="K361" s="1255"/>
      <c r="L361" s="1005"/>
      <c r="M361" s="1005"/>
    </row>
    <row r="362" spans="1:13" ht="30" x14ac:dyDescent="0.25">
      <c r="A362" s="47">
        <v>32</v>
      </c>
      <c r="B362" s="245" t="s">
        <v>27</v>
      </c>
      <c r="C362" s="47" t="s">
        <v>8</v>
      </c>
      <c r="D362" s="203">
        <v>16.66</v>
      </c>
      <c r="E362" s="204">
        <v>15.2</v>
      </c>
      <c r="F362" s="203">
        <f>E362/D362*100</f>
        <v>91.23649459783914</v>
      </c>
      <c r="G362" s="204">
        <v>15.5</v>
      </c>
      <c r="H362" s="204">
        <v>15.4</v>
      </c>
      <c r="I362" s="204">
        <v>15.3</v>
      </c>
      <c r="J362" s="204">
        <v>15.2</v>
      </c>
      <c r="K362" s="938">
        <v>15.2</v>
      </c>
      <c r="L362" s="1005"/>
      <c r="M362" s="998" t="s">
        <v>208</v>
      </c>
    </row>
    <row r="363" spans="1:13" x14ac:dyDescent="0.25">
      <c r="A363" s="1256" t="s">
        <v>246</v>
      </c>
      <c r="B363" s="1257"/>
      <c r="C363" s="1257"/>
      <c r="D363" s="1257"/>
      <c r="E363" s="1257"/>
      <c r="F363" s="1257"/>
      <c r="G363" s="1257"/>
      <c r="H363" s="1257"/>
      <c r="I363" s="1257"/>
      <c r="J363" s="1257"/>
      <c r="K363" s="1257"/>
      <c r="L363" s="1005"/>
      <c r="M363" s="1005"/>
    </row>
    <row r="364" spans="1:13" ht="47.25" x14ac:dyDescent="0.25">
      <c r="A364" s="47">
        <v>33</v>
      </c>
      <c r="B364" s="245" t="s">
        <v>27</v>
      </c>
      <c r="C364" s="4" t="s">
        <v>24</v>
      </c>
      <c r="D364" s="204">
        <v>52.2</v>
      </c>
      <c r="E364" s="204">
        <v>49.5</v>
      </c>
      <c r="F364" s="203">
        <f>E364/D364*100</f>
        <v>94.827586206896541</v>
      </c>
      <c r="G364" s="204">
        <v>50.2</v>
      </c>
      <c r="H364" s="204">
        <v>50</v>
      </c>
      <c r="I364" s="204">
        <v>49.7</v>
      </c>
      <c r="J364" s="204">
        <v>49.5</v>
      </c>
      <c r="K364" s="938">
        <v>49.5</v>
      </c>
      <c r="L364" s="1005"/>
      <c r="M364" s="998" t="s">
        <v>208</v>
      </c>
    </row>
    <row r="365" spans="1:13" x14ac:dyDescent="0.25">
      <c r="A365" s="1256" t="s">
        <v>1075</v>
      </c>
      <c r="B365" s="1257"/>
      <c r="C365" s="1257"/>
      <c r="D365" s="1257"/>
      <c r="E365" s="1257"/>
      <c r="F365" s="1257"/>
      <c r="G365" s="1257"/>
      <c r="H365" s="1257"/>
      <c r="I365" s="1257"/>
      <c r="J365" s="1257"/>
      <c r="K365" s="1257"/>
      <c r="L365" s="1005"/>
      <c r="M365" s="1005"/>
    </row>
    <row r="366" spans="1:13" ht="47.25" x14ac:dyDescent="0.25">
      <c r="A366" s="47">
        <v>34</v>
      </c>
      <c r="B366" s="245" t="s">
        <v>27</v>
      </c>
      <c r="C366" s="4" t="s">
        <v>24</v>
      </c>
      <c r="D366" s="204">
        <v>99.7</v>
      </c>
      <c r="E366" s="204">
        <v>97.2</v>
      </c>
      <c r="F366" s="203">
        <f>E366/D366*100</f>
        <v>97.49247743229688</v>
      </c>
      <c r="G366" s="204">
        <v>97.82</v>
      </c>
      <c r="H366" s="204">
        <v>97.62</v>
      </c>
      <c r="I366" s="204">
        <v>97.42</v>
      </c>
      <c r="J366" s="204">
        <v>97.22</v>
      </c>
      <c r="K366" s="938">
        <v>97.2</v>
      </c>
      <c r="L366" s="1005"/>
      <c r="M366" s="998" t="s">
        <v>208</v>
      </c>
    </row>
    <row r="367" spans="1:13" x14ac:dyDescent="0.25">
      <c r="A367" s="1256" t="s">
        <v>1076</v>
      </c>
      <c r="B367" s="1257"/>
      <c r="C367" s="1257"/>
      <c r="D367" s="1257"/>
      <c r="E367" s="1257"/>
      <c r="F367" s="1257"/>
      <c r="G367" s="1257"/>
      <c r="H367" s="1257"/>
      <c r="I367" s="1257"/>
      <c r="J367" s="1257"/>
      <c r="K367" s="1257"/>
      <c r="L367" s="1005"/>
      <c r="M367" s="1005"/>
    </row>
    <row r="368" spans="1:13" ht="47.25" x14ac:dyDescent="0.25">
      <c r="A368" s="47">
        <v>35</v>
      </c>
      <c r="B368" s="245" t="s">
        <v>27</v>
      </c>
      <c r="C368" s="4" t="s">
        <v>24</v>
      </c>
      <c r="D368" s="204">
        <v>2.2999999999999998</v>
      </c>
      <c r="E368" s="204">
        <v>0.2</v>
      </c>
      <c r="F368" s="203">
        <f>E368/D368*100</f>
        <v>8.6956521739130448</v>
      </c>
      <c r="G368" s="204">
        <v>0.23</v>
      </c>
      <c r="H368" s="204">
        <v>0.22</v>
      </c>
      <c r="I368" s="204">
        <v>0.21</v>
      </c>
      <c r="J368" s="204">
        <v>0.2</v>
      </c>
      <c r="K368" s="938">
        <v>0.2</v>
      </c>
      <c r="L368" s="1005"/>
      <c r="M368" s="998" t="s">
        <v>208</v>
      </c>
    </row>
    <row r="369" spans="1:13" s="239" customFormat="1" x14ac:dyDescent="0.25">
      <c r="A369" s="1234" t="s">
        <v>933</v>
      </c>
      <c r="B369" s="1231"/>
      <c r="C369" s="1231"/>
      <c r="D369" s="1231"/>
      <c r="E369" s="1231"/>
      <c r="F369" s="1231"/>
      <c r="G369" s="1231"/>
      <c r="H369" s="1231"/>
      <c r="I369" s="1231"/>
      <c r="J369" s="1231"/>
      <c r="K369" s="1231"/>
      <c r="L369" s="845"/>
      <c r="M369" s="845"/>
    </row>
    <row r="370" spans="1:13" s="239" customFormat="1" ht="47.25" x14ac:dyDescent="0.25">
      <c r="A370" s="23">
        <v>36</v>
      </c>
      <c r="B370" s="855" t="s">
        <v>27</v>
      </c>
      <c r="C370" s="19" t="s">
        <v>24</v>
      </c>
      <c r="D370" s="217">
        <v>11.2</v>
      </c>
      <c r="E370" s="217">
        <v>10</v>
      </c>
      <c r="F370" s="216">
        <f>E370/D370*100</f>
        <v>89.285714285714292</v>
      </c>
      <c r="G370" s="217">
        <v>10</v>
      </c>
      <c r="H370" s="217">
        <v>10</v>
      </c>
      <c r="I370" s="217">
        <v>10</v>
      </c>
      <c r="J370" s="217">
        <v>10</v>
      </c>
      <c r="K370" s="884">
        <v>10</v>
      </c>
      <c r="L370" s="845"/>
      <c r="M370" s="209" t="s">
        <v>208</v>
      </c>
    </row>
    <row r="371" spans="1:13" x14ac:dyDescent="0.25">
      <c r="A371" s="1256" t="s">
        <v>1077</v>
      </c>
      <c r="B371" s="1257"/>
      <c r="C371" s="1257"/>
      <c r="D371" s="1257"/>
      <c r="E371" s="1257"/>
      <c r="F371" s="1257"/>
      <c r="G371" s="1257"/>
      <c r="H371" s="1257"/>
      <c r="I371" s="1257"/>
      <c r="J371" s="1257"/>
      <c r="K371" s="1257"/>
      <c r="L371" s="1005"/>
      <c r="M371" s="1005"/>
    </row>
    <row r="372" spans="1:13" ht="63" x14ac:dyDescent="0.25">
      <c r="A372" s="47">
        <v>37</v>
      </c>
      <c r="B372" s="245" t="s">
        <v>27</v>
      </c>
      <c r="C372" s="4" t="s">
        <v>247</v>
      </c>
      <c r="D372" s="204">
        <v>0.3</v>
      </c>
      <c r="E372" s="204">
        <v>0.37</v>
      </c>
      <c r="F372" s="203">
        <f>D372/E372*100</f>
        <v>81.081081081081081</v>
      </c>
      <c r="G372" s="204">
        <v>0.37</v>
      </c>
      <c r="H372" s="204">
        <v>0.37</v>
      </c>
      <c r="I372" s="204">
        <v>0.37</v>
      </c>
      <c r="J372" s="204">
        <v>0.37</v>
      </c>
      <c r="K372" s="938">
        <v>0.37</v>
      </c>
      <c r="L372" s="1005"/>
      <c r="M372" s="998" t="s">
        <v>208</v>
      </c>
    </row>
    <row r="373" spans="1:13" x14ac:dyDescent="0.25">
      <c r="A373" s="1163" t="s">
        <v>248</v>
      </c>
      <c r="B373" s="1257"/>
      <c r="C373" s="1257"/>
      <c r="D373" s="1257"/>
      <c r="E373" s="1257"/>
      <c r="F373" s="1257"/>
      <c r="G373" s="1257"/>
      <c r="H373" s="1257"/>
      <c r="I373" s="1257"/>
      <c r="J373" s="1257"/>
      <c r="K373" s="1257"/>
      <c r="L373" s="1005"/>
      <c r="M373" s="1005"/>
    </row>
    <row r="374" spans="1:13" ht="47.25" x14ac:dyDescent="0.25">
      <c r="A374" s="47">
        <v>38</v>
      </c>
      <c r="B374" s="245" t="s">
        <v>27</v>
      </c>
      <c r="C374" s="4" t="s">
        <v>24</v>
      </c>
      <c r="D374" s="204">
        <v>0.12</v>
      </c>
      <c r="E374" s="204">
        <v>0.12</v>
      </c>
      <c r="F374" s="203">
        <f>E374/D374*100</f>
        <v>100</v>
      </c>
      <c r="G374" s="204">
        <v>0.12</v>
      </c>
      <c r="H374" s="204">
        <v>0.12</v>
      </c>
      <c r="I374" s="204">
        <v>0.12</v>
      </c>
      <c r="J374" s="204">
        <v>0.12</v>
      </c>
      <c r="K374" s="938">
        <v>0.12</v>
      </c>
      <c r="L374" s="1005"/>
      <c r="M374" s="998" t="s">
        <v>208</v>
      </c>
    </row>
    <row r="375" spans="1:13" x14ac:dyDescent="0.25">
      <c r="A375" s="1163" t="s">
        <v>249</v>
      </c>
      <c r="B375" s="1257"/>
      <c r="C375" s="1257"/>
      <c r="D375" s="1257"/>
      <c r="E375" s="1257"/>
      <c r="F375" s="1257"/>
      <c r="G375" s="1257"/>
      <c r="H375" s="1257"/>
      <c r="I375" s="1257"/>
      <c r="J375" s="1257"/>
      <c r="K375" s="1257"/>
      <c r="L375" s="1005"/>
      <c r="M375" s="1005"/>
    </row>
    <row r="376" spans="1:13" ht="47.25" x14ac:dyDescent="0.25">
      <c r="A376" s="47">
        <v>39</v>
      </c>
      <c r="B376" s="245" t="s">
        <v>27</v>
      </c>
      <c r="C376" s="4" t="s">
        <v>24</v>
      </c>
      <c r="D376" s="204">
        <v>0.12</v>
      </c>
      <c r="E376" s="204">
        <v>0.12</v>
      </c>
      <c r="F376" s="203">
        <f>E376/D376*100</f>
        <v>100</v>
      </c>
      <c r="G376" s="204">
        <v>0.12</v>
      </c>
      <c r="H376" s="204">
        <v>0.12</v>
      </c>
      <c r="I376" s="204">
        <v>0.12</v>
      </c>
      <c r="J376" s="204">
        <v>0.12</v>
      </c>
      <c r="K376" s="938">
        <v>0.12</v>
      </c>
      <c r="L376" s="1005"/>
      <c r="M376" s="998" t="s">
        <v>208</v>
      </c>
    </row>
    <row r="377" spans="1:13" x14ac:dyDescent="0.25">
      <c r="A377" s="1163" t="s">
        <v>250</v>
      </c>
      <c r="B377" s="1257"/>
      <c r="C377" s="1257"/>
      <c r="D377" s="1257"/>
      <c r="E377" s="1257"/>
      <c r="F377" s="1257"/>
      <c r="G377" s="1257"/>
      <c r="H377" s="1257"/>
      <c r="I377" s="1257"/>
      <c r="J377" s="1257"/>
      <c r="K377" s="1257"/>
      <c r="L377" s="1005"/>
      <c r="M377" s="1005"/>
    </row>
    <row r="378" spans="1:13" ht="47.25" x14ac:dyDescent="0.25">
      <c r="A378" s="47">
        <v>40</v>
      </c>
      <c r="B378" s="245" t="s">
        <v>27</v>
      </c>
      <c r="C378" s="4" t="s">
        <v>24</v>
      </c>
      <c r="D378" s="203">
        <v>129.36000000000001</v>
      </c>
      <c r="E378" s="203">
        <v>151.78</v>
      </c>
      <c r="F378" s="203">
        <f>E378/D378*100</f>
        <v>117.33147804576376</v>
      </c>
      <c r="G378" s="203">
        <v>153.78</v>
      </c>
      <c r="H378" s="203">
        <v>153.28</v>
      </c>
      <c r="I378" s="203">
        <v>152.78</v>
      </c>
      <c r="J378" s="203">
        <v>152.28</v>
      </c>
      <c r="K378" s="972">
        <v>151.78</v>
      </c>
      <c r="L378" s="1005"/>
      <c r="M378" s="998" t="s">
        <v>208</v>
      </c>
    </row>
    <row r="379" spans="1:13" x14ac:dyDescent="0.25">
      <c r="A379" s="1163" t="s">
        <v>251</v>
      </c>
      <c r="B379" s="1257"/>
      <c r="C379" s="1257"/>
      <c r="D379" s="1257"/>
      <c r="E379" s="1257"/>
      <c r="F379" s="1257"/>
      <c r="G379" s="1257"/>
      <c r="H379" s="1257"/>
      <c r="I379" s="1257"/>
      <c r="J379" s="1257"/>
      <c r="K379" s="1257"/>
      <c r="L379" s="1005"/>
      <c r="M379" s="1005"/>
    </row>
    <row r="380" spans="1:13" ht="47.25" x14ac:dyDescent="0.25">
      <c r="A380" s="47">
        <v>41</v>
      </c>
      <c r="B380" s="245" t="s">
        <v>27</v>
      </c>
      <c r="C380" s="4" t="s">
        <v>24</v>
      </c>
      <c r="D380" s="203">
        <v>60.06</v>
      </c>
      <c r="E380" s="203">
        <v>55.9</v>
      </c>
      <c r="F380" s="203">
        <f>E380/D380*100</f>
        <v>93.073593073593059</v>
      </c>
      <c r="G380" s="203">
        <v>58.9</v>
      </c>
      <c r="H380" s="203">
        <v>57.8</v>
      </c>
      <c r="I380" s="203">
        <v>56.5</v>
      </c>
      <c r="J380" s="203">
        <v>55.9</v>
      </c>
      <c r="K380" s="972">
        <v>55.9</v>
      </c>
      <c r="L380" s="1005"/>
      <c r="M380" s="998" t="s">
        <v>208</v>
      </c>
    </row>
    <row r="381" spans="1:13" x14ac:dyDescent="0.25">
      <c r="A381" s="1163" t="s">
        <v>252</v>
      </c>
      <c r="B381" s="1257"/>
      <c r="C381" s="1257"/>
      <c r="D381" s="1257"/>
      <c r="E381" s="1257"/>
      <c r="F381" s="1257"/>
      <c r="G381" s="1257"/>
      <c r="H381" s="1257"/>
      <c r="I381" s="1257"/>
      <c r="J381" s="1257"/>
      <c r="K381" s="1257"/>
      <c r="L381" s="1005"/>
      <c r="M381" s="1005"/>
    </row>
    <row r="382" spans="1:13" ht="30" x14ac:dyDescent="0.25">
      <c r="A382" s="47">
        <v>42</v>
      </c>
      <c r="B382" s="245" t="s">
        <v>27</v>
      </c>
      <c r="C382" s="4" t="s">
        <v>8</v>
      </c>
      <c r="D382" s="203">
        <v>25.7</v>
      </c>
      <c r="E382" s="203">
        <v>32.200000000000003</v>
      </c>
      <c r="F382" s="203">
        <f>D382/E382*100</f>
        <v>79.813664596273284</v>
      </c>
      <c r="G382" s="203">
        <v>29.78</v>
      </c>
      <c r="H382" s="203">
        <v>30.87</v>
      </c>
      <c r="I382" s="203">
        <v>31</v>
      </c>
      <c r="J382" s="203">
        <v>32</v>
      </c>
      <c r="K382" s="972">
        <v>32.200000000000003</v>
      </c>
      <c r="L382" s="1005"/>
      <c r="M382" s="998" t="s">
        <v>208</v>
      </c>
    </row>
    <row r="383" spans="1:13" x14ac:dyDescent="0.25">
      <c r="A383" s="1163" t="s">
        <v>1070</v>
      </c>
      <c r="B383" s="1257"/>
      <c r="C383" s="1257"/>
      <c r="D383" s="1257"/>
      <c r="E383" s="1257"/>
      <c r="F383" s="1257"/>
      <c r="G383" s="1257"/>
      <c r="H383" s="1257"/>
      <c r="I383" s="1257"/>
      <c r="J383" s="1257"/>
      <c r="K383" s="1257"/>
      <c r="L383" s="1005"/>
      <c r="M383" s="1005"/>
    </row>
    <row r="384" spans="1:13" ht="47.25" x14ac:dyDescent="0.25">
      <c r="A384" s="47">
        <v>43</v>
      </c>
      <c r="B384" s="245" t="s">
        <v>27</v>
      </c>
      <c r="C384" s="4" t="s">
        <v>24</v>
      </c>
      <c r="D384" s="203">
        <v>10</v>
      </c>
      <c r="E384" s="203">
        <v>11.3</v>
      </c>
      <c r="F384" s="203">
        <f>E384/D384*100</f>
        <v>113.00000000000001</v>
      </c>
      <c r="G384" s="203">
        <v>11.6</v>
      </c>
      <c r="H384" s="203">
        <v>11.5</v>
      </c>
      <c r="I384" s="203">
        <v>11.4</v>
      </c>
      <c r="J384" s="203">
        <v>11.3</v>
      </c>
      <c r="K384" s="972">
        <v>11.3</v>
      </c>
      <c r="L384" s="1005"/>
      <c r="M384" s="998" t="s">
        <v>208</v>
      </c>
    </row>
    <row r="385" spans="1:13" x14ac:dyDescent="0.25">
      <c r="A385" s="1163" t="s">
        <v>1078</v>
      </c>
      <c r="B385" s="1257"/>
      <c r="C385" s="1257"/>
      <c r="D385" s="1257"/>
      <c r="E385" s="1257"/>
      <c r="F385" s="1257"/>
      <c r="G385" s="1257"/>
      <c r="H385" s="1257"/>
      <c r="I385" s="1257"/>
      <c r="J385" s="1257"/>
      <c r="K385" s="1257"/>
      <c r="L385" s="1005"/>
      <c r="M385" s="1005"/>
    </row>
    <row r="386" spans="1:13" ht="47.25" x14ac:dyDescent="0.25">
      <c r="A386" s="47">
        <v>44</v>
      </c>
      <c r="B386" s="245" t="s">
        <v>27</v>
      </c>
      <c r="C386" s="4" t="s">
        <v>24</v>
      </c>
      <c r="D386" s="203">
        <v>39.1</v>
      </c>
      <c r="E386" s="203">
        <v>34.700000000000003</v>
      </c>
      <c r="F386" s="203">
        <f>E386/D386*100</f>
        <v>88.746803069053712</v>
      </c>
      <c r="G386" s="203">
        <v>39.9</v>
      </c>
      <c r="H386" s="203">
        <v>38.700000000000003</v>
      </c>
      <c r="I386" s="203">
        <v>36.799999999999997</v>
      </c>
      <c r="J386" s="203">
        <v>34.9</v>
      </c>
      <c r="K386" s="972">
        <v>34.700000000000003</v>
      </c>
      <c r="L386" s="1005"/>
      <c r="M386" s="998" t="s">
        <v>208</v>
      </c>
    </row>
    <row r="387" spans="1:13" x14ac:dyDescent="0.25">
      <c r="A387" s="1163" t="s">
        <v>253</v>
      </c>
      <c r="B387" s="1257"/>
      <c r="C387" s="1257"/>
      <c r="D387" s="1257"/>
      <c r="E387" s="1257"/>
      <c r="F387" s="1257"/>
      <c r="G387" s="1257"/>
      <c r="H387" s="1257"/>
      <c r="I387" s="1257"/>
      <c r="J387" s="1257"/>
      <c r="K387" s="1257"/>
      <c r="L387" s="1005"/>
      <c r="M387" s="1005"/>
    </row>
    <row r="388" spans="1:13" ht="63" x14ac:dyDescent="0.25">
      <c r="A388" s="47">
        <v>45</v>
      </c>
      <c r="B388" s="245" t="s">
        <v>27</v>
      </c>
      <c r="C388" s="4" t="s">
        <v>39</v>
      </c>
      <c r="D388" s="203">
        <v>10.3</v>
      </c>
      <c r="E388" s="203">
        <v>9.3000000000000007</v>
      </c>
      <c r="F388" s="203">
        <f>E388/D388*100</f>
        <v>90.291262135922338</v>
      </c>
      <c r="G388" s="203">
        <v>9.8000000000000007</v>
      </c>
      <c r="H388" s="203">
        <v>9.6999999999999993</v>
      </c>
      <c r="I388" s="203">
        <v>9.6</v>
      </c>
      <c r="J388" s="203">
        <v>9.4</v>
      </c>
      <c r="K388" s="972">
        <v>9.3000000000000007</v>
      </c>
      <c r="L388" s="1005"/>
      <c r="M388" s="998" t="s">
        <v>208</v>
      </c>
    </row>
    <row r="389" spans="1:13" x14ac:dyDescent="0.25">
      <c r="A389" s="1163" t="s">
        <v>1079</v>
      </c>
      <c r="B389" s="1257"/>
      <c r="C389" s="1257"/>
      <c r="D389" s="1257"/>
      <c r="E389" s="1257"/>
      <c r="F389" s="1257"/>
      <c r="G389" s="1257"/>
      <c r="H389" s="1257"/>
      <c r="I389" s="1257"/>
      <c r="J389" s="1257"/>
      <c r="K389" s="1257"/>
      <c r="L389" s="1005"/>
      <c r="M389" s="1005"/>
    </row>
    <row r="390" spans="1:13" ht="63" x14ac:dyDescent="0.25">
      <c r="A390" s="47">
        <v>46</v>
      </c>
      <c r="B390" s="245" t="s">
        <v>27</v>
      </c>
      <c r="C390" s="4" t="s">
        <v>39</v>
      </c>
      <c r="D390" s="203">
        <v>8.6</v>
      </c>
      <c r="E390" s="203">
        <v>5.2</v>
      </c>
      <c r="F390" s="203">
        <f>E390/D390*100</f>
        <v>60.465116279069775</v>
      </c>
      <c r="G390" s="203">
        <v>5.8</v>
      </c>
      <c r="H390" s="203">
        <v>5.6</v>
      </c>
      <c r="I390" s="203">
        <v>5.5</v>
      </c>
      <c r="J390" s="203">
        <v>5.3</v>
      </c>
      <c r="K390" s="972">
        <v>5.2</v>
      </c>
      <c r="L390" s="1005"/>
      <c r="M390" s="998" t="s">
        <v>208</v>
      </c>
    </row>
    <row r="391" spans="1:13" x14ac:dyDescent="0.25">
      <c r="A391" s="1163" t="s">
        <v>1071</v>
      </c>
      <c r="B391" s="1257"/>
      <c r="C391" s="1257"/>
      <c r="D391" s="1257"/>
      <c r="E391" s="1257"/>
      <c r="F391" s="1257"/>
      <c r="G391" s="1257"/>
      <c r="H391" s="1257"/>
      <c r="I391" s="1257"/>
      <c r="J391" s="1257"/>
      <c r="K391" s="1257"/>
      <c r="L391" s="1005"/>
      <c r="M391" s="1005"/>
    </row>
    <row r="392" spans="1:13" ht="47.25" x14ac:dyDescent="0.25">
      <c r="A392" s="47">
        <v>47</v>
      </c>
      <c r="B392" s="245" t="s">
        <v>27</v>
      </c>
      <c r="C392" s="4" t="s">
        <v>24</v>
      </c>
      <c r="D392" s="203">
        <v>11.1</v>
      </c>
      <c r="E392" s="203">
        <v>10.8</v>
      </c>
      <c r="F392" s="203">
        <f>E392/D392*100</f>
        <v>97.297297297297305</v>
      </c>
      <c r="G392" s="203">
        <v>11.1</v>
      </c>
      <c r="H392" s="203">
        <v>11</v>
      </c>
      <c r="I392" s="203">
        <v>10.9</v>
      </c>
      <c r="J392" s="203">
        <v>10.9</v>
      </c>
      <c r="K392" s="972">
        <v>10.8</v>
      </c>
      <c r="L392" s="1005"/>
      <c r="M392" s="998" t="s">
        <v>208</v>
      </c>
    </row>
    <row r="393" spans="1:13" x14ac:dyDescent="0.25">
      <c r="A393" s="1163" t="s">
        <v>254</v>
      </c>
      <c r="B393" s="1257"/>
      <c r="C393" s="1257"/>
      <c r="D393" s="1257"/>
      <c r="E393" s="1257"/>
      <c r="F393" s="1257"/>
      <c r="G393" s="1257"/>
      <c r="H393" s="1257"/>
      <c r="I393" s="1257"/>
      <c r="J393" s="1257"/>
      <c r="K393" s="1257"/>
      <c r="L393" s="1005"/>
      <c r="M393" s="1005"/>
    </row>
    <row r="394" spans="1:13" ht="30" x14ac:dyDescent="0.25">
      <c r="A394" s="47">
        <v>48</v>
      </c>
      <c r="B394" s="245" t="s">
        <v>27</v>
      </c>
      <c r="C394" s="4" t="s">
        <v>8</v>
      </c>
      <c r="D394" s="216">
        <v>60</v>
      </c>
      <c r="E394" s="203">
        <v>89</v>
      </c>
      <c r="F394" s="203">
        <f>E394/D394*100</f>
        <v>148.33333333333334</v>
      </c>
      <c r="G394" s="203">
        <v>85</v>
      </c>
      <c r="H394" s="203">
        <v>86</v>
      </c>
      <c r="I394" s="203">
        <v>87</v>
      </c>
      <c r="J394" s="203">
        <v>88</v>
      </c>
      <c r="K394" s="972">
        <v>89</v>
      </c>
      <c r="L394" s="1005"/>
      <c r="M394" s="998" t="s">
        <v>208</v>
      </c>
    </row>
    <row r="395" spans="1:13" x14ac:dyDescent="0.25">
      <c r="A395" s="1163" t="s">
        <v>1080</v>
      </c>
      <c r="B395" s="1257"/>
      <c r="C395" s="1257"/>
      <c r="D395" s="1257"/>
      <c r="E395" s="1257"/>
      <c r="F395" s="1257"/>
      <c r="G395" s="1257"/>
      <c r="H395" s="1257"/>
      <c r="I395" s="1257"/>
      <c r="J395" s="1257"/>
      <c r="K395" s="1257"/>
      <c r="L395" s="1005"/>
      <c r="M395" s="1005"/>
    </row>
    <row r="396" spans="1:13" ht="63" x14ac:dyDescent="0.25">
      <c r="A396" s="47">
        <v>49</v>
      </c>
      <c r="B396" s="245" t="s">
        <v>27</v>
      </c>
      <c r="C396" s="4" t="s">
        <v>39</v>
      </c>
      <c r="D396" s="216">
        <v>34.1</v>
      </c>
      <c r="E396" s="203">
        <v>11</v>
      </c>
      <c r="F396" s="203">
        <f>E396/D396*100</f>
        <v>32.258064516129032</v>
      </c>
      <c r="G396" s="203">
        <v>11.6</v>
      </c>
      <c r="H396" s="203">
        <v>11.4</v>
      </c>
      <c r="I396" s="203">
        <v>11.2</v>
      </c>
      <c r="J396" s="203">
        <v>11</v>
      </c>
      <c r="K396" s="972">
        <v>11</v>
      </c>
      <c r="L396" s="1005"/>
      <c r="M396" s="998" t="s">
        <v>208</v>
      </c>
    </row>
    <row r="397" spans="1:13" x14ac:dyDescent="0.25">
      <c r="A397" s="1163" t="s">
        <v>255</v>
      </c>
      <c r="B397" s="1257"/>
      <c r="C397" s="1257"/>
      <c r="D397" s="1257"/>
      <c r="E397" s="1257"/>
      <c r="F397" s="1257"/>
      <c r="G397" s="1257"/>
      <c r="H397" s="1257"/>
      <c r="I397" s="1257"/>
      <c r="J397" s="1257"/>
      <c r="K397" s="1257"/>
      <c r="L397" s="1005"/>
      <c r="M397" s="1005"/>
    </row>
    <row r="398" spans="1:13" ht="30" x14ac:dyDescent="0.25">
      <c r="A398" s="47">
        <v>50</v>
      </c>
      <c r="B398" s="245" t="s">
        <v>27</v>
      </c>
      <c r="C398" s="4" t="s">
        <v>8</v>
      </c>
      <c r="D398" s="216">
        <v>43</v>
      </c>
      <c r="E398" s="203">
        <v>65</v>
      </c>
      <c r="F398" s="203">
        <f>D398/E398*100</f>
        <v>66.153846153846146</v>
      </c>
      <c r="G398" s="203">
        <v>50</v>
      </c>
      <c r="H398" s="203">
        <v>55</v>
      </c>
      <c r="I398" s="203">
        <v>60</v>
      </c>
      <c r="J398" s="203">
        <v>65</v>
      </c>
      <c r="K398" s="972">
        <v>65</v>
      </c>
      <c r="L398" s="1005"/>
      <c r="M398" s="998" t="s">
        <v>208</v>
      </c>
    </row>
    <row r="399" spans="1:13" x14ac:dyDescent="0.25">
      <c r="A399" s="1163" t="s">
        <v>256</v>
      </c>
      <c r="B399" s="1257"/>
      <c r="C399" s="1257"/>
      <c r="D399" s="1257"/>
      <c r="E399" s="1257"/>
      <c r="F399" s="1257"/>
      <c r="G399" s="1257"/>
      <c r="H399" s="1257"/>
      <c r="I399" s="1257"/>
      <c r="J399" s="1257"/>
      <c r="K399" s="1257"/>
      <c r="L399" s="1005"/>
      <c r="M399" s="1005"/>
    </row>
    <row r="400" spans="1:13" ht="30" x14ac:dyDescent="0.25">
      <c r="A400" s="47">
        <v>51</v>
      </c>
      <c r="B400" s="245" t="s">
        <v>27</v>
      </c>
      <c r="C400" s="4" t="s">
        <v>8</v>
      </c>
      <c r="D400" s="216">
        <v>34</v>
      </c>
      <c r="E400" s="203">
        <v>50</v>
      </c>
      <c r="F400" s="203">
        <f>D400/E400*100</f>
        <v>68</v>
      </c>
      <c r="G400" s="203">
        <v>41</v>
      </c>
      <c r="H400" s="203">
        <v>44</v>
      </c>
      <c r="I400" s="203">
        <v>47</v>
      </c>
      <c r="J400" s="203">
        <v>50</v>
      </c>
      <c r="K400" s="972">
        <v>50</v>
      </c>
      <c r="L400" s="1005"/>
      <c r="M400" s="998" t="s">
        <v>208</v>
      </c>
    </row>
    <row r="401" spans="1:13" x14ac:dyDescent="0.25">
      <c r="A401" s="1163" t="s">
        <v>257</v>
      </c>
      <c r="B401" s="1257"/>
      <c r="C401" s="1257"/>
      <c r="D401" s="1257"/>
      <c r="E401" s="1257"/>
      <c r="F401" s="1257"/>
      <c r="G401" s="1257"/>
      <c r="H401" s="1257"/>
      <c r="I401" s="1257"/>
      <c r="J401" s="1257"/>
      <c r="K401" s="1257"/>
      <c r="L401" s="1005"/>
      <c r="M401" s="1005"/>
    </row>
    <row r="402" spans="1:13" ht="126" x14ac:dyDescent="0.25">
      <c r="A402" s="47">
        <v>52</v>
      </c>
      <c r="B402" s="245" t="s">
        <v>27</v>
      </c>
      <c r="C402" s="4" t="s">
        <v>89</v>
      </c>
      <c r="D402" s="216" t="s">
        <v>258</v>
      </c>
      <c r="E402" s="203">
        <v>2.7</v>
      </c>
      <c r="F402" s="203" t="s">
        <v>12</v>
      </c>
      <c r="G402" s="203">
        <v>3.1</v>
      </c>
      <c r="H402" s="203">
        <v>3</v>
      </c>
      <c r="I402" s="203">
        <v>2.9</v>
      </c>
      <c r="J402" s="203">
        <v>2.8</v>
      </c>
      <c r="K402" s="972">
        <v>2.7</v>
      </c>
      <c r="L402" s="1005"/>
      <c r="M402" s="998" t="s">
        <v>208</v>
      </c>
    </row>
    <row r="403" spans="1:13" x14ac:dyDescent="0.25">
      <c r="A403" s="1163" t="s">
        <v>1081</v>
      </c>
      <c r="B403" s="1257"/>
      <c r="C403" s="1257"/>
      <c r="D403" s="1257"/>
      <c r="E403" s="1257"/>
      <c r="F403" s="1257"/>
      <c r="G403" s="1257"/>
      <c r="H403" s="1257"/>
      <c r="I403" s="1257"/>
      <c r="J403" s="1257"/>
      <c r="K403" s="1257"/>
      <c r="L403" s="1005"/>
      <c r="M403" s="1005"/>
    </row>
    <row r="404" spans="1:13" ht="30" x14ac:dyDescent="0.25">
      <c r="A404" s="47">
        <v>53</v>
      </c>
      <c r="B404" s="245" t="s">
        <v>27</v>
      </c>
      <c r="C404" s="4" t="s">
        <v>8</v>
      </c>
      <c r="D404" s="216">
        <v>23</v>
      </c>
      <c r="E404" s="203">
        <v>19.5</v>
      </c>
      <c r="F404" s="203">
        <f>E404/D404*100</f>
        <v>84.782608695652172</v>
      </c>
      <c r="G404" s="203">
        <v>21</v>
      </c>
      <c r="H404" s="203">
        <v>20.5</v>
      </c>
      <c r="I404" s="203">
        <v>20</v>
      </c>
      <c r="J404" s="203">
        <v>19.5</v>
      </c>
      <c r="K404" s="972">
        <v>19.5</v>
      </c>
      <c r="L404" s="1005"/>
      <c r="M404" s="998" t="s">
        <v>208</v>
      </c>
    </row>
    <row r="405" spans="1:13" x14ac:dyDescent="0.25">
      <c r="A405" s="1163" t="s">
        <v>259</v>
      </c>
      <c r="B405" s="1257"/>
      <c r="C405" s="1257"/>
      <c r="D405" s="1257"/>
      <c r="E405" s="1257"/>
      <c r="F405" s="1257"/>
      <c r="G405" s="1257"/>
      <c r="H405" s="1257"/>
      <c r="I405" s="1257"/>
      <c r="J405" s="1257"/>
      <c r="K405" s="1257"/>
      <c r="L405" s="1005"/>
      <c r="M405" s="1005"/>
    </row>
    <row r="406" spans="1:13" ht="30" x14ac:dyDescent="0.25">
      <c r="A406" s="47">
        <v>54</v>
      </c>
      <c r="B406" s="245" t="s">
        <v>27</v>
      </c>
      <c r="C406" s="4" t="s">
        <v>8</v>
      </c>
      <c r="D406" s="216">
        <v>95</v>
      </c>
      <c r="E406" s="203">
        <v>95</v>
      </c>
      <c r="F406" s="203">
        <v>100</v>
      </c>
      <c r="G406" s="203">
        <v>95</v>
      </c>
      <c r="H406" s="203">
        <v>95</v>
      </c>
      <c r="I406" s="203">
        <v>95</v>
      </c>
      <c r="J406" s="203">
        <v>95</v>
      </c>
      <c r="K406" s="972">
        <v>95</v>
      </c>
      <c r="L406" s="1005"/>
      <c r="M406" s="998" t="s">
        <v>208</v>
      </c>
    </row>
    <row r="407" spans="1:13" x14ac:dyDescent="0.25">
      <c r="A407" s="1163" t="s">
        <v>260</v>
      </c>
      <c r="B407" s="1257"/>
      <c r="C407" s="1257"/>
      <c r="D407" s="1257"/>
      <c r="E407" s="1257"/>
      <c r="F407" s="1257"/>
      <c r="G407" s="1257"/>
      <c r="H407" s="1257"/>
      <c r="I407" s="1257"/>
      <c r="J407" s="1257"/>
      <c r="K407" s="1257"/>
      <c r="L407" s="1005"/>
      <c r="M407" s="1005"/>
    </row>
    <row r="408" spans="1:13" ht="30" x14ac:dyDescent="0.25">
      <c r="A408" s="47">
        <v>55</v>
      </c>
      <c r="B408" s="245" t="s">
        <v>27</v>
      </c>
      <c r="C408" s="4" t="s">
        <v>8</v>
      </c>
      <c r="D408" s="216"/>
      <c r="E408" s="203">
        <v>95</v>
      </c>
      <c r="F408" s="203">
        <f>D408/E408*100</f>
        <v>0</v>
      </c>
      <c r="G408" s="203">
        <v>80</v>
      </c>
      <c r="H408" s="203">
        <v>85</v>
      </c>
      <c r="I408" s="203">
        <v>90</v>
      </c>
      <c r="J408" s="203">
        <v>95</v>
      </c>
      <c r="K408" s="972">
        <v>95</v>
      </c>
      <c r="L408" s="1005"/>
      <c r="M408" s="998" t="s">
        <v>208</v>
      </c>
    </row>
    <row r="409" spans="1:13" x14ac:dyDescent="0.25">
      <c r="A409" s="1163" t="s">
        <v>261</v>
      </c>
      <c r="B409" s="1257"/>
      <c r="C409" s="1257"/>
      <c r="D409" s="1257"/>
      <c r="E409" s="1257"/>
      <c r="F409" s="1257"/>
      <c r="G409" s="1257"/>
      <c r="H409" s="1257"/>
      <c r="I409" s="1257"/>
      <c r="J409" s="1257"/>
      <c r="K409" s="1257"/>
      <c r="L409" s="1005"/>
      <c r="M409" s="1005"/>
    </row>
    <row r="410" spans="1:13" ht="30" x14ac:dyDescent="0.25">
      <c r="A410" s="47">
        <v>56</v>
      </c>
      <c r="B410" s="245" t="s">
        <v>27</v>
      </c>
      <c r="C410" s="4" t="s">
        <v>8</v>
      </c>
      <c r="D410" s="216">
        <v>70.900000000000006</v>
      </c>
      <c r="E410" s="203">
        <v>95</v>
      </c>
      <c r="F410" s="203">
        <f>D410/E410*100</f>
        <v>74.631578947368425</v>
      </c>
      <c r="G410" s="203">
        <v>70.400000000000006</v>
      </c>
      <c r="H410" s="203">
        <v>70.599999999999994</v>
      </c>
      <c r="I410" s="203">
        <v>70.8</v>
      </c>
      <c r="J410" s="203">
        <v>71</v>
      </c>
      <c r="K410" s="972">
        <v>71.2</v>
      </c>
      <c r="L410" s="1005"/>
      <c r="M410" s="998" t="s">
        <v>208</v>
      </c>
    </row>
    <row r="411" spans="1:13" x14ac:dyDescent="0.25">
      <c r="A411" s="1163" t="s">
        <v>262</v>
      </c>
      <c r="B411" s="1257"/>
      <c r="C411" s="1257"/>
      <c r="D411" s="1257"/>
      <c r="E411" s="1257"/>
      <c r="F411" s="1257"/>
      <c r="G411" s="1257"/>
      <c r="H411" s="1257"/>
      <c r="I411" s="1257"/>
      <c r="J411" s="1257"/>
      <c r="K411" s="1257"/>
      <c r="L411" s="1005"/>
      <c r="M411" s="1005"/>
    </row>
    <row r="412" spans="1:13" ht="30" x14ac:dyDescent="0.25">
      <c r="A412" s="47">
        <v>57</v>
      </c>
      <c r="B412" s="245" t="s">
        <v>27</v>
      </c>
      <c r="C412" s="4" t="s">
        <v>8</v>
      </c>
      <c r="D412" s="216">
        <v>100</v>
      </c>
      <c r="E412" s="203">
        <v>100</v>
      </c>
      <c r="F412" s="203">
        <f>D412/E412*100</f>
        <v>100</v>
      </c>
      <c r="G412" s="203">
        <v>100</v>
      </c>
      <c r="H412" s="203">
        <v>100</v>
      </c>
      <c r="I412" s="203">
        <v>100</v>
      </c>
      <c r="J412" s="203">
        <v>100</v>
      </c>
      <c r="K412" s="972">
        <v>100</v>
      </c>
      <c r="L412" s="1005"/>
      <c r="M412" s="998" t="s">
        <v>208</v>
      </c>
    </row>
    <row r="413" spans="1:13" x14ac:dyDescent="0.25">
      <c r="A413" s="1163" t="s">
        <v>263</v>
      </c>
      <c r="B413" s="1257"/>
      <c r="C413" s="1257"/>
      <c r="D413" s="1257"/>
      <c r="E413" s="1257"/>
      <c r="F413" s="1257"/>
      <c r="G413" s="1257"/>
      <c r="H413" s="1257"/>
      <c r="I413" s="1257"/>
      <c r="J413" s="1257"/>
      <c r="K413" s="1257"/>
      <c r="L413" s="1005"/>
      <c r="M413" s="1005"/>
    </row>
    <row r="414" spans="1:13" ht="30" x14ac:dyDescent="0.25">
      <c r="A414" s="47">
        <v>58</v>
      </c>
      <c r="B414" s="245" t="s">
        <v>27</v>
      </c>
      <c r="C414" s="4" t="s">
        <v>8</v>
      </c>
      <c r="D414" s="216">
        <v>2.2999999999999998</v>
      </c>
      <c r="E414" s="203">
        <v>3.7</v>
      </c>
      <c r="F414" s="203">
        <f>D414/E414*100</f>
        <v>62.162162162162147</v>
      </c>
      <c r="G414" s="203">
        <v>3.3</v>
      </c>
      <c r="H414" s="203">
        <v>3.7</v>
      </c>
      <c r="I414" s="203">
        <v>3.7</v>
      </c>
      <c r="J414" s="203">
        <v>3.7</v>
      </c>
      <c r="K414" s="972">
        <v>3.7</v>
      </c>
      <c r="L414" s="1005"/>
      <c r="M414" s="998" t="s">
        <v>208</v>
      </c>
    </row>
    <row r="415" spans="1:13" x14ac:dyDescent="0.25">
      <c r="A415" s="1163" t="s">
        <v>264</v>
      </c>
      <c r="B415" s="1257"/>
      <c r="C415" s="1257"/>
      <c r="D415" s="1257"/>
      <c r="E415" s="1257"/>
      <c r="F415" s="1257"/>
      <c r="G415" s="1257"/>
      <c r="H415" s="1257"/>
      <c r="I415" s="1257"/>
      <c r="J415" s="1257"/>
      <c r="K415" s="1257"/>
      <c r="L415" s="1005"/>
      <c r="M415" s="1005"/>
    </row>
    <row r="416" spans="1:13" ht="30" x14ac:dyDescent="0.25">
      <c r="A416" s="47">
        <v>59</v>
      </c>
      <c r="B416" s="245" t="s">
        <v>27</v>
      </c>
      <c r="C416" s="4" t="s">
        <v>8</v>
      </c>
      <c r="D416" s="216">
        <v>83.5</v>
      </c>
      <c r="E416" s="203">
        <v>83</v>
      </c>
      <c r="F416" s="203">
        <f>D416/E416*100</f>
        <v>100.60240963855422</v>
      </c>
      <c r="G416" s="203">
        <v>81.599999999999994</v>
      </c>
      <c r="H416" s="203">
        <v>82</v>
      </c>
      <c r="I416" s="203">
        <v>82.5</v>
      </c>
      <c r="J416" s="203">
        <v>83</v>
      </c>
      <c r="K416" s="972">
        <v>83</v>
      </c>
      <c r="L416" s="1005"/>
      <c r="M416" s="998" t="s">
        <v>208</v>
      </c>
    </row>
    <row r="417" spans="1:13" x14ac:dyDescent="0.25">
      <c r="A417" s="1163" t="s">
        <v>265</v>
      </c>
      <c r="B417" s="1257"/>
      <c r="C417" s="1257"/>
      <c r="D417" s="1257"/>
      <c r="E417" s="1257"/>
      <c r="F417" s="1257"/>
      <c r="G417" s="1257"/>
      <c r="H417" s="1257"/>
      <c r="I417" s="1257"/>
      <c r="J417" s="1257"/>
      <c r="K417" s="1257"/>
      <c r="L417" s="1005"/>
      <c r="M417" s="1005"/>
    </row>
    <row r="418" spans="1:13" ht="31.5" x14ac:dyDescent="0.25">
      <c r="A418" s="47">
        <v>60</v>
      </c>
      <c r="B418" s="245" t="s">
        <v>27</v>
      </c>
      <c r="C418" s="19" t="s">
        <v>80</v>
      </c>
      <c r="D418" s="216">
        <v>13.95</v>
      </c>
      <c r="E418" s="203">
        <v>29</v>
      </c>
      <c r="F418" s="203">
        <f>D418/E418*100</f>
        <v>48.103448275862064</v>
      </c>
      <c r="G418" s="1">
        <v>16</v>
      </c>
      <c r="H418" s="244">
        <v>20</v>
      </c>
      <c r="I418" s="244">
        <v>24</v>
      </c>
      <c r="J418" s="244">
        <v>29</v>
      </c>
      <c r="K418" s="722">
        <v>29</v>
      </c>
      <c r="L418" s="1005"/>
      <c r="M418" s="998" t="s">
        <v>208</v>
      </c>
    </row>
    <row r="419" spans="1:13" x14ac:dyDescent="0.25">
      <c r="A419" s="1163" t="s">
        <v>266</v>
      </c>
      <c r="B419" s="1257"/>
      <c r="C419" s="1257"/>
      <c r="D419" s="1257"/>
      <c r="E419" s="1257"/>
      <c r="F419" s="1257"/>
      <c r="G419" s="1257"/>
      <c r="H419" s="1257"/>
      <c r="I419" s="1257"/>
      <c r="J419" s="1257"/>
      <c r="K419" s="1257"/>
      <c r="L419" s="1005"/>
      <c r="M419" s="1005"/>
    </row>
    <row r="420" spans="1:13" ht="30" x14ac:dyDescent="0.25">
      <c r="A420" s="47">
        <v>61</v>
      </c>
      <c r="B420" s="12" t="s">
        <v>267</v>
      </c>
      <c r="C420" s="4" t="s">
        <v>8</v>
      </c>
      <c r="D420" s="216"/>
      <c r="E420" s="216"/>
      <c r="F420" s="216"/>
      <c r="G420" s="19"/>
      <c r="H420" s="22"/>
      <c r="I420" s="22"/>
      <c r="J420" s="22"/>
      <c r="K420" s="34"/>
      <c r="L420" s="1005"/>
      <c r="M420" s="998" t="s">
        <v>1072</v>
      </c>
    </row>
    <row r="421" spans="1:13" x14ac:dyDescent="0.25">
      <c r="A421" s="1183" t="s">
        <v>268</v>
      </c>
      <c r="B421" s="1258"/>
      <c r="C421" s="1258"/>
      <c r="D421" s="1258"/>
      <c r="E421" s="1258"/>
      <c r="F421" s="1258"/>
      <c r="G421" s="1258"/>
      <c r="H421" s="1258"/>
      <c r="I421" s="1258"/>
      <c r="J421" s="1258"/>
      <c r="K421" s="1250"/>
      <c r="L421" s="1005"/>
      <c r="M421" s="1005"/>
    </row>
    <row r="422" spans="1:13" ht="30" x14ac:dyDescent="0.25">
      <c r="A422" s="47">
        <v>62</v>
      </c>
      <c r="B422" s="12" t="s">
        <v>27</v>
      </c>
      <c r="C422" s="4" t="s">
        <v>8</v>
      </c>
      <c r="D422" s="216">
        <v>46</v>
      </c>
      <c r="E422" s="216">
        <v>44.3</v>
      </c>
      <c r="F422" s="216">
        <f>E422/D422*100</f>
        <v>96.304347826086953</v>
      </c>
      <c r="G422" s="21">
        <v>44.2</v>
      </c>
      <c r="H422" s="246">
        <v>45.6</v>
      </c>
      <c r="I422" s="246">
        <v>44.3</v>
      </c>
      <c r="J422" s="246">
        <v>43.2</v>
      </c>
      <c r="K422" s="247">
        <v>44.3</v>
      </c>
      <c r="L422" s="1005"/>
      <c r="M422" s="998" t="s">
        <v>208</v>
      </c>
    </row>
    <row r="423" spans="1:13" s="239" customFormat="1" x14ac:dyDescent="0.25">
      <c r="A423" s="1233" t="s">
        <v>934</v>
      </c>
      <c r="B423" s="1231"/>
      <c r="C423" s="1231"/>
      <c r="D423" s="1231"/>
      <c r="E423" s="1231"/>
      <c r="F423" s="1231"/>
      <c r="G423" s="1231"/>
      <c r="H423" s="1231"/>
      <c r="I423" s="1231"/>
      <c r="J423" s="1231"/>
      <c r="K423" s="1231"/>
      <c r="L423" s="845"/>
      <c r="M423" s="845"/>
    </row>
    <row r="424" spans="1:13" s="239" customFormat="1" ht="30" x14ac:dyDescent="0.25">
      <c r="A424" s="23">
        <v>63</v>
      </c>
      <c r="B424" s="855" t="s">
        <v>27</v>
      </c>
      <c r="C424" s="23" t="s">
        <v>8</v>
      </c>
      <c r="D424" s="216">
        <v>100</v>
      </c>
      <c r="E424" s="216">
        <v>100</v>
      </c>
      <c r="F424" s="216">
        <f>D424/E424*100</f>
        <v>100</v>
      </c>
      <c r="G424" s="216">
        <v>100</v>
      </c>
      <c r="H424" s="216">
        <v>100</v>
      </c>
      <c r="I424" s="216">
        <v>100</v>
      </c>
      <c r="J424" s="216">
        <v>100</v>
      </c>
      <c r="K424" s="890">
        <v>100</v>
      </c>
      <c r="L424" s="217" t="s">
        <v>1105</v>
      </c>
      <c r="M424" s="209" t="s">
        <v>208</v>
      </c>
    </row>
    <row r="425" spans="1:13" s="239" customFormat="1" x14ac:dyDescent="0.25">
      <c r="A425" s="1233" t="s">
        <v>935</v>
      </c>
      <c r="B425" s="1231"/>
      <c r="C425" s="1231"/>
      <c r="D425" s="1231"/>
      <c r="E425" s="1231"/>
      <c r="F425" s="1231"/>
      <c r="G425" s="1231"/>
      <c r="H425" s="1231"/>
      <c r="I425" s="1231"/>
      <c r="J425" s="1231"/>
      <c r="K425" s="1231"/>
      <c r="L425" s="845"/>
      <c r="M425" s="845"/>
    </row>
    <row r="426" spans="1:13" s="239" customFormat="1" ht="30" x14ac:dyDescent="0.25">
      <c r="A426" s="23">
        <v>64</v>
      </c>
      <c r="B426" s="855" t="s">
        <v>27</v>
      </c>
      <c r="C426" s="23" t="s">
        <v>8</v>
      </c>
      <c r="D426" s="216">
        <v>100</v>
      </c>
      <c r="E426" s="216">
        <v>100</v>
      </c>
      <c r="F426" s="216">
        <f>D426/E426*100</f>
        <v>100</v>
      </c>
      <c r="G426" s="216">
        <v>100</v>
      </c>
      <c r="H426" s="216">
        <v>100</v>
      </c>
      <c r="I426" s="216">
        <v>100</v>
      </c>
      <c r="J426" s="216">
        <v>100</v>
      </c>
      <c r="K426" s="890">
        <v>100</v>
      </c>
      <c r="L426" s="217" t="s">
        <v>1105</v>
      </c>
      <c r="M426" s="209" t="s">
        <v>208</v>
      </c>
    </row>
    <row r="427" spans="1:13" s="239" customFormat="1" ht="36" customHeight="1" x14ac:dyDescent="0.25">
      <c r="A427" s="1234" t="s">
        <v>936</v>
      </c>
      <c r="B427" s="1230"/>
      <c r="C427" s="1230"/>
      <c r="D427" s="1230"/>
      <c r="E427" s="1230"/>
      <c r="F427" s="1230"/>
      <c r="G427" s="1230"/>
      <c r="H427" s="1230"/>
      <c r="I427" s="1230"/>
      <c r="J427" s="1230"/>
      <c r="K427" s="1230"/>
      <c r="L427" s="845"/>
      <c r="M427" s="845"/>
    </row>
    <row r="428" spans="1:13" s="239" customFormat="1" ht="30" x14ac:dyDescent="0.25">
      <c r="A428" s="23">
        <v>65</v>
      </c>
      <c r="B428" s="855" t="s">
        <v>27</v>
      </c>
      <c r="C428" s="23" t="s">
        <v>8</v>
      </c>
      <c r="D428" s="216">
        <v>100</v>
      </c>
      <c r="E428" s="216">
        <v>100</v>
      </c>
      <c r="F428" s="216">
        <f>D428/E428*100</f>
        <v>100</v>
      </c>
      <c r="G428" s="216">
        <v>100</v>
      </c>
      <c r="H428" s="216">
        <v>100</v>
      </c>
      <c r="I428" s="216">
        <v>100</v>
      </c>
      <c r="J428" s="216">
        <v>100</v>
      </c>
      <c r="K428" s="890">
        <v>100</v>
      </c>
      <c r="L428" s="217" t="s">
        <v>1105</v>
      </c>
      <c r="M428" s="209" t="s">
        <v>208</v>
      </c>
    </row>
    <row r="429" spans="1:13" x14ac:dyDescent="0.25">
      <c r="A429" s="1163" t="s">
        <v>269</v>
      </c>
      <c r="B429" s="1257"/>
      <c r="C429" s="1257"/>
      <c r="D429" s="1257"/>
      <c r="E429" s="1257"/>
      <c r="F429" s="1257"/>
      <c r="G429" s="1257"/>
      <c r="H429" s="1257"/>
      <c r="I429" s="1257"/>
      <c r="J429" s="1257"/>
      <c r="K429" s="1257"/>
      <c r="L429" s="1005"/>
      <c r="M429" s="1005"/>
    </row>
    <row r="430" spans="1:13" x14ac:dyDescent="0.25">
      <c r="A430" s="47">
        <v>66</v>
      </c>
      <c r="B430" s="245" t="s">
        <v>27</v>
      </c>
      <c r="C430" s="4" t="s">
        <v>8</v>
      </c>
      <c r="D430" s="216">
        <v>94.8</v>
      </c>
      <c r="E430" s="216">
        <v>100</v>
      </c>
      <c r="F430" s="216">
        <f t="shared" ref="F430:F450" si="17">D430/E430*100</f>
        <v>94.8</v>
      </c>
      <c r="G430" s="21">
        <v>98.8</v>
      </c>
      <c r="H430" s="246">
        <v>100</v>
      </c>
      <c r="I430" s="246">
        <v>100</v>
      </c>
      <c r="J430" s="246">
        <v>100</v>
      </c>
      <c r="K430" s="247">
        <v>100</v>
      </c>
      <c r="L430" s="204" t="s">
        <v>1105</v>
      </c>
      <c r="M430" s="998"/>
    </row>
    <row r="431" spans="1:13" x14ac:dyDescent="0.25">
      <c r="A431" s="276"/>
      <c r="B431" s="277" t="s">
        <v>1061</v>
      </c>
      <c r="C431" s="378"/>
      <c r="D431" s="278">
        <v>66.666666666666657</v>
      </c>
      <c r="E431" s="278">
        <v>100</v>
      </c>
      <c r="F431" s="279">
        <f t="shared" si="17"/>
        <v>66.666666666666657</v>
      </c>
      <c r="G431" s="278">
        <v>100</v>
      </c>
      <c r="H431" s="278">
        <v>100</v>
      </c>
      <c r="I431" s="278">
        <v>100</v>
      </c>
      <c r="J431" s="278">
        <v>100</v>
      </c>
      <c r="K431" s="939">
        <v>100</v>
      </c>
      <c r="L431" s="1013"/>
      <c r="M431" s="206"/>
    </row>
    <row r="432" spans="1:13" x14ac:dyDescent="0.25">
      <c r="A432" s="276"/>
      <c r="B432" s="277" t="s">
        <v>1050</v>
      </c>
      <c r="C432" s="378"/>
      <c r="D432" s="278">
        <v>78.260869565217391</v>
      </c>
      <c r="E432" s="278">
        <v>100</v>
      </c>
      <c r="F432" s="279">
        <f t="shared" si="17"/>
        <v>78.260869565217391</v>
      </c>
      <c r="G432" s="278">
        <v>95.652173913043484</v>
      </c>
      <c r="H432" s="278">
        <v>100</v>
      </c>
      <c r="I432" s="278">
        <v>100</v>
      </c>
      <c r="J432" s="278">
        <v>100</v>
      </c>
      <c r="K432" s="939">
        <v>100</v>
      </c>
      <c r="L432" s="1013"/>
      <c r="M432" s="206"/>
    </row>
    <row r="433" spans="1:13" x14ac:dyDescent="0.25">
      <c r="A433" s="276"/>
      <c r="B433" s="277" t="s">
        <v>1055</v>
      </c>
      <c r="C433" s="378"/>
      <c r="D433" s="278">
        <v>80.952380952380949</v>
      </c>
      <c r="E433" s="278">
        <v>100</v>
      </c>
      <c r="F433" s="279">
        <f t="shared" si="17"/>
        <v>80.952380952380949</v>
      </c>
      <c r="G433" s="278">
        <v>100</v>
      </c>
      <c r="H433" s="278">
        <v>100</v>
      </c>
      <c r="I433" s="278">
        <v>100</v>
      </c>
      <c r="J433" s="278">
        <v>100</v>
      </c>
      <c r="K433" s="939">
        <v>100</v>
      </c>
      <c r="L433" s="1013"/>
      <c r="M433" s="206"/>
    </row>
    <row r="434" spans="1:13" x14ac:dyDescent="0.25">
      <c r="A434" s="276"/>
      <c r="B434" s="277" t="s">
        <v>1054</v>
      </c>
      <c r="C434" s="378"/>
      <c r="D434" s="278">
        <v>81.481481481481481</v>
      </c>
      <c r="E434" s="278">
        <v>100</v>
      </c>
      <c r="F434" s="279">
        <f t="shared" si="17"/>
        <v>81.481481481481481</v>
      </c>
      <c r="G434" s="278">
        <v>100</v>
      </c>
      <c r="H434" s="278">
        <v>100</v>
      </c>
      <c r="I434" s="278">
        <v>100</v>
      </c>
      <c r="J434" s="278">
        <v>100</v>
      </c>
      <c r="K434" s="939">
        <v>100</v>
      </c>
      <c r="L434" s="1013"/>
      <c r="M434" s="206"/>
    </row>
    <row r="435" spans="1:13" x14ac:dyDescent="0.25">
      <c r="A435" s="276"/>
      <c r="B435" s="277" t="s">
        <v>211</v>
      </c>
      <c r="C435" s="378"/>
      <c r="D435" s="278">
        <v>82.35294117647058</v>
      </c>
      <c r="E435" s="278">
        <v>100</v>
      </c>
      <c r="F435" s="279">
        <f t="shared" si="17"/>
        <v>82.35294117647058</v>
      </c>
      <c r="G435" s="278">
        <v>100</v>
      </c>
      <c r="H435" s="278">
        <v>100</v>
      </c>
      <c r="I435" s="278">
        <v>100</v>
      </c>
      <c r="J435" s="278">
        <v>100</v>
      </c>
      <c r="K435" s="939">
        <v>100</v>
      </c>
      <c r="L435" s="1013"/>
      <c r="M435" s="206"/>
    </row>
    <row r="436" spans="1:13" x14ac:dyDescent="0.25">
      <c r="A436" s="276"/>
      <c r="B436" s="277" t="s">
        <v>1057</v>
      </c>
      <c r="C436" s="378"/>
      <c r="D436" s="278">
        <v>86.666666666666671</v>
      </c>
      <c r="E436" s="278">
        <v>100</v>
      </c>
      <c r="F436" s="279">
        <f t="shared" si="17"/>
        <v>86.666666666666671</v>
      </c>
      <c r="G436" s="278">
        <v>100</v>
      </c>
      <c r="H436" s="278">
        <v>100</v>
      </c>
      <c r="I436" s="278">
        <v>100</v>
      </c>
      <c r="J436" s="278">
        <v>100</v>
      </c>
      <c r="K436" s="939">
        <v>100</v>
      </c>
      <c r="L436" s="1013"/>
      <c r="M436" s="206"/>
    </row>
    <row r="437" spans="1:13" x14ac:dyDescent="0.25">
      <c r="A437" s="276"/>
      <c r="B437" s="277" t="s">
        <v>193</v>
      </c>
      <c r="C437" s="378"/>
      <c r="D437" s="278">
        <v>88.095238095238088</v>
      </c>
      <c r="E437" s="278">
        <v>100</v>
      </c>
      <c r="F437" s="279">
        <f t="shared" si="17"/>
        <v>88.095238095238088</v>
      </c>
      <c r="G437" s="278">
        <v>95.238095238095227</v>
      </c>
      <c r="H437" s="278">
        <v>100</v>
      </c>
      <c r="I437" s="278">
        <v>100</v>
      </c>
      <c r="J437" s="278">
        <v>100</v>
      </c>
      <c r="K437" s="939">
        <v>100</v>
      </c>
      <c r="L437" s="1013"/>
      <c r="M437" s="206"/>
    </row>
    <row r="438" spans="1:13" x14ac:dyDescent="0.25">
      <c r="A438" s="276"/>
      <c r="B438" s="277" t="s">
        <v>213</v>
      </c>
      <c r="C438" s="378"/>
      <c r="D438" s="278">
        <v>88.461538461538453</v>
      </c>
      <c r="E438" s="278">
        <v>100</v>
      </c>
      <c r="F438" s="279">
        <f t="shared" si="17"/>
        <v>88.461538461538453</v>
      </c>
      <c r="G438" s="278">
        <v>100</v>
      </c>
      <c r="H438" s="278">
        <v>100</v>
      </c>
      <c r="I438" s="278">
        <v>100</v>
      </c>
      <c r="J438" s="278">
        <v>100</v>
      </c>
      <c r="K438" s="939">
        <v>100</v>
      </c>
      <c r="L438" s="1013"/>
      <c r="M438" s="206"/>
    </row>
    <row r="439" spans="1:13" x14ac:dyDescent="0.25">
      <c r="A439" s="276"/>
      <c r="B439" s="277" t="s">
        <v>1065</v>
      </c>
      <c r="C439" s="378"/>
      <c r="D439" s="278">
        <v>89.65517241379311</v>
      </c>
      <c r="E439" s="278">
        <v>100</v>
      </c>
      <c r="F439" s="279">
        <f t="shared" si="17"/>
        <v>89.65517241379311</v>
      </c>
      <c r="G439" s="278">
        <v>100</v>
      </c>
      <c r="H439" s="278">
        <v>100</v>
      </c>
      <c r="I439" s="278">
        <v>100</v>
      </c>
      <c r="J439" s="278">
        <v>100</v>
      </c>
      <c r="K439" s="939">
        <v>100</v>
      </c>
      <c r="L439" s="1013"/>
      <c r="M439" s="206"/>
    </row>
    <row r="440" spans="1:13" x14ac:dyDescent="0.25">
      <c r="A440" s="281"/>
      <c r="B440" s="172" t="s">
        <v>1051</v>
      </c>
      <c r="C440" s="379"/>
      <c r="D440" s="282">
        <v>90.476190476190482</v>
      </c>
      <c r="E440" s="282">
        <v>100</v>
      </c>
      <c r="F440" s="270">
        <f t="shared" si="17"/>
        <v>90.476190476190482</v>
      </c>
      <c r="G440" s="282">
        <v>95.238095238095227</v>
      </c>
      <c r="H440" s="282">
        <v>100</v>
      </c>
      <c r="I440" s="282">
        <v>100</v>
      </c>
      <c r="J440" s="282">
        <v>100</v>
      </c>
      <c r="K440" s="940">
        <v>100</v>
      </c>
      <c r="L440" s="1013"/>
      <c r="M440" s="206"/>
    </row>
    <row r="441" spans="1:13" x14ac:dyDescent="0.25">
      <c r="A441" s="281"/>
      <c r="B441" s="172" t="s">
        <v>1064</v>
      </c>
      <c r="C441" s="379"/>
      <c r="D441" s="282">
        <v>91.666666666666657</v>
      </c>
      <c r="E441" s="282">
        <v>100</v>
      </c>
      <c r="F441" s="270">
        <f t="shared" si="17"/>
        <v>91.666666666666657</v>
      </c>
      <c r="G441" s="282">
        <v>100</v>
      </c>
      <c r="H441" s="282">
        <v>100</v>
      </c>
      <c r="I441" s="282">
        <v>100</v>
      </c>
      <c r="J441" s="282">
        <v>100</v>
      </c>
      <c r="K441" s="940">
        <v>100</v>
      </c>
      <c r="L441" s="1013"/>
      <c r="M441" s="206"/>
    </row>
    <row r="442" spans="1:13" x14ac:dyDescent="0.25">
      <c r="A442" s="281"/>
      <c r="B442" s="172" t="s">
        <v>1074</v>
      </c>
      <c r="C442" s="379"/>
      <c r="D442" s="282">
        <v>93.333333333333329</v>
      </c>
      <c r="E442" s="282">
        <v>100</v>
      </c>
      <c r="F442" s="270">
        <f t="shared" si="17"/>
        <v>93.333333333333329</v>
      </c>
      <c r="G442" s="282">
        <v>100</v>
      </c>
      <c r="H442" s="282">
        <v>100</v>
      </c>
      <c r="I442" s="282">
        <v>100</v>
      </c>
      <c r="J442" s="282">
        <v>100</v>
      </c>
      <c r="K442" s="940">
        <v>100</v>
      </c>
      <c r="L442" s="1013"/>
      <c r="M442" s="206"/>
    </row>
    <row r="443" spans="1:13" x14ac:dyDescent="0.25">
      <c r="A443" s="281"/>
      <c r="B443" s="172" t="s">
        <v>1059</v>
      </c>
      <c r="C443" s="379"/>
      <c r="D443" s="282">
        <v>93.548387096774192</v>
      </c>
      <c r="E443" s="282">
        <v>100</v>
      </c>
      <c r="F443" s="270">
        <f t="shared" si="17"/>
        <v>93.548387096774192</v>
      </c>
      <c r="G443" s="282">
        <v>100</v>
      </c>
      <c r="H443" s="282">
        <v>100</v>
      </c>
      <c r="I443" s="282">
        <v>100</v>
      </c>
      <c r="J443" s="282">
        <v>100</v>
      </c>
      <c r="K443" s="940">
        <v>100</v>
      </c>
      <c r="L443" s="1013"/>
      <c r="M443" s="206"/>
    </row>
    <row r="444" spans="1:13" x14ac:dyDescent="0.25">
      <c r="A444" s="281"/>
      <c r="B444" s="172" t="s">
        <v>1052</v>
      </c>
      <c r="C444" s="379"/>
      <c r="D444" s="282">
        <v>94.444444444444443</v>
      </c>
      <c r="E444" s="282">
        <v>100</v>
      </c>
      <c r="F444" s="270">
        <f t="shared" si="17"/>
        <v>94.444444444444443</v>
      </c>
      <c r="G444" s="282">
        <v>91.666666666666657</v>
      </c>
      <c r="H444" s="282">
        <v>100</v>
      </c>
      <c r="I444" s="282">
        <v>100</v>
      </c>
      <c r="J444" s="282">
        <v>100</v>
      </c>
      <c r="K444" s="940">
        <v>100</v>
      </c>
      <c r="L444" s="1013"/>
      <c r="M444" s="206"/>
    </row>
    <row r="445" spans="1:13" x14ac:dyDescent="0.25">
      <c r="A445" s="281"/>
      <c r="B445" s="172" t="s">
        <v>1062</v>
      </c>
      <c r="C445" s="379"/>
      <c r="D445" s="282">
        <v>95.454545454545453</v>
      </c>
      <c r="E445" s="282">
        <v>100</v>
      </c>
      <c r="F445" s="270">
        <f t="shared" si="17"/>
        <v>95.454545454545453</v>
      </c>
      <c r="G445" s="282">
        <v>100</v>
      </c>
      <c r="H445" s="282">
        <v>100</v>
      </c>
      <c r="I445" s="282">
        <v>100</v>
      </c>
      <c r="J445" s="282">
        <v>100</v>
      </c>
      <c r="K445" s="940">
        <v>100</v>
      </c>
      <c r="L445" s="1013"/>
      <c r="M445" s="206"/>
    </row>
    <row r="446" spans="1:13" x14ac:dyDescent="0.25">
      <c r="A446" s="281"/>
      <c r="B446" s="172" t="s">
        <v>1060</v>
      </c>
      <c r="C446" s="379"/>
      <c r="D446" s="282">
        <v>96</v>
      </c>
      <c r="E446" s="282">
        <v>100</v>
      </c>
      <c r="F446" s="270">
        <f t="shared" si="17"/>
        <v>96</v>
      </c>
      <c r="G446" s="282">
        <v>100</v>
      </c>
      <c r="H446" s="282">
        <v>100</v>
      </c>
      <c r="I446" s="282">
        <v>100</v>
      </c>
      <c r="J446" s="282">
        <v>100</v>
      </c>
      <c r="K446" s="940">
        <v>100</v>
      </c>
      <c r="L446" s="1013"/>
      <c r="M446" s="206"/>
    </row>
    <row r="447" spans="1:13" x14ac:dyDescent="0.25">
      <c r="A447" s="281"/>
      <c r="B447" s="172" t="s">
        <v>194</v>
      </c>
      <c r="C447" s="379"/>
      <c r="D447" s="282">
        <v>96.078431372549019</v>
      </c>
      <c r="E447" s="282">
        <v>100</v>
      </c>
      <c r="F447" s="270">
        <f t="shared" si="17"/>
        <v>96.078431372549019</v>
      </c>
      <c r="G447" s="282">
        <v>100</v>
      </c>
      <c r="H447" s="282">
        <v>100</v>
      </c>
      <c r="I447" s="282">
        <v>100</v>
      </c>
      <c r="J447" s="282">
        <v>100</v>
      </c>
      <c r="K447" s="940">
        <v>100</v>
      </c>
      <c r="L447" s="1013"/>
      <c r="M447" s="206"/>
    </row>
    <row r="448" spans="1:13" x14ac:dyDescent="0.25">
      <c r="A448" s="281"/>
      <c r="B448" s="172" t="s">
        <v>1058</v>
      </c>
      <c r="C448" s="379"/>
      <c r="D448" s="282">
        <v>96.15384615384616</v>
      </c>
      <c r="E448" s="282">
        <v>100</v>
      </c>
      <c r="F448" s="270">
        <f t="shared" si="17"/>
        <v>96.15384615384616</v>
      </c>
      <c r="G448" s="282">
        <v>100</v>
      </c>
      <c r="H448" s="282">
        <v>100</v>
      </c>
      <c r="I448" s="282">
        <v>100</v>
      </c>
      <c r="J448" s="282">
        <v>100</v>
      </c>
      <c r="K448" s="940">
        <v>100</v>
      </c>
      <c r="L448" s="1013"/>
      <c r="M448" s="206"/>
    </row>
    <row r="449" spans="1:13" x14ac:dyDescent="0.25">
      <c r="A449" s="283"/>
      <c r="B449" s="185" t="s">
        <v>210</v>
      </c>
      <c r="C449" s="380"/>
      <c r="D449" s="284">
        <v>100</v>
      </c>
      <c r="E449" s="284">
        <v>100</v>
      </c>
      <c r="F449" s="274">
        <f t="shared" si="17"/>
        <v>100</v>
      </c>
      <c r="G449" s="284">
        <v>100</v>
      </c>
      <c r="H449" s="284">
        <v>100</v>
      </c>
      <c r="I449" s="284">
        <v>100</v>
      </c>
      <c r="J449" s="284">
        <v>100</v>
      </c>
      <c r="K449" s="941">
        <v>100</v>
      </c>
      <c r="L449" s="1013"/>
      <c r="M449" s="206"/>
    </row>
    <row r="450" spans="1:13" x14ac:dyDescent="0.25">
      <c r="A450" s="283"/>
      <c r="B450" s="185" t="s">
        <v>1056</v>
      </c>
      <c r="C450" s="380"/>
      <c r="D450" s="284">
        <v>100</v>
      </c>
      <c r="E450" s="284">
        <v>100</v>
      </c>
      <c r="F450" s="274">
        <f t="shared" si="17"/>
        <v>100</v>
      </c>
      <c r="G450" s="284">
        <v>100</v>
      </c>
      <c r="H450" s="284">
        <v>100</v>
      </c>
      <c r="I450" s="284">
        <v>100</v>
      </c>
      <c r="J450" s="284">
        <v>100</v>
      </c>
      <c r="K450" s="941">
        <v>100</v>
      </c>
      <c r="L450" s="1013"/>
      <c r="M450" s="206"/>
    </row>
    <row r="451" spans="1:13" x14ac:dyDescent="0.25">
      <c r="A451" s="1163" t="s">
        <v>270</v>
      </c>
      <c r="B451" s="1164"/>
      <c r="C451" s="1164"/>
      <c r="D451" s="1164"/>
      <c r="E451" s="1164"/>
      <c r="F451" s="1164"/>
      <c r="G451" s="1164"/>
      <c r="H451" s="1164"/>
      <c r="I451" s="1164"/>
      <c r="J451" s="1164"/>
      <c r="K451" s="1164"/>
      <c r="L451" s="1014"/>
      <c r="M451" s="1014"/>
    </row>
    <row r="452" spans="1:13" x14ac:dyDescent="0.25">
      <c r="A452" s="220">
        <v>67</v>
      </c>
      <c r="B452" s="245" t="s">
        <v>27</v>
      </c>
      <c r="C452" s="4" t="s">
        <v>8</v>
      </c>
      <c r="D452" s="203">
        <v>22.362869198312236</v>
      </c>
      <c r="E452" s="203">
        <v>18</v>
      </c>
      <c r="F452" s="203">
        <f>E452/D452*100</f>
        <v>80.49056603773586</v>
      </c>
      <c r="G452" s="248">
        <v>20.233236151603499</v>
      </c>
      <c r="H452" s="248">
        <v>19.838987924094305</v>
      </c>
      <c r="I452" s="248">
        <v>19.281232173416999</v>
      </c>
      <c r="J452" s="248">
        <v>17.981961668545658</v>
      </c>
      <c r="K452" s="973">
        <v>17.981961668545658</v>
      </c>
      <c r="L452" s="1014"/>
      <c r="M452" s="1015"/>
    </row>
    <row r="453" spans="1:13" x14ac:dyDescent="0.25">
      <c r="A453" s="335"/>
      <c r="B453" s="185" t="s">
        <v>1051</v>
      </c>
      <c r="C453" s="287"/>
      <c r="D453" s="381">
        <v>0</v>
      </c>
      <c r="E453" s="381">
        <v>0</v>
      </c>
      <c r="F453" s="274">
        <v>0</v>
      </c>
      <c r="G453" s="381">
        <v>0</v>
      </c>
      <c r="H453" s="381">
        <v>0</v>
      </c>
      <c r="I453" s="381">
        <v>0</v>
      </c>
      <c r="J453" s="381">
        <v>0</v>
      </c>
      <c r="K453" s="974">
        <v>0</v>
      </c>
      <c r="L453" s="1009"/>
      <c r="M453" s="1016"/>
    </row>
    <row r="454" spans="1:13" x14ac:dyDescent="0.25">
      <c r="A454" s="335"/>
      <c r="B454" s="185" t="s">
        <v>1055</v>
      </c>
      <c r="C454" s="287"/>
      <c r="D454" s="381">
        <v>0</v>
      </c>
      <c r="E454" s="381">
        <v>0</v>
      </c>
      <c r="F454" s="274">
        <v>0</v>
      </c>
      <c r="G454" s="381">
        <v>0</v>
      </c>
      <c r="H454" s="381">
        <v>0</v>
      </c>
      <c r="I454" s="381">
        <v>0</v>
      </c>
      <c r="J454" s="381">
        <v>0</v>
      </c>
      <c r="K454" s="974">
        <v>0</v>
      </c>
      <c r="L454" s="1009"/>
      <c r="M454" s="1016"/>
    </row>
    <row r="455" spans="1:13" x14ac:dyDescent="0.25">
      <c r="A455" s="335"/>
      <c r="B455" s="185" t="s">
        <v>1061</v>
      </c>
      <c r="C455" s="287"/>
      <c r="D455" s="381">
        <v>0</v>
      </c>
      <c r="E455" s="381">
        <v>0</v>
      </c>
      <c r="F455" s="274">
        <v>0</v>
      </c>
      <c r="G455" s="381">
        <v>0</v>
      </c>
      <c r="H455" s="381">
        <v>0</v>
      </c>
      <c r="I455" s="381">
        <v>0</v>
      </c>
      <c r="J455" s="381">
        <v>0</v>
      </c>
      <c r="K455" s="974">
        <v>0</v>
      </c>
      <c r="L455" s="1009"/>
      <c r="M455" s="1016"/>
    </row>
    <row r="456" spans="1:13" x14ac:dyDescent="0.25">
      <c r="A456" s="334"/>
      <c r="B456" s="172" t="s">
        <v>213</v>
      </c>
      <c r="C456" s="285"/>
      <c r="D456" s="382">
        <v>24</v>
      </c>
      <c r="E456" s="382">
        <v>12.5</v>
      </c>
      <c r="F456" s="270">
        <f t="shared" ref="F456:F472" si="18">E456/D456*100</f>
        <v>52.083333333333336</v>
      </c>
      <c r="G456" s="382">
        <v>18.518518518518519</v>
      </c>
      <c r="H456" s="382">
        <v>17.857142857142858</v>
      </c>
      <c r="I456" s="382">
        <v>16.666666666666664</v>
      </c>
      <c r="J456" s="382">
        <v>12.5</v>
      </c>
      <c r="K456" s="975">
        <v>12.5</v>
      </c>
      <c r="L456" s="1009"/>
      <c r="M456" s="1016"/>
    </row>
    <row r="457" spans="1:13" x14ac:dyDescent="0.25">
      <c r="A457" s="334"/>
      <c r="B457" s="172" t="s">
        <v>1065</v>
      </c>
      <c r="C457" s="285"/>
      <c r="D457" s="382">
        <v>26.923076923076923</v>
      </c>
      <c r="E457" s="382">
        <v>15.625</v>
      </c>
      <c r="F457" s="270">
        <f t="shared" si="18"/>
        <v>58.035714285714292</v>
      </c>
      <c r="G457" s="382">
        <v>20</v>
      </c>
      <c r="H457" s="382">
        <v>19.35483870967742</v>
      </c>
      <c r="I457" s="382">
        <v>16.129032258064516</v>
      </c>
      <c r="J457" s="382">
        <v>15.625</v>
      </c>
      <c r="K457" s="975">
        <v>15.625</v>
      </c>
      <c r="L457" s="1009"/>
      <c r="M457" s="1016"/>
    </row>
    <row r="458" spans="1:13" x14ac:dyDescent="0.25">
      <c r="A458" s="334"/>
      <c r="B458" s="172" t="s">
        <v>1060</v>
      </c>
      <c r="C458" s="285"/>
      <c r="D458" s="382">
        <v>26.666666666666668</v>
      </c>
      <c r="E458" s="382">
        <v>15.686274509803921</v>
      </c>
      <c r="F458" s="270">
        <f t="shared" si="18"/>
        <v>58.823529411764696</v>
      </c>
      <c r="G458" s="382">
        <v>19.148936170212767</v>
      </c>
      <c r="H458" s="382">
        <v>18.75</v>
      </c>
      <c r="I458" s="382">
        <v>16.326530612244898</v>
      </c>
      <c r="J458" s="382">
        <v>15.686274509803921</v>
      </c>
      <c r="K458" s="975">
        <v>15.686274509803921</v>
      </c>
      <c r="L458" s="1009"/>
      <c r="M458" s="1016"/>
    </row>
    <row r="459" spans="1:13" x14ac:dyDescent="0.25">
      <c r="A459" s="334"/>
      <c r="B459" s="172" t="s">
        <v>1058</v>
      </c>
      <c r="C459" s="285"/>
      <c r="D459" s="382">
        <v>14.285714285714285</v>
      </c>
      <c r="E459" s="382">
        <v>8.5106382978723403</v>
      </c>
      <c r="F459" s="270">
        <f t="shared" si="18"/>
        <v>59.574468085106389</v>
      </c>
      <c r="G459" s="382">
        <v>11.363636363636363</v>
      </c>
      <c r="H459" s="382">
        <v>11.111111111111111</v>
      </c>
      <c r="I459" s="382">
        <v>10.869565217391305</v>
      </c>
      <c r="J459" s="382">
        <v>8.5106382978723403</v>
      </c>
      <c r="K459" s="975">
        <v>8.5106382978723403</v>
      </c>
      <c r="L459" s="1009"/>
      <c r="M459" s="1016"/>
    </row>
    <row r="460" spans="1:13" x14ac:dyDescent="0.25">
      <c r="A460" s="334"/>
      <c r="B460" s="172" t="s">
        <v>1057</v>
      </c>
      <c r="C460" s="285"/>
      <c r="D460" s="382">
        <v>33.333333333333329</v>
      </c>
      <c r="E460" s="382">
        <v>21.621621621621621</v>
      </c>
      <c r="F460" s="270">
        <f t="shared" si="18"/>
        <v>64.86486486486487</v>
      </c>
      <c r="G460" s="382">
        <v>25.714285714285712</v>
      </c>
      <c r="H460" s="382">
        <v>25</v>
      </c>
      <c r="I460" s="382">
        <v>24.324324324324326</v>
      </c>
      <c r="J460" s="382">
        <v>21.621621621621621</v>
      </c>
      <c r="K460" s="975">
        <v>21.621621621621621</v>
      </c>
      <c r="L460" s="1009"/>
      <c r="M460" s="1016"/>
    </row>
    <row r="461" spans="1:13" x14ac:dyDescent="0.25">
      <c r="A461" s="334"/>
      <c r="B461" s="172" t="s">
        <v>1050</v>
      </c>
      <c r="C461" s="285"/>
      <c r="D461" s="382">
        <v>35.294117647058826</v>
      </c>
      <c r="E461" s="382">
        <v>23.214285714285715</v>
      </c>
      <c r="F461" s="270">
        <f t="shared" si="18"/>
        <v>65.773809523809518</v>
      </c>
      <c r="G461" s="382">
        <v>32.692307692307693</v>
      </c>
      <c r="H461" s="382">
        <v>29.09090909090909</v>
      </c>
      <c r="I461" s="382">
        <v>26.785714285714285</v>
      </c>
      <c r="J461" s="382">
        <v>23.214285714285715</v>
      </c>
      <c r="K461" s="975">
        <v>23.214285714285715</v>
      </c>
      <c r="L461" s="1009"/>
      <c r="M461" s="1016"/>
    </row>
    <row r="462" spans="1:13" x14ac:dyDescent="0.25">
      <c r="A462" s="334"/>
      <c r="B462" s="172" t="s">
        <v>1059</v>
      </c>
      <c r="C462" s="285"/>
      <c r="D462" s="382">
        <v>21.153846153846153</v>
      </c>
      <c r="E462" s="382">
        <v>15.517241379310345</v>
      </c>
      <c r="F462" s="270">
        <f t="shared" si="18"/>
        <v>73.354231974921632</v>
      </c>
      <c r="G462" s="382">
        <v>16.363636363636363</v>
      </c>
      <c r="H462" s="382">
        <v>16.071428571428573</v>
      </c>
      <c r="I462" s="382">
        <v>15.517241379310345</v>
      </c>
      <c r="J462" s="382">
        <v>15.517241379310345</v>
      </c>
      <c r="K462" s="975">
        <v>15.517241379310345</v>
      </c>
      <c r="L462" s="1009"/>
      <c r="M462" s="1016"/>
    </row>
    <row r="463" spans="1:13" x14ac:dyDescent="0.25">
      <c r="A463" s="334"/>
      <c r="B463" s="172" t="s">
        <v>1052</v>
      </c>
      <c r="C463" s="285"/>
      <c r="D463" s="382">
        <v>23.52941176470588</v>
      </c>
      <c r="E463" s="382">
        <v>17.333333333333336</v>
      </c>
      <c r="F463" s="270">
        <f t="shared" si="18"/>
        <v>73.666666666666686</v>
      </c>
      <c r="G463" s="382">
        <v>21.428571428571427</v>
      </c>
      <c r="H463" s="382">
        <v>19.718309859154928</v>
      </c>
      <c r="I463" s="382">
        <v>19.444444444444446</v>
      </c>
      <c r="J463" s="382">
        <v>17.333333333333336</v>
      </c>
      <c r="K463" s="975">
        <v>17.333333333333336</v>
      </c>
      <c r="L463" s="1009"/>
      <c r="M463" s="1016"/>
    </row>
    <row r="464" spans="1:13" x14ac:dyDescent="0.25">
      <c r="A464" s="333"/>
      <c r="B464" s="277" t="s">
        <v>1056</v>
      </c>
      <c r="C464" s="289"/>
      <c r="D464" s="383">
        <v>31.395348837209301</v>
      </c>
      <c r="E464" s="383">
        <v>23.913043478260871</v>
      </c>
      <c r="F464" s="279">
        <f t="shared" si="18"/>
        <v>76.167471819645741</v>
      </c>
      <c r="G464" s="383">
        <v>26.436781609195403</v>
      </c>
      <c r="H464" s="383">
        <v>26.136363636363637</v>
      </c>
      <c r="I464" s="383">
        <v>25.842696629213485</v>
      </c>
      <c r="J464" s="383">
        <v>23.913043478260871</v>
      </c>
      <c r="K464" s="976">
        <v>23.913043478260871</v>
      </c>
      <c r="L464" s="1009"/>
      <c r="M464" s="1016"/>
    </row>
    <row r="465" spans="1:13" x14ac:dyDescent="0.25">
      <c r="A465" s="333"/>
      <c r="B465" s="277" t="s">
        <v>211</v>
      </c>
      <c r="C465" s="289"/>
      <c r="D465" s="383">
        <v>26.086956521739129</v>
      </c>
      <c r="E465" s="383">
        <v>20</v>
      </c>
      <c r="F465" s="279">
        <f t="shared" si="18"/>
        <v>76.666666666666671</v>
      </c>
      <c r="G465" s="383">
        <v>23.611111111111111</v>
      </c>
      <c r="H465" s="383">
        <v>23.287671232876711</v>
      </c>
      <c r="I465" s="383">
        <v>21.917808219178081</v>
      </c>
      <c r="J465" s="383">
        <v>20</v>
      </c>
      <c r="K465" s="976">
        <v>20</v>
      </c>
      <c r="L465" s="1009"/>
      <c r="M465" s="1016"/>
    </row>
    <row r="466" spans="1:13" x14ac:dyDescent="0.25">
      <c r="A466" s="333"/>
      <c r="B466" s="277" t="s">
        <v>1064</v>
      </c>
      <c r="C466" s="289"/>
      <c r="D466" s="383">
        <v>21.153846153846153</v>
      </c>
      <c r="E466" s="383">
        <v>16.363636363636363</v>
      </c>
      <c r="F466" s="279">
        <f t="shared" si="18"/>
        <v>77.355371900826441</v>
      </c>
      <c r="G466" s="383">
        <v>18.867924528301888</v>
      </c>
      <c r="H466" s="383">
        <v>18.518518518518519</v>
      </c>
      <c r="I466" s="383">
        <v>18.518518518518519</v>
      </c>
      <c r="J466" s="383">
        <v>16.363636363636363</v>
      </c>
      <c r="K466" s="976">
        <v>16.363636363636363</v>
      </c>
      <c r="L466" s="1009"/>
      <c r="M466" s="1016"/>
    </row>
    <row r="467" spans="1:13" x14ac:dyDescent="0.25">
      <c r="A467" s="333"/>
      <c r="B467" s="277" t="s">
        <v>1062</v>
      </c>
      <c r="C467" s="289"/>
      <c r="D467" s="383">
        <v>24.050632911392405</v>
      </c>
      <c r="E467" s="383">
        <v>18.604651162790699</v>
      </c>
      <c r="F467" s="279">
        <f t="shared" si="18"/>
        <v>77.356181150550796</v>
      </c>
      <c r="G467" s="383">
        <v>20.481927710843372</v>
      </c>
      <c r="H467" s="383">
        <v>20.238095238095237</v>
      </c>
      <c r="I467" s="383">
        <v>19.047619047619047</v>
      </c>
      <c r="J467" s="383">
        <v>18.604651162790699</v>
      </c>
      <c r="K467" s="976">
        <v>18.604651162790699</v>
      </c>
      <c r="L467" s="1009"/>
      <c r="M467" s="1016"/>
    </row>
    <row r="468" spans="1:13" x14ac:dyDescent="0.25">
      <c r="A468" s="333"/>
      <c r="B468" s="277" t="s">
        <v>1054</v>
      </c>
      <c r="C468" s="289"/>
      <c r="D468" s="383">
        <v>29.411764705882355</v>
      </c>
      <c r="E468" s="383">
        <v>23.214285714285715</v>
      </c>
      <c r="F468" s="279">
        <f t="shared" si="18"/>
        <v>78.928571428571431</v>
      </c>
      <c r="G468" s="383">
        <v>26.923076923076923</v>
      </c>
      <c r="H468" s="383">
        <v>25.925925925925924</v>
      </c>
      <c r="I468" s="383">
        <v>25.454545454545453</v>
      </c>
      <c r="J468" s="383">
        <v>23.214285714285715</v>
      </c>
      <c r="K468" s="976">
        <v>23.214285714285715</v>
      </c>
      <c r="L468" s="1009"/>
      <c r="M468" s="1016"/>
    </row>
    <row r="469" spans="1:13" x14ac:dyDescent="0.25">
      <c r="A469" s="333"/>
      <c r="B469" s="277" t="s">
        <v>1074</v>
      </c>
      <c r="C469" s="289"/>
      <c r="D469" s="383">
        <v>12.068965517241379</v>
      </c>
      <c r="E469" s="383">
        <v>9.9173553719008272</v>
      </c>
      <c r="F469" s="279">
        <f t="shared" si="18"/>
        <v>82.172373081464002</v>
      </c>
      <c r="G469" s="383">
        <v>10.833333333333334</v>
      </c>
      <c r="H469" s="383">
        <v>10.743801652892563</v>
      </c>
      <c r="I469" s="383">
        <v>9.9173553719008272</v>
      </c>
      <c r="J469" s="383">
        <v>9.9173553719008272</v>
      </c>
      <c r="K469" s="976">
        <v>9.9173553719008272</v>
      </c>
      <c r="L469" s="1009"/>
      <c r="M469" s="1016"/>
    </row>
    <row r="470" spans="1:13" x14ac:dyDescent="0.25">
      <c r="A470" s="333"/>
      <c r="B470" s="277" t="s">
        <v>193</v>
      </c>
      <c r="C470" s="289"/>
      <c r="D470" s="383">
        <v>30.252100840336134</v>
      </c>
      <c r="E470" s="383">
        <v>26.209677419354836</v>
      </c>
      <c r="F470" s="279">
        <f t="shared" si="18"/>
        <v>86.637544802867382</v>
      </c>
      <c r="G470" s="383">
        <v>28.979591836734691</v>
      </c>
      <c r="H470" s="383">
        <v>28.62903225806452</v>
      </c>
      <c r="I470" s="383">
        <v>28.225806451612907</v>
      </c>
      <c r="J470" s="383">
        <v>26.209677419354836</v>
      </c>
      <c r="K470" s="976">
        <v>26.209677419354836</v>
      </c>
      <c r="L470" s="1009"/>
      <c r="M470" s="1016"/>
    </row>
    <row r="471" spans="1:13" x14ac:dyDescent="0.25">
      <c r="A471" s="333"/>
      <c r="B471" s="277" t="s">
        <v>194</v>
      </c>
      <c r="C471" s="289"/>
      <c r="D471" s="383">
        <v>8.9005235602094235</v>
      </c>
      <c r="E471" s="383">
        <v>7.8431372549019605</v>
      </c>
      <c r="F471" s="279">
        <f t="shared" si="18"/>
        <v>88.119953863898502</v>
      </c>
      <c r="G471" s="383">
        <v>8.5</v>
      </c>
      <c r="H471" s="383">
        <v>8.4577114427860707</v>
      </c>
      <c r="I471" s="383">
        <v>8.4158415841584162</v>
      </c>
      <c r="J471" s="383">
        <v>7.8431372549019605</v>
      </c>
      <c r="K471" s="976">
        <v>7.8431372549019605</v>
      </c>
      <c r="L471" s="1009"/>
      <c r="M471" s="1016"/>
    </row>
    <row r="472" spans="1:13" x14ac:dyDescent="0.25">
      <c r="A472" s="333"/>
      <c r="B472" s="277" t="s">
        <v>210</v>
      </c>
      <c r="C472" s="289"/>
      <c r="D472" s="383">
        <v>22.087378640776699</v>
      </c>
      <c r="E472" s="383">
        <v>20.665083135391924</v>
      </c>
      <c r="F472" s="279">
        <f t="shared" si="18"/>
        <v>93.56059617342278</v>
      </c>
      <c r="G472" s="383">
        <v>21.428571428571427</v>
      </c>
      <c r="H472" s="383">
        <v>21.377672209026127</v>
      </c>
      <c r="I472" s="383">
        <v>21.377672209026127</v>
      </c>
      <c r="J472" s="383">
        <v>20.665083135391924</v>
      </c>
      <c r="K472" s="976">
        <v>20.665083135391924</v>
      </c>
      <c r="L472" s="1009"/>
      <c r="M472" s="1016"/>
    </row>
    <row r="473" spans="1:13" x14ac:dyDescent="0.25">
      <c r="A473" s="1229" t="s">
        <v>271</v>
      </c>
      <c r="B473" s="1237"/>
      <c r="C473" s="1237"/>
      <c r="D473" s="1237"/>
      <c r="E473" s="1237"/>
      <c r="F473" s="1237"/>
      <c r="G473" s="1237"/>
      <c r="H473" s="1237"/>
      <c r="I473" s="1237"/>
      <c r="J473" s="1237"/>
      <c r="K473" s="1237"/>
      <c r="L473" s="845"/>
      <c r="M473" s="1016"/>
    </row>
    <row r="474" spans="1:13" x14ac:dyDescent="0.25">
      <c r="A474" s="23">
        <v>68</v>
      </c>
      <c r="B474" s="245" t="s">
        <v>27</v>
      </c>
      <c r="C474" s="19" t="s">
        <v>8</v>
      </c>
      <c r="D474" s="216">
        <v>89.8</v>
      </c>
      <c r="E474" s="216">
        <v>94.1</v>
      </c>
      <c r="F474" s="216">
        <f>D474/E474*100</f>
        <v>95.430393198724758</v>
      </c>
      <c r="G474" s="216">
        <v>91.1</v>
      </c>
      <c r="H474" s="216">
        <v>93.5</v>
      </c>
      <c r="I474" s="216">
        <v>93.8</v>
      </c>
      <c r="J474" s="216">
        <v>94</v>
      </c>
      <c r="K474" s="890">
        <v>94.1</v>
      </c>
      <c r="L474" s="845"/>
      <c r="M474" s="1016"/>
    </row>
    <row r="475" spans="1:13" x14ac:dyDescent="0.25">
      <c r="A475" s="1229" t="s">
        <v>272</v>
      </c>
      <c r="B475" s="1237"/>
      <c r="C475" s="1237"/>
      <c r="D475" s="1237"/>
      <c r="E475" s="1237"/>
      <c r="F475" s="1237"/>
      <c r="G475" s="1237"/>
      <c r="H475" s="1237"/>
      <c r="I475" s="1237"/>
      <c r="J475" s="1237"/>
      <c r="K475" s="1237"/>
      <c r="L475" s="218"/>
      <c r="M475" s="206"/>
    </row>
    <row r="476" spans="1:13" x14ac:dyDescent="0.25">
      <c r="A476" s="23">
        <v>69</v>
      </c>
      <c r="B476" s="245" t="s">
        <v>267</v>
      </c>
      <c r="C476" s="19" t="s">
        <v>8</v>
      </c>
      <c r="D476" s="216">
        <v>43.2</v>
      </c>
      <c r="E476" s="216">
        <v>100</v>
      </c>
      <c r="F476" s="216">
        <f t="shared" ref="F476:F496" si="19">D476/E476*100</f>
        <v>43.2</v>
      </c>
      <c r="G476" s="216">
        <v>100</v>
      </c>
      <c r="H476" s="216">
        <v>100</v>
      </c>
      <c r="I476" s="216">
        <v>100</v>
      </c>
      <c r="J476" s="216">
        <v>100</v>
      </c>
      <c r="K476" s="890">
        <v>100</v>
      </c>
      <c r="L476" s="218"/>
      <c r="M476" s="1013"/>
    </row>
    <row r="477" spans="1:13" x14ac:dyDescent="0.25">
      <c r="A477" s="289"/>
      <c r="B477" s="277" t="s">
        <v>211</v>
      </c>
      <c r="C477" s="18"/>
      <c r="D477" s="384">
        <v>30.7</v>
      </c>
      <c r="E477" s="336">
        <v>100</v>
      </c>
      <c r="F477" s="279">
        <f t="shared" si="19"/>
        <v>30.7</v>
      </c>
      <c r="G477" s="384">
        <v>100</v>
      </c>
      <c r="H477" s="384">
        <v>100</v>
      </c>
      <c r="I477" s="384">
        <v>100</v>
      </c>
      <c r="J477" s="384">
        <v>100</v>
      </c>
      <c r="K477" s="977">
        <v>100</v>
      </c>
      <c r="L477" s="13"/>
      <c r="M477" s="1017"/>
    </row>
    <row r="478" spans="1:13" x14ac:dyDescent="0.25">
      <c r="A478" s="289"/>
      <c r="B478" s="277" t="s">
        <v>1065</v>
      </c>
      <c r="C478" s="18"/>
      <c r="D478" s="384">
        <v>33.300000000000004</v>
      </c>
      <c r="E478" s="336">
        <v>100</v>
      </c>
      <c r="F478" s="279">
        <f t="shared" si="19"/>
        <v>33.300000000000004</v>
      </c>
      <c r="G478" s="384">
        <v>100</v>
      </c>
      <c r="H478" s="384">
        <v>100</v>
      </c>
      <c r="I478" s="384">
        <v>100</v>
      </c>
      <c r="J478" s="384">
        <v>100</v>
      </c>
      <c r="K478" s="977">
        <v>100</v>
      </c>
      <c r="L478" s="13"/>
      <c r="M478" s="1017"/>
    </row>
    <row r="479" spans="1:13" x14ac:dyDescent="0.25">
      <c r="A479" s="289"/>
      <c r="B479" s="277" t="s">
        <v>1059</v>
      </c>
      <c r="C479" s="18"/>
      <c r="D479" s="384">
        <v>37.5</v>
      </c>
      <c r="E479" s="336">
        <v>100</v>
      </c>
      <c r="F479" s="279">
        <f t="shared" si="19"/>
        <v>37.5</v>
      </c>
      <c r="G479" s="384">
        <v>100</v>
      </c>
      <c r="H479" s="384">
        <v>100</v>
      </c>
      <c r="I479" s="384">
        <v>100</v>
      </c>
      <c r="J479" s="384">
        <v>100</v>
      </c>
      <c r="K479" s="977">
        <v>100</v>
      </c>
      <c r="L479" s="13"/>
      <c r="M479" s="1017"/>
    </row>
    <row r="480" spans="1:13" x14ac:dyDescent="0.25">
      <c r="A480" s="289"/>
      <c r="B480" s="277" t="s">
        <v>1055</v>
      </c>
      <c r="C480" s="18"/>
      <c r="D480" s="384">
        <v>38.1</v>
      </c>
      <c r="E480" s="336">
        <v>100</v>
      </c>
      <c r="F480" s="279">
        <f t="shared" si="19"/>
        <v>38.1</v>
      </c>
      <c r="G480" s="384">
        <v>100</v>
      </c>
      <c r="H480" s="384">
        <v>100</v>
      </c>
      <c r="I480" s="384">
        <v>100</v>
      </c>
      <c r="J480" s="384">
        <v>100</v>
      </c>
      <c r="K480" s="977">
        <v>100</v>
      </c>
      <c r="L480" s="13"/>
      <c r="M480" s="1017"/>
    </row>
    <row r="481" spans="1:13" x14ac:dyDescent="0.25">
      <c r="A481" s="289"/>
      <c r="B481" s="277" t="s">
        <v>1060</v>
      </c>
      <c r="C481" s="18"/>
      <c r="D481" s="384">
        <v>39.1</v>
      </c>
      <c r="E481" s="336">
        <v>100</v>
      </c>
      <c r="F481" s="279">
        <f t="shared" si="19"/>
        <v>39.1</v>
      </c>
      <c r="G481" s="384">
        <v>100</v>
      </c>
      <c r="H481" s="384">
        <v>100</v>
      </c>
      <c r="I481" s="384">
        <v>100</v>
      </c>
      <c r="J481" s="384">
        <v>100</v>
      </c>
      <c r="K481" s="977">
        <v>100</v>
      </c>
      <c r="L481" s="13"/>
      <c r="M481" s="1018"/>
    </row>
    <row r="482" spans="1:13" x14ac:dyDescent="0.25">
      <c r="A482" s="289"/>
      <c r="B482" s="277" t="s">
        <v>1052</v>
      </c>
      <c r="C482" s="18"/>
      <c r="D482" s="384">
        <v>40.699999999999996</v>
      </c>
      <c r="E482" s="336">
        <v>100</v>
      </c>
      <c r="F482" s="279">
        <f t="shared" si="19"/>
        <v>40.699999999999996</v>
      </c>
      <c r="G482" s="384">
        <v>100</v>
      </c>
      <c r="H482" s="384">
        <v>100</v>
      </c>
      <c r="I482" s="384">
        <v>100</v>
      </c>
      <c r="J482" s="384">
        <v>100</v>
      </c>
      <c r="K482" s="977">
        <v>100</v>
      </c>
      <c r="L482" s="13"/>
      <c r="M482" s="1017"/>
    </row>
    <row r="483" spans="1:13" x14ac:dyDescent="0.25">
      <c r="A483" s="285"/>
      <c r="B483" s="172" t="s">
        <v>1050</v>
      </c>
      <c r="C483" s="268"/>
      <c r="D483" s="385">
        <v>42.1</v>
      </c>
      <c r="E483" s="386">
        <v>100</v>
      </c>
      <c r="F483" s="270">
        <f t="shared" si="19"/>
        <v>42.1</v>
      </c>
      <c r="G483" s="385">
        <v>100</v>
      </c>
      <c r="H483" s="385">
        <v>100</v>
      </c>
      <c r="I483" s="385">
        <v>100</v>
      </c>
      <c r="J483" s="385">
        <v>100</v>
      </c>
      <c r="K483" s="978">
        <v>100</v>
      </c>
      <c r="L483" s="13"/>
      <c r="M483" s="1017"/>
    </row>
    <row r="484" spans="1:13" x14ac:dyDescent="0.25">
      <c r="A484" s="285"/>
      <c r="B484" s="172" t="s">
        <v>213</v>
      </c>
      <c r="C484" s="268"/>
      <c r="D484" s="385">
        <v>42.8</v>
      </c>
      <c r="E484" s="386">
        <v>100</v>
      </c>
      <c r="F484" s="270">
        <f t="shared" si="19"/>
        <v>42.8</v>
      </c>
      <c r="G484" s="385">
        <v>100</v>
      </c>
      <c r="H484" s="385">
        <v>100</v>
      </c>
      <c r="I484" s="385">
        <v>100</v>
      </c>
      <c r="J484" s="385">
        <v>100</v>
      </c>
      <c r="K484" s="978">
        <v>100</v>
      </c>
      <c r="L484" s="13"/>
      <c r="M484" s="1017"/>
    </row>
    <row r="485" spans="1:13" x14ac:dyDescent="0.25">
      <c r="A485" s="285"/>
      <c r="B485" s="172" t="s">
        <v>1054</v>
      </c>
      <c r="C485" s="268"/>
      <c r="D485" s="385">
        <v>43.4</v>
      </c>
      <c r="E485" s="386">
        <v>100</v>
      </c>
      <c r="F485" s="270">
        <f t="shared" si="19"/>
        <v>43.4</v>
      </c>
      <c r="G485" s="385">
        <v>100</v>
      </c>
      <c r="H485" s="385">
        <v>100</v>
      </c>
      <c r="I485" s="385">
        <v>100</v>
      </c>
      <c r="J485" s="385">
        <v>100</v>
      </c>
      <c r="K485" s="978">
        <v>100</v>
      </c>
      <c r="L485" s="13"/>
      <c r="M485" s="1017"/>
    </row>
    <row r="486" spans="1:13" x14ac:dyDescent="0.25">
      <c r="A486" s="285"/>
      <c r="B486" s="172" t="s">
        <v>1051</v>
      </c>
      <c r="C486" s="268"/>
      <c r="D486" s="385">
        <v>44.4</v>
      </c>
      <c r="E486" s="386">
        <v>100</v>
      </c>
      <c r="F486" s="270">
        <f t="shared" si="19"/>
        <v>44.4</v>
      </c>
      <c r="G486" s="385">
        <v>100</v>
      </c>
      <c r="H486" s="385">
        <v>100</v>
      </c>
      <c r="I486" s="385">
        <v>100</v>
      </c>
      <c r="J486" s="385">
        <v>100</v>
      </c>
      <c r="K486" s="978">
        <v>100</v>
      </c>
      <c r="L486" s="13"/>
      <c r="M486" s="1017"/>
    </row>
    <row r="487" spans="1:13" x14ac:dyDescent="0.25">
      <c r="A487" s="285"/>
      <c r="B487" s="172" t="s">
        <v>1056</v>
      </c>
      <c r="C487" s="268"/>
      <c r="D487" s="385">
        <v>44.4</v>
      </c>
      <c r="E487" s="386">
        <v>100</v>
      </c>
      <c r="F487" s="270">
        <f t="shared" si="19"/>
        <v>44.4</v>
      </c>
      <c r="G487" s="385">
        <v>100</v>
      </c>
      <c r="H487" s="385">
        <v>100</v>
      </c>
      <c r="I487" s="385">
        <v>100</v>
      </c>
      <c r="J487" s="385">
        <v>100</v>
      </c>
      <c r="K487" s="978">
        <v>100</v>
      </c>
      <c r="L487" s="13"/>
      <c r="M487" s="1017"/>
    </row>
    <row r="488" spans="1:13" x14ac:dyDescent="0.25">
      <c r="A488" s="285"/>
      <c r="B488" s="172" t="s">
        <v>1062</v>
      </c>
      <c r="C488" s="268"/>
      <c r="D488" s="385">
        <v>44.4</v>
      </c>
      <c r="E488" s="386">
        <v>100</v>
      </c>
      <c r="F488" s="270">
        <f t="shared" si="19"/>
        <v>44.4</v>
      </c>
      <c r="G488" s="385">
        <v>100</v>
      </c>
      <c r="H488" s="385">
        <v>100</v>
      </c>
      <c r="I488" s="385">
        <v>100</v>
      </c>
      <c r="J488" s="385">
        <v>100</v>
      </c>
      <c r="K488" s="978">
        <v>100</v>
      </c>
      <c r="L488" s="13"/>
      <c r="M488" s="1017"/>
    </row>
    <row r="489" spans="1:13" x14ac:dyDescent="0.25">
      <c r="A489" s="285"/>
      <c r="B489" s="172" t="s">
        <v>1058</v>
      </c>
      <c r="C489" s="268"/>
      <c r="D489" s="385">
        <v>45.800000000000004</v>
      </c>
      <c r="E489" s="386">
        <v>100</v>
      </c>
      <c r="F489" s="270">
        <f t="shared" si="19"/>
        <v>45.800000000000004</v>
      </c>
      <c r="G489" s="385">
        <v>100</v>
      </c>
      <c r="H489" s="385">
        <v>100</v>
      </c>
      <c r="I489" s="385">
        <v>100</v>
      </c>
      <c r="J489" s="385">
        <v>100</v>
      </c>
      <c r="K489" s="978">
        <v>100</v>
      </c>
      <c r="L489" s="13"/>
      <c r="M489" s="1017"/>
    </row>
    <row r="490" spans="1:13" x14ac:dyDescent="0.25">
      <c r="A490" s="285"/>
      <c r="B490" s="172" t="s">
        <v>194</v>
      </c>
      <c r="C490" s="268"/>
      <c r="D490" s="385">
        <v>46.9</v>
      </c>
      <c r="E490" s="386">
        <v>100</v>
      </c>
      <c r="F490" s="270">
        <f t="shared" si="19"/>
        <v>46.9</v>
      </c>
      <c r="G490" s="385">
        <v>100</v>
      </c>
      <c r="H490" s="385">
        <v>100</v>
      </c>
      <c r="I490" s="385">
        <v>100</v>
      </c>
      <c r="J490" s="385">
        <v>100</v>
      </c>
      <c r="K490" s="978">
        <v>100</v>
      </c>
      <c r="L490" s="13"/>
      <c r="M490" s="1017"/>
    </row>
    <row r="491" spans="1:13" x14ac:dyDescent="0.25">
      <c r="A491" s="285"/>
      <c r="B491" s="172" t="s">
        <v>210</v>
      </c>
      <c r="C491" s="268"/>
      <c r="D491" s="385">
        <v>48.6</v>
      </c>
      <c r="E491" s="386">
        <v>100</v>
      </c>
      <c r="F491" s="270">
        <f t="shared" si="19"/>
        <v>48.6</v>
      </c>
      <c r="G491" s="385">
        <v>100</v>
      </c>
      <c r="H491" s="385">
        <v>100</v>
      </c>
      <c r="I491" s="385">
        <v>100</v>
      </c>
      <c r="J491" s="385">
        <v>100</v>
      </c>
      <c r="K491" s="978">
        <v>100</v>
      </c>
      <c r="L491" s="13"/>
      <c r="M491" s="1017"/>
    </row>
    <row r="492" spans="1:13" x14ac:dyDescent="0.25">
      <c r="A492" s="287"/>
      <c r="B492" s="185" t="s">
        <v>1074</v>
      </c>
      <c r="C492" s="157"/>
      <c r="D492" s="387">
        <v>50</v>
      </c>
      <c r="E492" s="388">
        <v>100</v>
      </c>
      <c r="F492" s="274">
        <f t="shared" si="19"/>
        <v>50</v>
      </c>
      <c r="G492" s="387">
        <v>100</v>
      </c>
      <c r="H492" s="387">
        <v>100</v>
      </c>
      <c r="I492" s="387">
        <v>100</v>
      </c>
      <c r="J492" s="387">
        <v>100</v>
      </c>
      <c r="K492" s="979">
        <v>100</v>
      </c>
      <c r="L492" s="13"/>
      <c r="M492" s="1017"/>
    </row>
    <row r="493" spans="1:13" x14ac:dyDescent="0.25">
      <c r="A493" s="287"/>
      <c r="B493" s="185" t="s">
        <v>193</v>
      </c>
      <c r="C493" s="157"/>
      <c r="D493" s="387">
        <v>50</v>
      </c>
      <c r="E493" s="388">
        <v>100</v>
      </c>
      <c r="F493" s="274">
        <f t="shared" si="19"/>
        <v>50</v>
      </c>
      <c r="G493" s="387">
        <v>100</v>
      </c>
      <c r="H493" s="387">
        <v>100</v>
      </c>
      <c r="I493" s="387">
        <v>100</v>
      </c>
      <c r="J493" s="387">
        <v>100</v>
      </c>
      <c r="K493" s="979">
        <v>100</v>
      </c>
      <c r="L493" s="13"/>
      <c r="M493" s="1017"/>
    </row>
    <row r="494" spans="1:13" x14ac:dyDescent="0.25">
      <c r="A494" s="287"/>
      <c r="B494" s="185" t="s">
        <v>1057</v>
      </c>
      <c r="C494" s="157"/>
      <c r="D494" s="387">
        <v>50</v>
      </c>
      <c r="E494" s="388">
        <v>100</v>
      </c>
      <c r="F494" s="274">
        <f t="shared" si="19"/>
        <v>50</v>
      </c>
      <c r="G494" s="387">
        <v>100</v>
      </c>
      <c r="H494" s="387">
        <v>100</v>
      </c>
      <c r="I494" s="387">
        <v>100</v>
      </c>
      <c r="J494" s="387">
        <v>100</v>
      </c>
      <c r="K494" s="979">
        <v>100</v>
      </c>
      <c r="L494" s="13"/>
      <c r="M494" s="1017"/>
    </row>
    <row r="495" spans="1:13" x14ac:dyDescent="0.25">
      <c r="A495" s="287"/>
      <c r="B495" s="185" t="s">
        <v>1061</v>
      </c>
      <c r="C495" s="157"/>
      <c r="D495" s="387">
        <v>50</v>
      </c>
      <c r="E495" s="388">
        <v>100</v>
      </c>
      <c r="F495" s="274">
        <f t="shared" si="19"/>
        <v>50</v>
      </c>
      <c r="G495" s="387">
        <v>100</v>
      </c>
      <c r="H495" s="387">
        <v>100</v>
      </c>
      <c r="I495" s="387">
        <v>100</v>
      </c>
      <c r="J495" s="387">
        <v>100</v>
      </c>
      <c r="K495" s="979">
        <v>100</v>
      </c>
      <c r="L495" s="13"/>
      <c r="M495" s="1017"/>
    </row>
    <row r="496" spans="1:13" x14ac:dyDescent="0.25">
      <c r="A496" s="287"/>
      <c r="B496" s="185" t="s">
        <v>1064</v>
      </c>
      <c r="C496" s="157"/>
      <c r="D496" s="387">
        <v>50</v>
      </c>
      <c r="E496" s="388">
        <v>100</v>
      </c>
      <c r="F496" s="274">
        <f t="shared" si="19"/>
        <v>50</v>
      </c>
      <c r="G496" s="387">
        <v>100</v>
      </c>
      <c r="H496" s="387">
        <v>100</v>
      </c>
      <c r="I496" s="387">
        <v>100</v>
      </c>
      <c r="J496" s="387">
        <v>100</v>
      </c>
      <c r="K496" s="979">
        <v>100</v>
      </c>
      <c r="L496" s="13"/>
      <c r="M496" s="1017"/>
    </row>
    <row r="497" spans="1:13" x14ac:dyDescent="0.25">
      <c r="A497" s="1084" t="s">
        <v>273</v>
      </c>
      <c r="B497" s="1084"/>
      <c r="C497" s="1084"/>
      <c r="D497" s="1084"/>
      <c r="E497" s="1084"/>
      <c r="F497" s="1084"/>
      <c r="G497" s="1084"/>
      <c r="H497" s="1084"/>
      <c r="I497" s="1084"/>
      <c r="J497" s="1084"/>
      <c r="K497" s="1229"/>
      <c r="L497" s="845"/>
      <c r="M497" s="1005"/>
    </row>
    <row r="498" spans="1:13" x14ac:dyDescent="0.25">
      <c r="A498" s="23">
        <v>70</v>
      </c>
      <c r="B498" s="245" t="s">
        <v>27</v>
      </c>
      <c r="C498" s="19" t="s">
        <v>8</v>
      </c>
      <c r="D498" s="251">
        <v>90.3</v>
      </c>
      <c r="E498" s="251">
        <v>98</v>
      </c>
      <c r="F498" s="216">
        <f t="shared" ref="F498:F518" si="20">D498/E498*100</f>
        <v>92.142857142857139</v>
      </c>
      <c r="G498" s="251">
        <v>92.9</v>
      </c>
      <c r="H498" s="251">
        <v>94.2</v>
      </c>
      <c r="I498" s="251">
        <v>95.5</v>
      </c>
      <c r="J498" s="251">
        <v>96.8</v>
      </c>
      <c r="K498" s="897">
        <v>98</v>
      </c>
      <c r="L498" s="930"/>
      <c r="M498" s="1005"/>
    </row>
    <row r="499" spans="1:13" x14ac:dyDescent="0.25">
      <c r="A499" s="289"/>
      <c r="B499" s="389" t="s">
        <v>1057</v>
      </c>
      <c r="C499" s="18"/>
      <c r="D499" s="278">
        <v>75.925925925925924</v>
      </c>
      <c r="E499" s="390">
        <v>95.4</v>
      </c>
      <c r="F499" s="279">
        <f t="shared" si="20"/>
        <v>79.586924450656099</v>
      </c>
      <c r="G499" s="391">
        <v>67.088607594936718</v>
      </c>
      <c r="H499" s="391">
        <v>69.620253164556971</v>
      </c>
      <c r="I499" s="391">
        <v>84.810126582278471</v>
      </c>
      <c r="J499" s="391">
        <v>92.405063291139243</v>
      </c>
      <c r="K499" s="980">
        <v>95.4</v>
      </c>
      <c r="L499" s="57"/>
      <c r="M499" s="1013"/>
    </row>
    <row r="500" spans="1:13" x14ac:dyDescent="0.25">
      <c r="A500" s="289"/>
      <c r="B500" s="389" t="s">
        <v>1054</v>
      </c>
      <c r="C500" s="18"/>
      <c r="D500" s="278">
        <v>78.94736842105263</v>
      </c>
      <c r="E500" s="390">
        <v>99.1</v>
      </c>
      <c r="F500" s="279">
        <f t="shared" si="20"/>
        <v>79.664347548993575</v>
      </c>
      <c r="G500" s="391">
        <v>88.157894736842096</v>
      </c>
      <c r="H500" s="391">
        <v>89.473684210526315</v>
      </c>
      <c r="I500" s="391">
        <v>92.10526315789474</v>
      </c>
      <c r="J500" s="391">
        <v>96.05263157894737</v>
      </c>
      <c r="K500" s="980">
        <v>99.1</v>
      </c>
      <c r="L500" s="57"/>
      <c r="M500" s="1013"/>
    </row>
    <row r="501" spans="1:13" x14ac:dyDescent="0.25">
      <c r="A501" s="289"/>
      <c r="B501" s="389" t="s">
        <v>1051</v>
      </c>
      <c r="C501" s="18"/>
      <c r="D501" s="278">
        <v>77.272727272727266</v>
      </c>
      <c r="E501" s="390">
        <v>95.5</v>
      </c>
      <c r="F501" s="279">
        <f t="shared" si="20"/>
        <v>80.913850547358393</v>
      </c>
      <c r="G501" s="391">
        <v>87.5</v>
      </c>
      <c r="H501" s="391">
        <v>90</v>
      </c>
      <c r="I501" s="391">
        <v>92.5</v>
      </c>
      <c r="J501" s="391">
        <v>92.5</v>
      </c>
      <c r="K501" s="980">
        <v>95.5</v>
      </c>
      <c r="L501" s="57"/>
      <c r="M501" s="1013"/>
    </row>
    <row r="502" spans="1:13" x14ac:dyDescent="0.25">
      <c r="A502" s="289"/>
      <c r="B502" s="389" t="s">
        <v>1061</v>
      </c>
      <c r="C502" s="18"/>
      <c r="D502" s="278">
        <v>75.862068965517238</v>
      </c>
      <c r="E502" s="390">
        <v>92.7</v>
      </c>
      <c r="F502" s="279">
        <f t="shared" si="20"/>
        <v>81.836104601420971</v>
      </c>
      <c r="G502" s="391">
        <v>79.310344827586206</v>
      </c>
      <c r="H502" s="391">
        <v>81.034482758620683</v>
      </c>
      <c r="I502" s="391">
        <v>86.206896551724128</v>
      </c>
      <c r="J502" s="391">
        <v>89.65517241379311</v>
      </c>
      <c r="K502" s="980">
        <v>92.7</v>
      </c>
      <c r="L502" s="57"/>
      <c r="M502" s="1013"/>
    </row>
    <row r="503" spans="1:13" x14ac:dyDescent="0.25">
      <c r="A503" s="289"/>
      <c r="B503" s="389" t="s">
        <v>1062</v>
      </c>
      <c r="C503" s="18"/>
      <c r="D503" s="278">
        <v>78.82352941176471</v>
      </c>
      <c r="E503" s="390">
        <v>95.9</v>
      </c>
      <c r="F503" s="279">
        <f t="shared" si="20"/>
        <v>82.193461326136301</v>
      </c>
      <c r="G503" s="391">
        <v>80</v>
      </c>
      <c r="H503" s="391">
        <v>82.35294117647058</v>
      </c>
      <c r="I503" s="391">
        <v>89.411764705882362</v>
      </c>
      <c r="J503" s="391">
        <v>92.941176470588232</v>
      </c>
      <c r="K503" s="980">
        <v>95.9</v>
      </c>
      <c r="L503" s="57"/>
      <c r="M503" s="1013"/>
    </row>
    <row r="504" spans="1:13" x14ac:dyDescent="0.25">
      <c r="A504" s="289"/>
      <c r="B504" s="389" t="s">
        <v>1055</v>
      </c>
      <c r="C504" s="18"/>
      <c r="D504" s="278">
        <v>81.17647058823529</v>
      </c>
      <c r="E504" s="390">
        <v>96.8</v>
      </c>
      <c r="F504" s="279">
        <f t="shared" si="20"/>
        <v>83.859990277102568</v>
      </c>
      <c r="G504" s="391">
        <v>90.123456790123456</v>
      </c>
      <c r="H504" s="391">
        <v>92.592592592592595</v>
      </c>
      <c r="I504" s="391">
        <v>92.592592592592595</v>
      </c>
      <c r="J504" s="391">
        <v>93.827160493827151</v>
      </c>
      <c r="K504" s="980">
        <v>96.8</v>
      </c>
      <c r="L504" s="57"/>
      <c r="M504" s="1013"/>
    </row>
    <row r="505" spans="1:13" x14ac:dyDescent="0.25">
      <c r="A505" s="285"/>
      <c r="B505" s="392" t="s">
        <v>1058</v>
      </c>
      <c r="C505" s="268"/>
      <c r="D505" s="282">
        <v>84.545454545454547</v>
      </c>
      <c r="E505" s="393">
        <v>98.5</v>
      </c>
      <c r="F505" s="270">
        <f t="shared" si="20"/>
        <v>85.832948777111213</v>
      </c>
      <c r="G505" s="394">
        <v>90</v>
      </c>
      <c r="H505" s="394">
        <v>90.909090909090907</v>
      </c>
      <c r="I505" s="394">
        <v>93.63636363636364</v>
      </c>
      <c r="J505" s="394">
        <v>95.454545454545453</v>
      </c>
      <c r="K505" s="981">
        <v>98.5</v>
      </c>
      <c r="L505" s="57"/>
      <c r="M505" s="1013"/>
    </row>
    <row r="506" spans="1:13" x14ac:dyDescent="0.25">
      <c r="A506" s="285"/>
      <c r="B506" s="392" t="s">
        <v>213</v>
      </c>
      <c r="C506" s="268"/>
      <c r="D506" s="282">
        <v>84.536082474226802</v>
      </c>
      <c r="E506" s="393">
        <v>97.8</v>
      </c>
      <c r="F506" s="270">
        <f t="shared" si="20"/>
        <v>86.437712141336192</v>
      </c>
      <c r="G506" s="394">
        <v>86.597938144329902</v>
      </c>
      <c r="H506" s="394">
        <v>88.659793814432987</v>
      </c>
      <c r="I506" s="394">
        <v>90.721649484536087</v>
      </c>
      <c r="J506" s="394">
        <v>94.845360824742258</v>
      </c>
      <c r="K506" s="981">
        <v>97.8</v>
      </c>
      <c r="L506" s="57"/>
      <c r="M506" s="1013"/>
    </row>
    <row r="507" spans="1:13" x14ac:dyDescent="0.25">
      <c r="A507" s="285"/>
      <c r="B507" s="392" t="s">
        <v>1064</v>
      </c>
      <c r="C507" s="268"/>
      <c r="D507" s="282">
        <v>85.714285714285708</v>
      </c>
      <c r="E507" s="393">
        <v>97.9</v>
      </c>
      <c r="F507" s="270">
        <f t="shared" si="20"/>
        <v>87.552896541660573</v>
      </c>
      <c r="G507" s="394">
        <v>92.307692307692307</v>
      </c>
      <c r="H507" s="394">
        <v>94.871794871794862</v>
      </c>
      <c r="I507" s="394">
        <v>94.871794871794862</v>
      </c>
      <c r="J507" s="394">
        <v>94.871794871794862</v>
      </c>
      <c r="K507" s="981">
        <v>97.9</v>
      </c>
      <c r="L507" s="57"/>
      <c r="M507" s="1013"/>
    </row>
    <row r="508" spans="1:13" x14ac:dyDescent="0.25">
      <c r="A508" s="285"/>
      <c r="B508" s="392" t="s">
        <v>211</v>
      </c>
      <c r="C508" s="268"/>
      <c r="D508" s="282">
        <v>89.247311827956992</v>
      </c>
      <c r="E508" s="393">
        <v>99.8</v>
      </c>
      <c r="F508" s="270">
        <f t="shared" si="20"/>
        <v>89.426164156269536</v>
      </c>
      <c r="G508" s="394">
        <v>89.247311827956992</v>
      </c>
      <c r="H508" s="394">
        <v>91.397849462365585</v>
      </c>
      <c r="I508" s="394">
        <v>91.397849462365585</v>
      </c>
      <c r="J508" s="394">
        <v>96.774193548387103</v>
      </c>
      <c r="K508" s="981">
        <v>99.8</v>
      </c>
      <c r="L508" s="57"/>
      <c r="M508" s="1013"/>
    </row>
    <row r="509" spans="1:13" x14ac:dyDescent="0.25">
      <c r="A509" s="285"/>
      <c r="B509" s="392" t="s">
        <v>1060</v>
      </c>
      <c r="C509" s="268"/>
      <c r="D509" s="282">
        <v>87.20930232558139</v>
      </c>
      <c r="E509" s="393">
        <v>97.2</v>
      </c>
      <c r="F509" s="270">
        <f t="shared" si="20"/>
        <v>89.721504450186615</v>
      </c>
      <c r="G509" s="394">
        <v>93.023255813953483</v>
      </c>
      <c r="H509" s="394">
        <v>94.186046511627907</v>
      </c>
      <c r="I509" s="394">
        <v>94.186046511627907</v>
      </c>
      <c r="J509" s="394">
        <v>94.186046511627907</v>
      </c>
      <c r="K509" s="981">
        <v>97.2</v>
      </c>
      <c r="L509" s="57"/>
      <c r="M509" s="1013"/>
    </row>
    <row r="510" spans="1:13" x14ac:dyDescent="0.25">
      <c r="A510" s="285"/>
      <c r="B510" s="392" t="s">
        <v>1074</v>
      </c>
      <c r="C510" s="268"/>
      <c r="D510" s="282">
        <v>89.65517241379311</v>
      </c>
      <c r="E510" s="393">
        <v>99.6</v>
      </c>
      <c r="F510" s="270">
        <f t="shared" si="20"/>
        <v>90.015233347181848</v>
      </c>
      <c r="G510" s="394">
        <v>93.103448275862064</v>
      </c>
      <c r="H510" s="394">
        <v>94.482758620689651</v>
      </c>
      <c r="I510" s="394">
        <v>96.551724137931032</v>
      </c>
      <c r="J510" s="394">
        <v>96.551724137931032</v>
      </c>
      <c r="K510" s="981">
        <v>99.6</v>
      </c>
      <c r="L510" s="57"/>
      <c r="M510" s="1013"/>
    </row>
    <row r="511" spans="1:13" x14ac:dyDescent="0.25">
      <c r="A511" s="285"/>
      <c r="B511" s="392" t="s">
        <v>1056</v>
      </c>
      <c r="C511" s="268"/>
      <c r="D511" s="282">
        <v>88.489208633093526</v>
      </c>
      <c r="E511" s="393">
        <v>98</v>
      </c>
      <c r="F511" s="270">
        <f t="shared" si="20"/>
        <v>90.29511085009544</v>
      </c>
      <c r="G511" s="394">
        <v>92.805755395683448</v>
      </c>
      <c r="H511" s="394">
        <v>94.24460431654677</v>
      </c>
      <c r="I511" s="394">
        <v>94.24460431654677</v>
      </c>
      <c r="J511" s="394">
        <v>94.964028776978409</v>
      </c>
      <c r="K511" s="981">
        <v>98</v>
      </c>
      <c r="L511" s="57"/>
      <c r="M511" s="1013"/>
    </row>
    <row r="512" spans="1:13" x14ac:dyDescent="0.25">
      <c r="A512" s="285"/>
      <c r="B512" s="392" t="s">
        <v>1059</v>
      </c>
      <c r="C512" s="268"/>
      <c r="D512" s="282">
        <v>90.350877192982466</v>
      </c>
      <c r="E512" s="393">
        <v>99.5</v>
      </c>
      <c r="F512" s="270">
        <f t="shared" si="20"/>
        <v>90.804901701489911</v>
      </c>
      <c r="G512" s="394">
        <v>92.982456140350877</v>
      </c>
      <c r="H512" s="394">
        <v>93.859649122807014</v>
      </c>
      <c r="I512" s="394">
        <v>96.491228070175438</v>
      </c>
      <c r="J512" s="394">
        <v>96.491228070175438</v>
      </c>
      <c r="K512" s="981">
        <v>99.5</v>
      </c>
      <c r="L512" s="57"/>
      <c r="M512" s="1013"/>
    </row>
    <row r="513" spans="1:13" x14ac:dyDescent="0.25">
      <c r="A513" s="285"/>
      <c r="B513" s="392" t="s">
        <v>210</v>
      </c>
      <c r="C513" s="268"/>
      <c r="D513" s="282">
        <v>94.076655052264812</v>
      </c>
      <c r="E513" s="393">
        <v>100</v>
      </c>
      <c r="F513" s="270">
        <f t="shared" si="20"/>
        <v>94.076655052264812</v>
      </c>
      <c r="G513" s="394">
        <v>97.386759581881535</v>
      </c>
      <c r="H513" s="394">
        <v>98.257839721254356</v>
      </c>
      <c r="I513" s="394">
        <v>98.257839721254356</v>
      </c>
      <c r="J513" s="394">
        <v>98.954703832752614</v>
      </c>
      <c r="K513" s="981">
        <v>100</v>
      </c>
      <c r="L513" s="57"/>
      <c r="M513" s="1013"/>
    </row>
    <row r="514" spans="1:13" x14ac:dyDescent="0.25">
      <c r="A514" s="285"/>
      <c r="B514" s="392" t="s">
        <v>194</v>
      </c>
      <c r="C514" s="268"/>
      <c r="D514" s="282">
        <v>94.565217391304344</v>
      </c>
      <c r="E514" s="393">
        <v>99.8</v>
      </c>
      <c r="F514" s="270">
        <f t="shared" si="20"/>
        <v>94.754726844994337</v>
      </c>
      <c r="G514" s="394">
        <v>95.652173913043484</v>
      </c>
      <c r="H514" s="394">
        <v>96.014492753623188</v>
      </c>
      <c r="I514" s="394">
        <v>96.376811594202891</v>
      </c>
      <c r="J514" s="394">
        <v>97.826086956521735</v>
      </c>
      <c r="K514" s="981">
        <v>99.8</v>
      </c>
      <c r="L514" s="57"/>
      <c r="M514" s="1013"/>
    </row>
    <row r="515" spans="1:13" x14ac:dyDescent="0.25">
      <c r="A515" s="285"/>
      <c r="B515" s="392" t="s">
        <v>193</v>
      </c>
      <c r="C515" s="268"/>
      <c r="D515" s="282">
        <v>94.782608695652172</v>
      </c>
      <c r="E515" s="393">
        <v>100</v>
      </c>
      <c r="F515" s="270">
        <f t="shared" si="20"/>
        <v>94.782608695652172</v>
      </c>
      <c r="G515" s="394">
        <v>96.521739130434781</v>
      </c>
      <c r="H515" s="394">
        <v>98.260869565217391</v>
      </c>
      <c r="I515" s="394">
        <v>97.971014492753625</v>
      </c>
      <c r="J515" s="394">
        <v>98.260869565217391</v>
      </c>
      <c r="K515" s="981">
        <v>100</v>
      </c>
      <c r="L515" s="57"/>
      <c r="M515" s="1013"/>
    </row>
    <row r="516" spans="1:13" x14ac:dyDescent="0.25">
      <c r="A516" s="285"/>
      <c r="B516" s="392" t="s">
        <v>1052</v>
      </c>
      <c r="C516" s="268"/>
      <c r="D516" s="282">
        <v>94.615384615384613</v>
      </c>
      <c r="E516" s="393">
        <v>99.7</v>
      </c>
      <c r="F516" s="270">
        <f t="shared" si="20"/>
        <v>94.9000848699946</v>
      </c>
      <c r="G516" s="394">
        <v>96.15384615384616</v>
      </c>
      <c r="H516" s="394">
        <v>96.92307692307692</v>
      </c>
      <c r="I516" s="394">
        <v>96.92307692307692</v>
      </c>
      <c r="J516" s="394">
        <v>96.92307692307692</v>
      </c>
      <c r="K516" s="981">
        <v>99.7</v>
      </c>
      <c r="L516" s="57"/>
      <c r="M516" s="1013"/>
    </row>
    <row r="517" spans="1:13" x14ac:dyDescent="0.25">
      <c r="A517" s="287"/>
      <c r="B517" s="395" t="s">
        <v>1050</v>
      </c>
      <c r="C517" s="157"/>
      <c r="D517" s="388">
        <v>100</v>
      </c>
      <c r="E517" s="396">
        <v>100</v>
      </c>
      <c r="F517" s="274">
        <f t="shared" si="20"/>
        <v>100</v>
      </c>
      <c r="G517" s="397">
        <v>100</v>
      </c>
      <c r="H517" s="397">
        <v>100</v>
      </c>
      <c r="I517" s="397">
        <v>100</v>
      </c>
      <c r="J517" s="398">
        <v>100</v>
      </c>
      <c r="K517" s="982">
        <v>100</v>
      </c>
      <c r="L517" s="250"/>
      <c r="M517" s="1013"/>
    </row>
    <row r="518" spans="1:13" x14ac:dyDescent="0.25">
      <c r="A518" s="287"/>
      <c r="B518" s="395" t="s">
        <v>1065</v>
      </c>
      <c r="C518" s="157"/>
      <c r="D518" s="388">
        <v>100</v>
      </c>
      <c r="E518" s="396">
        <v>100</v>
      </c>
      <c r="F518" s="274">
        <f t="shared" si="20"/>
        <v>100</v>
      </c>
      <c r="G518" s="397">
        <v>100</v>
      </c>
      <c r="H518" s="397">
        <v>100</v>
      </c>
      <c r="I518" s="397">
        <v>100</v>
      </c>
      <c r="J518" s="398">
        <v>100</v>
      </c>
      <c r="K518" s="982">
        <v>100</v>
      </c>
      <c r="L518" s="250"/>
      <c r="M518" s="1013"/>
    </row>
    <row r="519" spans="1:13" x14ac:dyDescent="0.25">
      <c r="A519" s="1084" t="s">
        <v>274</v>
      </c>
      <c r="B519" s="1084"/>
      <c r="C519" s="1084"/>
      <c r="D519" s="1084"/>
      <c r="E519" s="1084"/>
      <c r="F519" s="1084"/>
      <c r="G519" s="1084"/>
      <c r="H519" s="1084"/>
      <c r="I519" s="1084"/>
      <c r="J519" s="1084"/>
      <c r="K519" s="1229"/>
      <c r="L519" s="845"/>
      <c r="M519" s="1005"/>
    </row>
    <row r="520" spans="1:13" x14ac:dyDescent="0.25">
      <c r="A520" s="23">
        <v>71</v>
      </c>
      <c r="B520" s="245" t="s">
        <v>27</v>
      </c>
      <c r="C520" s="19" t="s">
        <v>8</v>
      </c>
      <c r="D520" s="251">
        <v>59.6</v>
      </c>
      <c r="E520" s="251">
        <v>75.2</v>
      </c>
      <c r="F520" s="216">
        <f t="shared" ref="F520:F540" si="21">D520/E520*100</f>
        <v>79.255319148936167</v>
      </c>
      <c r="G520" s="251">
        <v>70</v>
      </c>
      <c r="H520" s="251">
        <v>75.2</v>
      </c>
      <c r="I520" s="251"/>
      <c r="J520" s="251"/>
      <c r="K520" s="897"/>
      <c r="L520" s="930"/>
      <c r="M520" s="1005"/>
    </row>
    <row r="521" spans="1:13" x14ac:dyDescent="0.25">
      <c r="A521" s="289"/>
      <c r="B521" s="399" t="s">
        <v>1050</v>
      </c>
      <c r="C521" s="400"/>
      <c r="D521" s="400">
        <v>56.8</v>
      </c>
      <c r="E521" s="400">
        <v>75.900000000000006</v>
      </c>
      <c r="F521" s="279">
        <f t="shared" si="21"/>
        <v>74.835309617918298</v>
      </c>
      <c r="G521" s="400">
        <v>70.3</v>
      </c>
      <c r="H521" s="400">
        <v>75.900000000000006</v>
      </c>
      <c r="I521" s="401"/>
      <c r="J521" s="399"/>
      <c r="K521" s="983"/>
      <c r="L521" s="1019"/>
      <c r="M521" s="1013"/>
    </row>
    <row r="522" spans="1:13" x14ac:dyDescent="0.25">
      <c r="A522" s="289"/>
      <c r="B522" s="399" t="s">
        <v>1055</v>
      </c>
      <c r="C522" s="400"/>
      <c r="D522" s="400">
        <v>57.9</v>
      </c>
      <c r="E522" s="400">
        <v>75.8</v>
      </c>
      <c r="F522" s="279">
        <f t="shared" si="21"/>
        <v>76.38522427440634</v>
      </c>
      <c r="G522" s="400">
        <v>70.599999999999994</v>
      </c>
      <c r="H522" s="400">
        <v>74.8</v>
      </c>
      <c r="I522" s="391"/>
      <c r="J522" s="399"/>
      <c r="K522" s="983"/>
      <c r="L522" s="1019"/>
      <c r="M522" s="1013"/>
    </row>
    <row r="523" spans="1:13" x14ac:dyDescent="0.25">
      <c r="A523" s="289"/>
      <c r="B523" s="399" t="s">
        <v>1057</v>
      </c>
      <c r="C523" s="400"/>
      <c r="D523" s="400">
        <v>57.8</v>
      </c>
      <c r="E523" s="400">
        <v>75.599999999999994</v>
      </c>
      <c r="F523" s="279">
        <f t="shared" si="21"/>
        <v>76.455026455026456</v>
      </c>
      <c r="G523" s="400">
        <v>67.5</v>
      </c>
      <c r="H523" s="400">
        <v>72.599999999999994</v>
      </c>
      <c r="I523" s="391"/>
      <c r="J523" s="399"/>
      <c r="K523" s="983"/>
      <c r="L523" s="1019"/>
      <c r="M523" s="1013"/>
    </row>
    <row r="524" spans="1:13" x14ac:dyDescent="0.25">
      <c r="A524" s="289"/>
      <c r="B524" s="399" t="s">
        <v>213</v>
      </c>
      <c r="C524" s="400"/>
      <c r="D524" s="400">
        <v>57.2</v>
      </c>
      <c r="E524" s="400">
        <v>74.8</v>
      </c>
      <c r="F524" s="279">
        <f t="shared" si="21"/>
        <v>76.47058823529413</v>
      </c>
      <c r="G524" s="402">
        <v>73.5</v>
      </c>
      <c r="H524" s="400">
        <v>76.599999999999994</v>
      </c>
      <c r="I524" s="289"/>
      <c r="J524" s="399"/>
      <c r="K524" s="983"/>
      <c r="L524" s="1019"/>
      <c r="M524" s="1013"/>
    </row>
    <row r="525" spans="1:13" x14ac:dyDescent="0.25">
      <c r="A525" s="289"/>
      <c r="B525" s="399" t="s">
        <v>1058</v>
      </c>
      <c r="C525" s="400"/>
      <c r="D525" s="400">
        <v>56.8</v>
      </c>
      <c r="E525" s="400">
        <v>73.5</v>
      </c>
      <c r="F525" s="279">
        <f t="shared" si="21"/>
        <v>77.278911564625858</v>
      </c>
      <c r="G525" s="400">
        <v>68.400000000000006</v>
      </c>
      <c r="H525" s="400">
        <v>75.599999999999994</v>
      </c>
      <c r="I525" s="391"/>
      <c r="J525" s="399"/>
      <c r="K525" s="983"/>
      <c r="L525" s="1019"/>
      <c r="M525" s="1013"/>
    </row>
    <row r="526" spans="1:13" x14ac:dyDescent="0.25">
      <c r="A526" s="289"/>
      <c r="B526" s="399" t="s">
        <v>1051</v>
      </c>
      <c r="C526" s="400"/>
      <c r="D526" s="400">
        <v>58.6</v>
      </c>
      <c r="E526" s="400">
        <v>75.599999999999994</v>
      </c>
      <c r="F526" s="279">
        <f t="shared" si="21"/>
        <v>77.51322751322752</v>
      </c>
      <c r="G526" s="400">
        <v>69.5</v>
      </c>
      <c r="H526" s="400">
        <v>75.599999999999994</v>
      </c>
      <c r="I526" s="391"/>
      <c r="J526" s="399"/>
      <c r="K526" s="983"/>
      <c r="L526" s="1019"/>
      <c r="M526" s="1013"/>
    </row>
    <row r="527" spans="1:13" x14ac:dyDescent="0.25">
      <c r="A527" s="289"/>
      <c r="B527" s="399" t="s">
        <v>1054</v>
      </c>
      <c r="C527" s="400"/>
      <c r="D527" s="400">
        <v>57.4</v>
      </c>
      <c r="E527" s="400">
        <v>73.8</v>
      </c>
      <c r="F527" s="279">
        <f t="shared" si="21"/>
        <v>77.777777777777786</v>
      </c>
      <c r="G527" s="400">
        <v>69.099999999999994</v>
      </c>
      <c r="H527" s="400">
        <v>73.8</v>
      </c>
      <c r="I527" s="391"/>
      <c r="J527" s="399"/>
      <c r="K527" s="983"/>
      <c r="L527" s="1019"/>
      <c r="M527" s="1013"/>
    </row>
    <row r="528" spans="1:13" x14ac:dyDescent="0.25">
      <c r="A528" s="285"/>
      <c r="B528" s="403" t="s">
        <v>1052</v>
      </c>
      <c r="C528" s="404"/>
      <c r="D528" s="404">
        <v>58.3</v>
      </c>
      <c r="E528" s="404">
        <v>74.599999999999994</v>
      </c>
      <c r="F528" s="270">
        <f t="shared" si="21"/>
        <v>78.150134048257385</v>
      </c>
      <c r="G528" s="404">
        <v>68.099999999999994</v>
      </c>
      <c r="H528" s="404">
        <v>74.599999999999994</v>
      </c>
      <c r="I528" s="394"/>
      <c r="J528" s="403"/>
      <c r="K528" s="984"/>
      <c r="L528" s="1019"/>
      <c r="M528" s="1013"/>
    </row>
    <row r="529" spans="1:13" x14ac:dyDescent="0.25">
      <c r="A529" s="285"/>
      <c r="B529" s="403" t="s">
        <v>1064</v>
      </c>
      <c r="C529" s="404"/>
      <c r="D529" s="404">
        <v>58.6</v>
      </c>
      <c r="E529" s="404">
        <v>74.400000000000006</v>
      </c>
      <c r="F529" s="270">
        <f t="shared" si="21"/>
        <v>78.763440860215056</v>
      </c>
      <c r="G529" s="404">
        <v>69.099999999999994</v>
      </c>
      <c r="H529" s="404">
        <v>73.599999999999994</v>
      </c>
      <c r="I529" s="405"/>
      <c r="J529" s="403"/>
      <c r="K529" s="984"/>
      <c r="L529" s="1019"/>
      <c r="M529" s="1013"/>
    </row>
    <row r="530" spans="1:13" x14ac:dyDescent="0.25">
      <c r="A530" s="285"/>
      <c r="B530" s="403" t="s">
        <v>1060</v>
      </c>
      <c r="C530" s="404"/>
      <c r="D530" s="404">
        <v>57.5</v>
      </c>
      <c r="E530" s="404">
        <v>72.900000000000006</v>
      </c>
      <c r="F530" s="270">
        <f t="shared" si="21"/>
        <v>78.875171467764048</v>
      </c>
      <c r="G530" s="404">
        <v>67.099999999999994</v>
      </c>
      <c r="H530" s="404">
        <v>73.900000000000006</v>
      </c>
      <c r="I530" s="394"/>
      <c r="J530" s="403"/>
      <c r="K530" s="984"/>
      <c r="L530" s="1019"/>
      <c r="M530" s="1013"/>
    </row>
    <row r="531" spans="1:13" x14ac:dyDescent="0.25">
      <c r="A531" s="285"/>
      <c r="B531" s="403" t="s">
        <v>238</v>
      </c>
      <c r="C531" s="404"/>
      <c r="D531" s="404">
        <v>61.5</v>
      </c>
      <c r="E531" s="404">
        <v>77.5</v>
      </c>
      <c r="F531" s="270">
        <f t="shared" si="21"/>
        <v>79.354838709677423</v>
      </c>
      <c r="G531" s="404">
        <v>75.2</v>
      </c>
      <c r="H531" s="404">
        <v>78.599999999999994</v>
      </c>
      <c r="I531" s="394"/>
      <c r="J531" s="403"/>
      <c r="K531" s="984"/>
      <c r="L531" s="1019"/>
      <c r="M531" s="1013"/>
    </row>
    <row r="532" spans="1:13" x14ac:dyDescent="0.25">
      <c r="A532" s="285"/>
      <c r="B532" s="403" t="s">
        <v>1062</v>
      </c>
      <c r="C532" s="404"/>
      <c r="D532" s="404">
        <v>58.6</v>
      </c>
      <c r="E532" s="404">
        <v>73.8</v>
      </c>
      <c r="F532" s="270">
        <f t="shared" si="21"/>
        <v>79.403794037940386</v>
      </c>
      <c r="G532" s="404">
        <v>67.3</v>
      </c>
      <c r="H532" s="404">
        <v>73.8</v>
      </c>
      <c r="I532" s="394"/>
      <c r="J532" s="403"/>
      <c r="K532" s="984"/>
      <c r="L532" s="1019"/>
      <c r="M532" s="1013"/>
    </row>
    <row r="533" spans="1:13" x14ac:dyDescent="0.25">
      <c r="A533" s="285"/>
      <c r="B533" s="403" t="s">
        <v>1056</v>
      </c>
      <c r="C533" s="404"/>
      <c r="D533" s="404">
        <v>57.9</v>
      </c>
      <c r="E533" s="404">
        <v>72.599999999999994</v>
      </c>
      <c r="F533" s="270">
        <f t="shared" si="21"/>
        <v>79.752066115702476</v>
      </c>
      <c r="G533" s="404">
        <v>71.400000000000006</v>
      </c>
      <c r="H533" s="404">
        <v>75.8</v>
      </c>
      <c r="I533" s="394"/>
      <c r="J533" s="403"/>
      <c r="K533" s="984"/>
      <c r="L533" s="1019"/>
      <c r="M533" s="1013"/>
    </row>
    <row r="534" spans="1:13" x14ac:dyDescent="0.25">
      <c r="A534" s="285"/>
      <c r="B534" s="403" t="s">
        <v>1065</v>
      </c>
      <c r="C534" s="404"/>
      <c r="D534" s="404">
        <v>59.3</v>
      </c>
      <c r="E534" s="404">
        <v>73.599999999999994</v>
      </c>
      <c r="F534" s="270">
        <f t="shared" si="21"/>
        <v>80.570652173913047</v>
      </c>
      <c r="G534" s="404">
        <v>67.2</v>
      </c>
      <c r="H534" s="404">
        <v>74.400000000000006</v>
      </c>
      <c r="I534" s="394"/>
      <c r="J534" s="403"/>
      <c r="K534" s="984"/>
      <c r="L534" s="1019"/>
      <c r="M534" s="1013"/>
    </row>
    <row r="535" spans="1:13" x14ac:dyDescent="0.25">
      <c r="A535" s="285"/>
      <c r="B535" s="403" t="s">
        <v>1074</v>
      </c>
      <c r="C535" s="404"/>
      <c r="D535" s="404">
        <v>61.5</v>
      </c>
      <c r="E535" s="404">
        <v>76.3</v>
      </c>
      <c r="F535" s="270">
        <f t="shared" si="21"/>
        <v>80.602883355176942</v>
      </c>
      <c r="G535" s="404">
        <v>71.3</v>
      </c>
      <c r="H535" s="404">
        <v>77.5</v>
      </c>
      <c r="I535" s="394"/>
      <c r="J535" s="403"/>
      <c r="K535" s="984"/>
      <c r="L535" s="1019"/>
      <c r="M535" s="1013"/>
    </row>
    <row r="536" spans="1:13" x14ac:dyDescent="0.25">
      <c r="A536" s="285"/>
      <c r="B536" s="403" t="s">
        <v>205</v>
      </c>
      <c r="C536" s="404"/>
      <c r="D536" s="404">
        <v>63.4</v>
      </c>
      <c r="E536" s="404">
        <v>78.599999999999994</v>
      </c>
      <c r="F536" s="270">
        <f t="shared" si="21"/>
        <v>80.661577608142494</v>
      </c>
      <c r="G536" s="404">
        <v>75.400000000000006</v>
      </c>
      <c r="H536" s="404">
        <v>78.400000000000006</v>
      </c>
      <c r="I536" s="394"/>
      <c r="J536" s="403"/>
      <c r="K536" s="984"/>
      <c r="L536" s="1019"/>
      <c r="M536" s="1013"/>
    </row>
    <row r="537" spans="1:13" x14ac:dyDescent="0.25">
      <c r="A537" s="285"/>
      <c r="B537" s="403" t="s">
        <v>1061</v>
      </c>
      <c r="C537" s="404"/>
      <c r="D537" s="404">
        <v>61.9</v>
      </c>
      <c r="E537" s="404">
        <v>76.599999999999994</v>
      </c>
      <c r="F537" s="270">
        <f t="shared" si="21"/>
        <v>80.809399477806792</v>
      </c>
      <c r="G537" s="404">
        <v>68.5</v>
      </c>
      <c r="H537" s="404">
        <v>72.900000000000006</v>
      </c>
      <c r="I537" s="394"/>
      <c r="J537" s="403"/>
      <c r="K537" s="985"/>
      <c r="L537" s="1019"/>
      <c r="M537" s="1013"/>
    </row>
    <row r="538" spans="1:13" x14ac:dyDescent="0.25">
      <c r="A538" s="287"/>
      <c r="B538" s="406" t="s">
        <v>194</v>
      </c>
      <c r="C538" s="407"/>
      <c r="D538" s="407">
        <v>59.9</v>
      </c>
      <c r="E538" s="407">
        <v>73.900000000000006</v>
      </c>
      <c r="F538" s="274">
        <f t="shared" si="21"/>
        <v>81.055480378890394</v>
      </c>
      <c r="G538" s="407">
        <v>73.099999999999994</v>
      </c>
      <c r="H538" s="407">
        <v>75.3</v>
      </c>
      <c r="I538" s="398"/>
      <c r="J538" s="406"/>
      <c r="K538" s="986"/>
      <c r="L538" s="1019"/>
      <c r="M538" s="1013"/>
    </row>
    <row r="539" spans="1:13" x14ac:dyDescent="0.25">
      <c r="A539" s="287"/>
      <c r="B539" s="406" t="s">
        <v>1059</v>
      </c>
      <c r="C539" s="407"/>
      <c r="D539" s="407">
        <v>62.8</v>
      </c>
      <c r="E539" s="407">
        <v>75.3</v>
      </c>
      <c r="F539" s="274">
        <f t="shared" si="21"/>
        <v>83.399734395750329</v>
      </c>
      <c r="G539" s="407">
        <v>64.3</v>
      </c>
      <c r="H539" s="407">
        <v>73.5</v>
      </c>
      <c r="I539" s="398"/>
      <c r="J539" s="406"/>
      <c r="K539" s="986"/>
      <c r="L539" s="1019"/>
      <c r="M539" s="1013"/>
    </row>
    <row r="540" spans="1:13" x14ac:dyDescent="0.25">
      <c r="A540" s="287"/>
      <c r="B540" s="406" t="s">
        <v>193</v>
      </c>
      <c r="C540" s="407"/>
      <c r="D540" s="407">
        <v>67.5</v>
      </c>
      <c r="E540" s="407">
        <v>78.400000000000006</v>
      </c>
      <c r="F540" s="274">
        <f t="shared" si="21"/>
        <v>86.096938775510196</v>
      </c>
      <c r="G540" s="407">
        <v>73.099999999999994</v>
      </c>
      <c r="H540" s="407">
        <v>76.3</v>
      </c>
      <c r="I540" s="398"/>
      <c r="J540" s="406"/>
      <c r="K540" s="986"/>
      <c r="L540" s="1019"/>
      <c r="M540" s="1013"/>
    </row>
    <row r="541" spans="1:13" x14ac:dyDescent="0.25">
      <c r="A541" s="1183" t="s">
        <v>275</v>
      </c>
      <c r="B541" s="1183"/>
      <c r="C541" s="1183"/>
      <c r="D541" s="1183"/>
      <c r="E541" s="1183"/>
      <c r="F541" s="1183"/>
      <c r="G541" s="1183"/>
      <c r="H541" s="1183"/>
      <c r="I541" s="1183"/>
      <c r="J541" s="1183"/>
      <c r="K541" s="1163"/>
      <c r="L541" s="1014"/>
      <c r="M541" s="1015"/>
    </row>
    <row r="542" spans="1:13" ht="31.5" x14ac:dyDescent="0.25">
      <c r="A542" s="1"/>
      <c r="B542" s="835" t="s">
        <v>121</v>
      </c>
      <c r="C542" s="1"/>
      <c r="D542" s="1" t="s">
        <v>276</v>
      </c>
      <c r="E542" s="1" t="s">
        <v>277</v>
      </c>
      <c r="F542" s="1"/>
      <c r="G542" s="1"/>
      <c r="H542" s="1"/>
      <c r="I542" s="1"/>
      <c r="J542" s="1"/>
      <c r="K542" s="567"/>
      <c r="L542" s="1014"/>
      <c r="M542" s="1015"/>
    </row>
    <row r="543" spans="1:13" x14ac:dyDescent="0.25">
      <c r="A543" s="47">
        <v>72</v>
      </c>
      <c r="B543" s="245" t="s">
        <v>27</v>
      </c>
      <c r="C543" s="4" t="s">
        <v>8</v>
      </c>
      <c r="D543" s="204">
        <v>63</v>
      </c>
      <c r="E543" s="204">
        <v>67</v>
      </c>
      <c r="F543" s="203">
        <f t="shared" ref="F543:F607" si="22">D543/E543*100</f>
        <v>94.029850746268664</v>
      </c>
      <c r="G543" s="56"/>
      <c r="H543" s="56"/>
      <c r="I543" s="56"/>
      <c r="J543" s="56">
        <v>67</v>
      </c>
      <c r="K543" s="968"/>
      <c r="L543" s="1015"/>
      <c r="M543" s="1014"/>
    </row>
    <row r="544" spans="1:13" x14ac:dyDescent="0.25">
      <c r="A544" s="289"/>
      <c r="B544" s="277" t="s">
        <v>1052</v>
      </c>
      <c r="C544" s="18"/>
      <c r="D544" s="289">
        <v>54</v>
      </c>
      <c r="E544" s="289">
        <v>67</v>
      </c>
      <c r="F544" s="278">
        <f t="shared" si="22"/>
        <v>80.597014925373131</v>
      </c>
      <c r="G544" s="391"/>
      <c r="H544" s="391"/>
      <c r="I544" s="391"/>
      <c r="J544" s="289">
        <v>67</v>
      </c>
      <c r="K544" s="980"/>
      <c r="L544" s="1007"/>
      <c r="M544" s="1020"/>
    </row>
    <row r="545" spans="1:13" x14ac:dyDescent="0.25">
      <c r="A545" s="289"/>
      <c r="B545" s="277" t="s">
        <v>210</v>
      </c>
      <c r="C545" s="18"/>
      <c r="D545" s="289">
        <v>64</v>
      </c>
      <c r="E545" s="289">
        <v>70</v>
      </c>
      <c r="F545" s="278">
        <f t="shared" si="22"/>
        <v>91.428571428571431</v>
      </c>
      <c r="G545" s="391"/>
      <c r="H545" s="391"/>
      <c r="I545" s="391"/>
      <c r="J545" s="289">
        <v>70</v>
      </c>
      <c r="K545" s="980"/>
      <c r="L545" s="1007"/>
      <c r="M545" s="1020"/>
    </row>
    <row r="546" spans="1:13" x14ac:dyDescent="0.25">
      <c r="A546" s="285"/>
      <c r="B546" s="172" t="s">
        <v>211</v>
      </c>
      <c r="C546" s="268"/>
      <c r="D546" s="285">
        <v>63</v>
      </c>
      <c r="E546" s="285">
        <v>67</v>
      </c>
      <c r="F546" s="282">
        <f t="shared" si="22"/>
        <v>94.029850746268664</v>
      </c>
      <c r="G546" s="394"/>
      <c r="H546" s="394"/>
      <c r="I546" s="394"/>
      <c r="J546" s="285">
        <v>67</v>
      </c>
      <c r="K546" s="981"/>
      <c r="L546" s="1007"/>
      <c r="M546" s="1020"/>
    </row>
    <row r="547" spans="1:13" x14ac:dyDescent="0.25">
      <c r="A547" s="285"/>
      <c r="B547" s="172" t="s">
        <v>1074</v>
      </c>
      <c r="C547" s="268"/>
      <c r="D547" s="285">
        <v>63</v>
      </c>
      <c r="E547" s="285">
        <v>67</v>
      </c>
      <c r="F547" s="282">
        <f t="shared" si="22"/>
        <v>94.029850746268664</v>
      </c>
      <c r="G547" s="394"/>
      <c r="H547" s="394"/>
      <c r="I547" s="394"/>
      <c r="J547" s="285">
        <v>67</v>
      </c>
      <c r="K547" s="981"/>
      <c r="L547" s="1007"/>
      <c r="M547" s="1020"/>
    </row>
    <row r="548" spans="1:13" x14ac:dyDescent="0.25">
      <c r="A548" s="285"/>
      <c r="B548" s="172" t="s">
        <v>1050</v>
      </c>
      <c r="C548" s="268"/>
      <c r="D548" s="285">
        <v>63</v>
      </c>
      <c r="E548" s="285">
        <v>67</v>
      </c>
      <c r="F548" s="282">
        <f t="shared" si="22"/>
        <v>94.029850746268664</v>
      </c>
      <c r="G548" s="405"/>
      <c r="H548" s="405"/>
      <c r="I548" s="405"/>
      <c r="J548" s="285">
        <v>67</v>
      </c>
      <c r="K548" s="981"/>
      <c r="L548" s="1007"/>
      <c r="M548" s="1020"/>
    </row>
    <row r="549" spans="1:13" x14ac:dyDescent="0.25">
      <c r="A549" s="285"/>
      <c r="B549" s="172" t="s">
        <v>1054</v>
      </c>
      <c r="C549" s="268"/>
      <c r="D549" s="285">
        <v>63</v>
      </c>
      <c r="E549" s="285">
        <v>67</v>
      </c>
      <c r="F549" s="282">
        <f t="shared" si="22"/>
        <v>94.029850746268664</v>
      </c>
      <c r="G549" s="394"/>
      <c r="H549" s="394"/>
      <c r="I549" s="394"/>
      <c r="J549" s="285">
        <v>67</v>
      </c>
      <c r="K549" s="981"/>
      <c r="L549" s="1007"/>
      <c r="M549" s="1020"/>
    </row>
    <row r="550" spans="1:13" x14ac:dyDescent="0.25">
      <c r="A550" s="285"/>
      <c r="B550" s="172" t="s">
        <v>1055</v>
      </c>
      <c r="C550" s="268"/>
      <c r="D550" s="285">
        <v>63</v>
      </c>
      <c r="E550" s="285">
        <v>67</v>
      </c>
      <c r="F550" s="282">
        <f t="shared" si="22"/>
        <v>94.029850746268664</v>
      </c>
      <c r="G550" s="394"/>
      <c r="H550" s="394"/>
      <c r="I550" s="394"/>
      <c r="J550" s="285">
        <v>67</v>
      </c>
      <c r="K550" s="981"/>
      <c r="L550" s="1007"/>
      <c r="M550" s="1020"/>
    </row>
    <row r="551" spans="1:13" x14ac:dyDescent="0.25">
      <c r="A551" s="285"/>
      <c r="B551" s="172" t="s">
        <v>1057</v>
      </c>
      <c r="C551" s="268"/>
      <c r="D551" s="285">
        <v>63</v>
      </c>
      <c r="E551" s="285">
        <v>67</v>
      </c>
      <c r="F551" s="282">
        <f t="shared" si="22"/>
        <v>94.029850746268664</v>
      </c>
      <c r="G551" s="394"/>
      <c r="H551" s="394"/>
      <c r="I551" s="394"/>
      <c r="J551" s="285">
        <v>67</v>
      </c>
      <c r="K551" s="981"/>
      <c r="L551" s="1007"/>
      <c r="M551" s="1020"/>
    </row>
    <row r="552" spans="1:13" x14ac:dyDescent="0.25">
      <c r="A552" s="285"/>
      <c r="B552" s="172" t="s">
        <v>1058</v>
      </c>
      <c r="C552" s="268"/>
      <c r="D552" s="285">
        <v>63</v>
      </c>
      <c r="E552" s="285">
        <v>67</v>
      </c>
      <c r="F552" s="282">
        <f t="shared" si="22"/>
        <v>94.029850746268664</v>
      </c>
      <c r="G552" s="394"/>
      <c r="H552" s="394"/>
      <c r="I552" s="394"/>
      <c r="J552" s="285">
        <v>67</v>
      </c>
      <c r="K552" s="981"/>
      <c r="L552" s="1007"/>
      <c r="M552" s="1020"/>
    </row>
    <row r="553" spans="1:13" x14ac:dyDescent="0.25">
      <c r="A553" s="285"/>
      <c r="B553" s="172" t="s">
        <v>1059</v>
      </c>
      <c r="C553" s="268"/>
      <c r="D553" s="285">
        <v>63</v>
      </c>
      <c r="E553" s="285">
        <v>67</v>
      </c>
      <c r="F553" s="282">
        <f t="shared" si="22"/>
        <v>94.029850746268664</v>
      </c>
      <c r="G553" s="394"/>
      <c r="H553" s="394"/>
      <c r="I553" s="394"/>
      <c r="J553" s="285">
        <v>67</v>
      </c>
      <c r="K553" s="981"/>
      <c r="L553" s="1007"/>
      <c r="M553" s="1020"/>
    </row>
    <row r="554" spans="1:13" x14ac:dyDescent="0.25">
      <c r="A554" s="285"/>
      <c r="B554" s="172" t="s">
        <v>1060</v>
      </c>
      <c r="C554" s="268"/>
      <c r="D554" s="285">
        <v>63</v>
      </c>
      <c r="E554" s="285">
        <v>67</v>
      </c>
      <c r="F554" s="282">
        <f t="shared" si="22"/>
        <v>94.029850746268664</v>
      </c>
      <c r="G554" s="394"/>
      <c r="H554" s="394"/>
      <c r="I554" s="394"/>
      <c r="J554" s="285">
        <v>67</v>
      </c>
      <c r="K554" s="981"/>
      <c r="L554" s="1007"/>
      <c r="M554" s="1020"/>
    </row>
    <row r="555" spans="1:13" x14ac:dyDescent="0.25">
      <c r="A555" s="285"/>
      <c r="B555" s="172" t="s">
        <v>1061</v>
      </c>
      <c r="C555" s="268"/>
      <c r="D555" s="285">
        <v>63</v>
      </c>
      <c r="E555" s="285">
        <v>67</v>
      </c>
      <c r="F555" s="282">
        <f t="shared" si="22"/>
        <v>94.029850746268664</v>
      </c>
      <c r="G555" s="394"/>
      <c r="H555" s="394"/>
      <c r="I555" s="394"/>
      <c r="J555" s="285">
        <v>67</v>
      </c>
      <c r="K555" s="981"/>
      <c r="L555" s="1007"/>
      <c r="M555" s="1020"/>
    </row>
    <row r="556" spans="1:13" x14ac:dyDescent="0.25">
      <c r="A556" s="285"/>
      <c r="B556" s="172" t="s">
        <v>213</v>
      </c>
      <c r="C556" s="268"/>
      <c r="D556" s="285">
        <v>63</v>
      </c>
      <c r="E556" s="285">
        <v>67</v>
      </c>
      <c r="F556" s="282">
        <f t="shared" si="22"/>
        <v>94.029850746268664</v>
      </c>
      <c r="G556" s="394"/>
      <c r="H556" s="394"/>
      <c r="I556" s="394"/>
      <c r="J556" s="285">
        <v>67</v>
      </c>
      <c r="K556" s="981"/>
      <c r="L556" s="1007"/>
      <c r="M556" s="1020"/>
    </row>
    <row r="557" spans="1:13" x14ac:dyDescent="0.25">
      <c r="A557" s="285"/>
      <c r="B557" s="172" t="s">
        <v>1062</v>
      </c>
      <c r="C557" s="268"/>
      <c r="D557" s="285">
        <v>63</v>
      </c>
      <c r="E557" s="285">
        <v>67</v>
      </c>
      <c r="F557" s="282">
        <f t="shared" si="22"/>
        <v>94.029850746268664</v>
      </c>
      <c r="G557" s="394"/>
      <c r="H557" s="394"/>
      <c r="I557" s="394"/>
      <c r="J557" s="285">
        <v>67</v>
      </c>
      <c r="K557" s="981"/>
      <c r="L557" s="1007"/>
      <c r="M557" s="1020"/>
    </row>
    <row r="558" spans="1:13" x14ac:dyDescent="0.25">
      <c r="A558" s="285"/>
      <c r="B558" s="172" t="s">
        <v>1064</v>
      </c>
      <c r="C558" s="268"/>
      <c r="D558" s="285">
        <v>63</v>
      </c>
      <c r="E558" s="285">
        <v>67</v>
      </c>
      <c r="F558" s="282">
        <f t="shared" si="22"/>
        <v>94.029850746268664</v>
      </c>
      <c r="G558" s="394"/>
      <c r="H558" s="394"/>
      <c r="I558" s="394"/>
      <c r="J558" s="285">
        <v>67</v>
      </c>
      <c r="K558" s="981"/>
      <c r="L558" s="1007"/>
      <c r="M558" s="1020"/>
    </row>
    <row r="559" spans="1:13" x14ac:dyDescent="0.25">
      <c r="A559" s="285"/>
      <c r="B559" s="172" t="s">
        <v>1065</v>
      </c>
      <c r="C559" s="268"/>
      <c r="D559" s="285">
        <v>63</v>
      </c>
      <c r="E559" s="285">
        <v>67</v>
      </c>
      <c r="F559" s="282">
        <f t="shared" si="22"/>
        <v>94.029850746268664</v>
      </c>
      <c r="G559" s="405"/>
      <c r="H559" s="405"/>
      <c r="I559" s="405"/>
      <c r="J559" s="285">
        <v>67</v>
      </c>
      <c r="K559" s="981"/>
      <c r="L559" s="1007"/>
      <c r="M559" s="1020"/>
    </row>
    <row r="560" spans="1:13" x14ac:dyDescent="0.25">
      <c r="A560" s="285"/>
      <c r="B560" s="172" t="s">
        <v>193</v>
      </c>
      <c r="C560" s="268"/>
      <c r="D560" s="285">
        <v>64</v>
      </c>
      <c r="E560" s="285">
        <v>68</v>
      </c>
      <c r="F560" s="282">
        <f t="shared" si="22"/>
        <v>94.117647058823522</v>
      </c>
      <c r="G560" s="394"/>
      <c r="H560" s="394"/>
      <c r="I560" s="394"/>
      <c r="J560" s="285">
        <v>68</v>
      </c>
      <c r="K560" s="981"/>
      <c r="L560" s="1007"/>
      <c r="M560" s="1020"/>
    </row>
    <row r="561" spans="1:13" x14ac:dyDescent="0.25">
      <c r="A561" s="285"/>
      <c r="B561" s="172" t="s">
        <v>1056</v>
      </c>
      <c r="C561" s="268"/>
      <c r="D561" s="285">
        <v>64</v>
      </c>
      <c r="E561" s="285">
        <v>68</v>
      </c>
      <c r="F561" s="282">
        <f t="shared" si="22"/>
        <v>94.117647058823522</v>
      </c>
      <c r="G561" s="394"/>
      <c r="H561" s="394"/>
      <c r="I561" s="394"/>
      <c r="J561" s="285">
        <v>68</v>
      </c>
      <c r="K561" s="981"/>
      <c r="L561" s="1007"/>
      <c r="M561" s="1020"/>
    </row>
    <row r="562" spans="1:13" x14ac:dyDescent="0.25">
      <c r="A562" s="285"/>
      <c r="B562" s="172" t="s">
        <v>194</v>
      </c>
      <c r="C562" s="268"/>
      <c r="D562" s="285">
        <v>64</v>
      </c>
      <c r="E562" s="285">
        <v>68</v>
      </c>
      <c r="F562" s="282">
        <f t="shared" si="22"/>
        <v>94.117647058823522</v>
      </c>
      <c r="G562" s="394"/>
      <c r="H562" s="394"/>
      <c r="I562" s="394"/>
      <c r="J562" s="285">
        <v>68</v>
      </c>
      <c r="K562" s="981"/>
      <c r="L562" s="1007"/>
      <c r="M562" s="1020"/>
    </row>
    <row r="563" spans="1:13" x14ac:dyDescent="0.25">
      <c r="A563" s="287"/>
      <c r="B563" s="185" t="s">
        <v>1051</v>
      </c>
      <c r="C563" s="157"/>
      <c r="D563" s="287">
        <v>65</v>
      </c>
      <c r="E563" s="287">
        <v>68</v>
      </c>
      <c r="F563" s="284">
        <f t="shared" si="22"/>
        <v>95.588235294117652</v>
      </c>
      <c r="G563" s="398"/>
      <c r="H563" s="398"/>
      <c r="I563" s="398"/>
      <c r="J563" s="287">
        <v>68</v>
      </c>
      <c r="K563" s="982"/>
      <c r="L563" s="1007"/>
      <c r="M563" s="1020"/>
    </row>
    <row r="564" spans="1:13" ht="31.5" x14ac:dyDescent="0.25">
      <c r="A564" s="47"/>
      <c r="B564" s="1" t="s">
        <v>278</v>
      </c>
      <c r="C564" s="4"/>
      <c r="D564" s="1" t="s">
        <v>276</v>
      </c>
      <c r="E564" s="1" t="s">
        <v>277</v>
      </c>
      <c r="F564" s="57"/>
      <c r="G564" s="252"/>
      <c r="H564" s="252"/>
      <c r="I564" s="252"/>
      <c r="J564" s="47"/>
      <c r="K564" s="987"/>
      <c r="L564" s="1007"/>
      <c r="M564" s="1020"/>
    </row>
    <row r="565" spans="1:13" x14ac:dyDescent="0.25">
      <c r="A565" s="47">
        <v>73</v>
      </c>
      <c r="B565" s="245" t="s">
        <v>27</v>
      </c>
      <c r="C565" s="4" t="s">
        <v>8</v>
      </c>
      <c r="D565" s="204">
        <v>56.000000000000007</v>
      </c>
      <c r="E565" s="204">
        <v>56.999999999999993</v>
      </c>
      <c r="F565" s="203">
        <f t="shared" si="22"/>
        <v>98.24561403508774</v>
      </c>
      <c r="G565" s="56"/>
      <c r="H565" s="56"/>
      <c r="I565" s="56"/>
      <c r="J565" s="254">
        <v>57</v>
      </c>
      <c r="K565" s="968"/>
      <c r="L565" s="1021"/>
      <c r="M565" s="1022"/>
    </row>
    <row r="566" spans="1:13" x14ac:dyDescent="0.25">
      <c r="A566" s="289"/>
      <c r="B566" s="277" t="s">
        <v>1051</v>
      </c>
      <c r="C566" s="18"/>
      <c r="D566" s="289">
        <v>56.999999999999993</v>
      </c>
      <c r="E566" s="289">
        <v>59</v>
      </c>
      <c r="F566" s="278">
        <f t="shared" si="22"/>
        <v>96.610169491525411</v>
      </c>
      <c r="G566" s="391"/>
      <c r="H566" s="391"/>
      <c r="I566" s="391"/>
      <c r="J566" s="289">
        <v>59</v>
      </c>
      <c r="K566" s="980"/>
      <c r="L566" s="1023"/>
      <c r="M566" s="1017"/>
    </row>
    <row r="567" spans="1:13" x14ac:dyDescent="0.25">
      <c r="A567" s="285"/>
      <c r="B567" s="172" t="s">
        <v>211</v>
      </c>
      <c r="C567" s="268"/>
      <c r="D567" s="285">
        <v>56.000000000000007</v>
      </c>
      <c r="E567" s="285">
        <v>56.999999999999993</v>
      </c>
      <c r="F567" s="282">
        <f t="shared" si="22"/>
        <v>98.24561403508774</v>
      </c>
      <c r="G567" s="394"/>
      <c r="H567" s="394"/>
      <c r="I567" s="394"/>
      <c r="J567" s="285">
        <v>56.999999999999993</v>
      </c>
      <c r="K567" s="981"/>
      <c r="L567" s="1023"/>
      <c r="M567" s="1017"/>
    </row>
    <row r="568" spans="1:13" x14ac:dyDescent="0.25">
      <c r="A568" s="285"/>
      <c r="B568" s="172" t="s">
        <v>1074</v>
      </c>
      <c r="C568" s="268"/>
      <c r="D568" s="285">
        <v>56.000000000000007</v>
      </c>
      <c r="E568" s="285">
        <v>56.999999999999993</v>
      </c>
      <c r="F568" s="282">
        <f t="shared" si="22"/>
        <v>98.24561403508774</v>
      </c>
      <c r="G568" s="394"/>
      <c r="H568" s="394"/>
      <c r="I568" s="394"/>
      <c r="J568" s="285">
        <v>56.999999999999993</v>
      </c>
      <c r="K568" s="981"/>
      <c r="L568" s="1023"/>
      <c r="M568" s="1017"/>
    </row>
    <row r="569" spans="1:13" x14ac:dyDescent="0.25">
      <c r="A569" s="285"/>
      <c r="B569" s="172" t="s">
        <v>1050</v>
      </c>
      <c r="C569" s="268"/>
      <c r="D569" s="285">
        <v>56.000000000000007</v>
      </c>
      <c r="E569" s="285">
        <v>56.999999999999993</v>
      </c>
      <c r="F569" s="282">
        <f t="shared" si="22"/>
        <v>98.24561403508774</v>
      </c>
      <c r="G569" s="405"/>
      <c r="H569" s="405"/>
      <c r="I569" s="405"/>
      <c r="J569" s="285">
        <v>56.999999999999993</v>
      </c>
      <c r="K569" s="981"/>
      <c r="L569" s="1023"/>
      <c r="M569" s="1017"/>
    </row>
    <row r="570" spans="1:13" x14ac:dyDescent="0.25">
      <c r="A570" s="285"/>
      <c r="B570" s="172" t="s">
        <v>1052</v>
      </c>
      <c r="C570" s="268"/>
      <c r="D570" s="285">
        <v>56.000000000000007</v>
      </c>
      <c r="E570" s="285">
        <v>56.999999999999993</v>
      </c>
      <c r="F570" s="282">
        <f t="shared" si="22"/>
        <v>98.24561403508774</v>
      </c>
      <c r="G570" s="394"/>
      <c r="H570" s="394"/>
      <c r="I570" s="394"/>
      <c r="J570" s="285">
        <v>56.999999999999993</v>
      </c>
      <c r="K570" s="981"/>
      <c r="L570" s="1023"/>
      <c r="M570" s="1017"/>
    </row>
    <row r="571" spans="1:13" x14ac:dyDescent="0.25">
      <c r="A571" s="285"/>
      <c r="B571" s="172" t="s">
        <v>1054</v>
      </c>
      <c r="C571" s="268"/>
      <c r="D571" s="285">
        <v>56.000000000000007</v>
      </c>
      <c r="E571" s="285">
        <v>56.999999999999993</v>
      </c>
      <c r="F571" s="282">
        <f t="shared" si="22"/>
        <v>98.24561403508774</v>
      </c>
      <c r="G571" s="394"/>
      <c r="H571" s="394"/>
      <c r="I571" s="394"/>
      <c r="J571" s="285">
        <v>56.999999999999993</v>
      </c>
      <c r="K571" s="981"/>
      <c r="L571" s="1023"/>
      <c r="M571" s="1017"/>
    </row>
    <row r="572" spans="1:13" x14ac:dyDescent="0.25">
      <c r="A572" s="285"/>
      <c r="B572" s="172" t="s">
        <v>1057</v>
      </c>
      <c r="C572" s="268"/>
      <c r="D572" s="285">
        <v>56.000000000000007</v>
      </c>
      <c r="E572" s="285">
        <v>56.999999999999993</v>
      </c>
      <c r="F572" s="282">
        <f t="shared" si="22"/>
        <v>98.24561403508774</v>
      </c>
      <c r="G572" s="394"/>
      <c r="H572" s="394"/>
      <c r="I572" s="394"/>
      <c r="J572" s="285">
        <v>56.999999999999993</v>
      </c>
      <c r="K572" s="981"/>
      <c r="L572" s="1023"/>
      <c r="M572" s="1017"/>
    </row>
    <row r="573" spans="1:13" x14ac:dyDescent="0.25">
      <c r="A573" s="285"/>
      <c r="B573" s="172" t="s">
        <v>1058</v>
      </c>
      <c r="C573" s="268"/>
      <c r="D573" s="285">
        <v>56.000000000000007</v>
      </c>
      <c r="E573" s="285">
        <v>56.999999999999993</v>
      </c>
      <c r="F573" s="282">
        <f t="shared" si="22"/>
        <v>98.24561403508774</v>
      </c>
      <c r="G573" s="394"/>
      <c r="H573" s="394"/>
      <c r="I573" s="394"/>
      <c r="J573" s="285">
        <v>56.999999999999993</v>
      </c>
      <c r="K573" s="981"/>
      <c r="L573" s="1023"/>
      <c r="M573" s="1017"/>
    </row>
    <row r="574" spans="1:13" x14ac:dyDescent="0.25">
      <c r="A574" s="285"/>
      <c r="B574" s="172" t="s">
        <v>1059</v>
      </c>
      <c r="C574" s="268"/>
      <c r="D574" s="285">
        <v>56.000000000000007</v>
      </c>
      <c r="E574" s="285">
        <v>56.999999999999993</v>
      </c>
      <c r="F574" s="282">
        <f t="shared" si="22"/>
        <v>98.24561403508774</v>
      </c>
      <c r="G574" s="394"/>
      <c r="H574" s="394"/>
      <c r="I574" s="394"/>
      <c r="J574" s="285">
        <v>56.999999999999993</v>
      </c>
      <c r="K574" s="981"/>
      <c r="L574" s="1023"/>
      <c r="M574" s="1017"/>
    </row>
    <row r="575" spans="1:13" x14ac:dyDescent="0.25">
      <c r="A575" s="285"/>
      <c r="B575" s="172" t="s">
        <v>1060</v>
      </c>
      <c r="C575" s="268"/>
      <c r="D575" s="285">
        <v>56.000000000000007</v>
      </c>
      <c r="E575" s="285">
        <v>56.999999999999993</v>
      </c>
      <c r="F575" s="282">
        <f t="shared" si="22"/>
        <v>98.24561403508774</v>
      </c>
      <c r="G575" s="394"/>
      <c r="H575" s="394"/>
      <c r="I575" s="394"/>
      <c r="J575" s="285">
        <v>56.999999999999993</v>
      </c>
      <c r="K575" s="981"/>
      <c r="L575" s="1023"/>
      <c r="M575" s="1017"/>
    </row>
    <row r="576" spans="1:13" x14ac:dyDescent="0.25">
      <c r="A576" s="285"/>
      <c r="B576" s="172" t="s">
        <v>1061</v>
      </c>
      <c r="C576" s="268"/>
      <c r="D576" s="285">
        <v>56.000000000000007</v>
      </c>
      <c r="E576" s="285">
        <v>56.999999999999993</v>
      </c>
      <c r="F576" s="282">
        <f t="shared" si="22"/>
        <v>98.24561403508774</v>
      </c>
      <c r="G576" s="394"/>
      <c r="H576" s="394"/>
      <c r="I576" s="394"/>
      <c r="J576" s="285">
        <v>56.999999999999993</v>
      </c>
      <c r="K576" s="981"/>
      <c r="L576" s="1023"/>
      <c r="M576" s="1017"/>
    </row>
    <row r="577" spans="1:13" x14ac:dyDescent="0.25">
      <c r="A577" s="285"/>
      <c r="B577" s="172" t="s">
        <v>213</v>
      </c>
      <c r="C577" s="268"/>
      <c r="D577" s="285">
        <v>56.000000000000007</v>
      </c>
      <c r="E577" s="285">
        <v>56.999999999999993</v>
      </c>
      <c r="F577" s="282">
        <f t="shared" si="22"/>
        <v>98.24561403508774</v>
      </c>
      <c r="G577" s="394"/>
      <c r="H577" s="394"/>
      <c r="I577" s="394"/>
      <c r="J577" s="285">
        <v>56.999999999999993</v>
      </c>
      <c r="K577" s="981"/>
      <c r="L577" s="1023"/>
      <c r="M577" s="1017"/>
    </row>
    <row r="578" spans="1:13" x14ac:dyDescent="0.25">
      <c r="A578" s="285"/>
      <c r="B578" s="172" t="s">
        <v>1062</v>
      </c>
      <c r="C578" s="268"/>
      <c r="D578" s="285">
        <v>56.000000000000007</v>
      </c>
      <c r="E578" s="285">
        <v>56.999999999999993</v>
      </c>
      <c r="F578" s="282">
        <f t="shared" si="22"/>
        <v>98.24561403508774</v>
      </c>
      <c r="G578" s="394"/>
      <c r="H578" s="394"/>
      <c r="I578" s="394"/>
      <c r="J578" s="285">
        <v>56.999999999999993</v>
      </c>
      <c r="K578" s="981"/>
      <c r="L578" s="1023"/>
      <c r="M578" s="1017"/>
    </row>
    <row r="579" spans="1:13" x14ac:dyDescent="0.25">
      <c r="A579" s="285"/>
      <c r="B579" s="172" t="s">
        <v>1064</v>
      </c>
      <c r="C579" s="268"/>
      <c r="D579" s="285">
        <v>56.000000000000007</v>
      </c>
      <c r="E579" s="285">
        <v>56.999999999999993</v>
      </c>
      <c r="F579" s="282">
        <f t="shared" si="22"/>
        <v>98.24561403508774</v>
      </c>
      <c r="G579" s="394"/>
      <c r="H579" s="394"/>
      <c r="I579" s="394"/>
      <c r="J579" s="285">
        <v>56.999999999999993</v>
      </c>
      <c r="K579" s="981"/>
      <c r="L579" s="1023"/>
      <c r="M579" s="1017"/>
    </row>
    <row r="580" spans="1:13" x14ac:dyDescent="0.25">
      <c r="A580" s="285"/>
      <c r="B580" s="172" t="s">
        <v>1065</v>
      </c>
      <c r="C580" s="268"/>
      <c r="D580" s="285">
        <v>56.000000000000007</v>
      </c>
      <c r="E580" s="285">
        <v>56.999999999999993</v>
      </c>
      <c r="F580" s="282">
        <f t="shared" si="22"/>
        <v>98.24561403508774</v>
      </c>
      <c r="G580" s="405"/>
      <c r="H580" s="405"/>
      <c r="I580" s="405"/>
      <c r="J580" s="285">
        <v>56.999999999999993</v>
      </c>
      <c r="K580" s="981"/>
      <c r="L580" s="1023"/>
      <c r="M580" s="1017"/>
    </row>
    <row r="581" spans="1:13" x14ac:dyDescent="0.25">
      <c r="A581" s="285"/>
      <c r="B581" s="172" t="s">
        <v>1055</v>
      </c>
      <c r="C581" s="268"/>
      <c r="D581" s="285">
        <v>56.999999999999993</v>
      </c>
      <c r="E581" s="285">
        <v>57.999999999999993</v>
      </c>
      <c r="F581" s="282">
        <f t="shared" si="22"/>
        <v>98.275862068965509</v>
      </c>
      <c r="G581" s="394"/>
      <c r="H581" s="394"/>
      <c r="I581" s="394"/>
      <c r="J581" s="285">
        <v>57.999999999999993</v>
      </c>
      <c r="K581" s="981"/>
      <c r="L581" s="1023"/>
      <c r="M581" s="1017"/>
    </row>
    <row r="582" spans="1:13" x14ac:dyDescent="0.25">
      <c r="A582" s="285"/>
      <c r="B582" s="172" t="s">
        <v>1056</v>
      </c>
      <c r="C582" s="268"/>
      <c r="D582" s="285">
        <v>56.999999999999993</v>
      </c>
      <c r="E582" s="285">
        <v>57.999999999999993</v>
      </c>
      <c r="F582" s="282">
        <f t="shared" si="22"/>
        <v>98.275862068965509</v>
      </c>
      <c r="G582" s="394"/>
      <c r="H582" s="394"/>
      <c r="I582" s="394"/>
      <c r="J582" s="285">
        <v>57.999999999999993</v>
      </c>
      <c r="K582" s="981"/>
      <c r="L582" s="1023"/>
      <c r="M582" s="1017"/>
    </row>
    <row r="583" spans="1:13" x14ac:dyDescent="0.25">
      <c r="A583" s="285"/>
      <c r="B583" s="172" t="s">
        <v>194</v>
      </c>
      <c r="C583" s="268"/>
      <c r="D583" s="285">
        <v>56.999999999999993</v>
      </c>
      <c r="E583" s="285">
        <v>57.999999999999993</v>
      </c>
      <c r="F583" s="282">
        <f t="shared" si="22"/>
        <v>98.275862068965509</v>
      </c>
      <c r="G583" s="394"/>
      <c r="H583" s="394"/>
      <c r="I583" s="394"/>
      <c r="J583" s="285">
        <v>57.999999999999993</v>
      </c>
      <c r="K583" s="981"/>
      <c r="L583" s="1023"/>
      <c r="M583" s="1017"/>
    </row>
    <row r="584" spans="1:13" x14ac:dyDescent="0.25">
      <c r="A584" s="285"/>
      <c r="B584" s="172" t="s">
        <v>193</v>
      </c>
      <c r="C584" s="268"/>
      <c r="D584" s="285">
        <v>57.999999999999993</v>
      </c>
      <c r="E584" s="285">
        <v>59</v>
      </c>
      <c r="F584" s="282">
        <f t="shared" si="22"/>
        <v>98.305084745762699</v>
      </c>
      <c r="G584" s="394"/>
      <c r="H584" s="394"/>
      <c r="I584" s="394"/>
      <c r="J584" s="285">
        <v>59</v>
      </c>
      <c r="K584" s="981"/>
      <c r="L584" s="1023"/>
      <c r="M584" s="1017"/>
    </row>
    <row r="585" spans="1:13" x14ac:dyDescent="0.25">
      <c r="A585" s="285"/>
      <c r="B585" s="172" t="s">
        <v>210</v>
      </c>
      <c r="C585" s="268"/>
      <c r="D585" s="285">
        <v>60</v>
      </c>
      <c r="E585" s="285">
        <v>61</v>
      </c>
      <c r="F585" s="282">
        <f t="shared" si="22"/>
        <v>98.360655737704917</v>
      </c>
      <c r="G585" s="394"/>
      <c r="H585" s="394"/>
      <c r="I585" s="394"/>
      <c r="J585" s="285">
        <v>61</v>
      </c>
      <c r="K585" s="981"/>
      <c r="L585" s="1023"/>
      <c r="M585" s="1017"/>
    </row>
    <row r="586" spans="1:13" ht="31.5" x14ac:dyDescent="0.25">
      <c r="A586" s="47"/>
      <c r="B586" s="1" t="s">
        <v>123</v>
      </c>
      <c r="C586" s="4"/>
      <c r="D586" s="1" t="s">
        <v>276</v>
      </c>
      <c r="E586" s="1" t="s">
        <v>277</v>
      </c>
      <c r="F586" s="57"/>
      <c r="G586" s="253"/>
      <c r="H586" s="253"/>
      <c r="I586" s="253"/>
      <c r="J586" s="47"/>
      <c r="K586" s="987"/>
      <c r="L586" s="1023"/>
      <c r="M586" s="1017"/>
    </row>
    <row r="587" spans="1:13" x14ac:dyDescent="0.25">
      <c r="A587" s="47">
        <v>74</v>
      </c>
      <c r="B587" s="245" t="s">
        <v>27</v>
      </c>
      <c r="C587" s="4" t="s">
        <v>8</v>
      </c>
      <c r="D587" s="204">
        <v>69</v>
      </c>
      <c r="E587" s="204">
        <v>69</v>
      </c>
      <c r="F587" s="203">
        <f t="shared" si="22"/>
        <v>100</v>
      </c>
      <c r="G587" s="56"/>
      <c r="H587" s="56"/>
      <c r="I587" s="56"/>
      <c r="J587" s="254">
        <v>69</v>
      </c>
      <c r="K587" s="968"/>
      <c r="L587" s="1021"/>
      <c r="M587" s="1022"/>
    </row>
    <row r="588" spans="1:13" x14ac:dyDescent="0.25">
      <c r="A588" s="287"/>
      <c r="B588" s="185" t="s">
        <v>210</v>
      </c>
      <c r="C588" s="157"/>
      <c r="D588" s="287">
        <v>72</v>
      </c>
      <c r="E588" s="287">
        <v>72</v>
      </c>
      <c r="F588" s="284">
        <f>D588/E588*100</f>
        <v>100</v>
      </c>
      <c r="G588" s="398"/>
      <c r="H588" s="398"/>
      <c r="I588" s="398"/>
      <c r="J588" s="287">
        <v>72</v>
      </c>
      <c r="K588" s="982"/>
      <c r="L588" s="1023"/>
      <c r="M588" s="1017"/>
    </row>
    <row r="589" spans="1:13" x14ac:dyDescent="0.25">
      <c r="A589" s="287"/>
      <c r="B589" s="185" t="s">
        <v>211</v>
      </c>
      <c r="C589" s="157"/>
      <c r="D589" s="287">
        <v>56.000000000000007</v>
      </c>
      <c r="E589" s="287">
        <v>56.000000000000007</v>
      </c>
      <c r="F589" s="284">
        <f>D589/E589*100</f>
        <v>100</v>
      </c>
      <c r="G589" s="398"/>
      <c r="H589" s="398"/>
      <c r="I589" s="398"/>
      <c r="J589" s="287">
        <v>69</v>
      </c>
      <c r="K589" s="982"/>
      <c r="L589" s="1023"/>
      <c r="M589" s="1017"/>
    </row>
    <row r="590" spans="1:13" x14ac:dyDescent="0.25">
      <c r="A590" s="287"/>
      <c r="B590" s="185" t="s">
        <v>1074</v>
      </c>
      <c r="C590" s="157"/>
      <c r="D590" s="287">
        <v>69</v>
      </c>
      <c r="E590" s="287">
        <v>69</v>
      </c>
      <c r="F590" s="284">
        <f>D590/E590*100</f>
        <v>100</v>
      </c>
      <c r="G590" s="398"/>
      <c r="H590" s="398"/>
      <c r="I590" s="398"/>
      <c r="J590" s="287">
        <v>69</v>
      </c>
      <c r="K590" s="982"/>
      <c r="L590" s="1023"/>
      <c r="M590" s="1017"/>
    </row>
    <row r="591" spans="1:13" x14ac:dyDescent="0.25">
      <c r="A591" s="287"/>
      <c r="B591" s="185" t="s">
        <v>193</v>
      </c>
      <c r="C591" s="157"/>
      <c r="D591" s="287">
        <v>70</v>
      </c>
      <c r="E591" s="287">
        <v>70</v>
      </c>
      <c r="F591" s="284">
        <f>D591/E591*100</f>
        <v>100</v>
      </c>
      <c r="G591" s="398"/>
      <c r="H591" s="398"/>
      <c r="I591" s="398"/>
      <c r="J591" s="287">
        <v>71</v>
      </c>
      <c r="K591" s="982"/>
      <c r="L591" s="1023"/>
      <c r="M591" s="1017"/>
    </row>
    <row r="592" spans="1:13" x14ac:dyDescent="0.25">
      <c r="A592" s="287"/>
      <c r="B592" s="185" t="s">
        <v>1050</v>
      </c>
      <c r="C592" s="157"/>
      <c r="D592" s="287">
        <v>69</v>
      </c>
      <c r="E592" s="287">
        <v>69</v>
      </c>
      <c r="F592" s="284">
        <f t="shared" si="22"/>
        <v>100</v>
      </c>
      <c r="G592" s="397"/>
      <c r="H592" s="397"/>
      <c r="I592" s="397"/>
      <c r="J592" s="287">
        <v>69</v>
      </c>
      <c r="K592" s="982"/>
      <c r="L592" s="1023"/>
      <c r="M592" s="1017"/>
    </row>
    <row r="593" spans="1:13" x14ac:dyDescent="0.25">
      <c r="A593" s="287"/>
      <c r="B593" s="185" t="s">
        <v>1051</v>
      </c>
      <c r="C593" s="157"/>
      <c r="D593" s="287">
        <v>69</v>
      </c>
      <c r="E593" s="287">
        <v>69</v>
      </c>
      <c r="F593" s="284">
        <f t="shared" si="22"/>
        <v>100</v>
      </c>
      <c r="G593" s="398"/>
      <c r="H593" s="398"/>
      <c r="I593" s="398"/>
      <c r="J593" s="287">
        <v>70</v>
      </c>
      <c r="K593" s="982"/>
      <c r="L593" s="1023"/>
      <c r="M593" s="1017"/>
    </row>
    <row r="594" spans="1:13" x14ac:dyDescent="0.25">
      <c r="A594" s="287"/>
      <c r="B594" s="185" t="s">
        <v>1052</v>
      </c>
      <c r="C594" s="157"/>
      <c r="D594" s="287">
        <v>69</v>
      </c>
      <c r="E594" s="287">
        <v>69</v>
      </c>
      <c r="F594" s="284">
        <f t="shared" si="22"/>
        <v>100</v>
      </c>
      <c r="G594" s="398"/>
      <c r="H594" s="398"/>
      <c r="I594" s="398"/>
      <c r="J594" s="287">
        <v>69</v>
      </c>
      <c r="K594" s="982"/>
      <c r="L594" s="1023"/>
      <c r="M594" s="1017"/>
    </row>
    <row r="595" spans="1:13" x14ac:dyDescent="0.25">
      <c r="A595" s="287"/>
      <c r="B595" s="185" t="s">
        <v>1054</v>
      </c>
      <c r="C595" s="157"/>
      <c r="D595" s="287">
        <v>69</v>
      </c>
      <c r="E595" s="287">
        <v>69</v>
      </c>
      <c r="F595" s="284">
        <f t="shared" si="22"/>
        <v>100</v>
      </c>
      <c r="G595" s="398"/>
      <c r="H595" s="398"/>
      <c r="I595" s="398"/>
      <c r="J595" s="287">
        <v>69</v>
      </c>
      <c r="K595" s="982"/>
      <c r="L595" s="1023"/>
      <c r="M595" s="1017"/>
    </row>
    <row r="596" spans="1:13" x14ac:dyDescent="0.25">
      <c r="A596" s="287"/>
      <c r="B596" s="185" t="s">
        <v>1055</v>
      </c>
      <c r="C596" s="157"/>
      <c r="D596" s="287">
        <v>69</v>
      </c>
      <c r="E596" s="287">
        <v>69</v>
      </c>
      <c r="F596" s="284">
        <f t="shared" si="22"/>
        <v>100</v>
      </c>
      <c r="G596" s="398"/>
      <c r="H596" s="398"/>
      <c r="I596" s="398"/>
      <c r="J596" s="287">
        <v>69</v>
      </c>
      <c r="K596" s="982"/>
      <c r="L596" s="1023"/>
      <c r="M596" s="1017"/>
    </row>
    <row r="597" spans="1:13" x14ac:dyDescent="0.25">
      <c r="A597" s="287"/>
      <c r="B597" s="185" t="s">
        <v>1056</v>
      </c>
      <c r="C597" s="157"/>
      <c r="D597" s="287">
        <v>70</v>
      </c>
      <c r="E597" s="287">
        <v>70</v>
      </c>
      <c r="F597" s="284">
        <f t="shared" si="22"/>
        <v>100</v>
      </c>
      <c r="G597" s="398"/>
      <c r="H597" s="398"/>
      <c r="I597" s="398"/>
      <c r="J597" s="287">
        <v>70</v>
      </c>
      <c r="K597" s="982"/>
      <c r="L597" s="1023"/>
      <c r="M597" s="1017"/>
    </row>
    <row r="598" spans="1:13" x14ac:dyDescent="0.25">
      <c r="A598" s="287"/>
      <c r="B598" s="185" t="s">
        <v>1057</v>
      </c>
      <c r="C598" s="157"/>
      <c r="D598" s="287">
        <v>69</v>
      </c>
      <c r="E598" s="287">
        <v>69</v>
      </c>
      <c r="F598" s="284">
        <f t="shared" si="22"/>
        <v>100</v>
      </c>
      <c r="G598" s="398"/>
      <c r="H598" s="398"/>
      <c r="I598" s="398"/>
      <c r="J598" s="287">
        <v>69</v>
      </c>
      <c r="K598" s="982"/>
      <c r="L598" s="1023"/>
      <c r="M598" s="1017"/>
    </row>
    <row r="599" spans="1:13" x14ac:dyDescent="0.25">
      <c r="A599" s="287"/>
      <c r="B599" s="185" t="s">
        <v>1058</v>
      </c>
      <c r="C599" s="157"/>
      <c r="D599" s="287">
        <v>69</v>
      </c>
      <c r="E599" s="287">
        <v>69</v>
      </c>
      <c r="F599" s="284">
        <f t="shared" si="22"/>
        <v>100</v>
      </c>
      <c r="G599" s="398"/>
      <c r="H599" s="398"/>
      <c r="I599" s="398"/>
      <c r="J599" s="287">
        <v>69</v>
      </c>
      <c r="K599" s="982"/>
      <c r="L599" s="1023"/>
      <c r="M599" s="1017"/>
    </row>
    <row r="600" spans="1:13" x14ac:dyDescent="0.25">
      <c r="A600" s="287"/>
      <c r="B600" s="185" t="s">
        <v>1059</v>
      </c>
      <c r="C600" s="157"/>
      <c r="D600" s="287">
        <v>69</v>
      </c>
      <c r="E600" s="287">
        <v>69</v>
      </c>
      <c r="F600" s="284">
        <f t="shared" si="22"/>
        <v>100</v>
      </c>
      <c r="G600" s="398"/>
      <c r="H600" s="398"/>
      <c r="I600" s="398"/>
      <c r="J600" s="287">
        <v>69</v>
      </c>
      <c r="K600" s="982"/>
      <c r="L600" s="1023"/>
      <c r="M600" s="1017"/>
    </row>
    <row r="601" spans="1:13" x14ac:dyDescent="0.25">
      <c r="A601" s="287"/>
      <c r="B601" s="185" t="s">
        <v>194</v>
      </c>
      <c r="C601" s="157"/>
      <c r="D601" s="287">
        <v>70</v>
      </c>
      <c r="E601" s="287">
        <v>70</v>
      </c>
      <c r="F601" s="284">
        <f t="shared" si="22"/>
        <v>100</v>
      </c>
      <c r="G601" s="398"/>
      <c r="H601" s="398"/>
      <c r="I601" s="398"/>
      <c r="J601" s="287">
        <v>70</v>
      </c>
      <c r="K601" s="982"/>
      <c r="L601" s="1023"/>
      <c r="M601" s="1017"/>
    </row>
    <row r="602" spans="1:13" x14ac:dyDescent="0.25">
      <c r="A602" s="287"/>
      <c r="B602" s="185" t="s">
        <v>1060</v>
      </c>
      <c r="C602" s="157"/>
      <c r="D602" s="287">
        <v>56.000000000000007</v>
      </c>
      <c r="E602" s="287">
        <v>56.000000000000007</v>
      </c>
      <c r="F602" s="284">
        <f t="shared" si="22"/>
        <v>100</v>
      </c>
      <c r="G602" s="398"/>
      <c r="H602" s="398"/>
      <c r="I602" s="398"/>
      <c r="J602" s="287">
        <v>69</v>
      </c>
      <c r="K602" s="982"/>
      <c r="L602" s="1023"/>
      <c r="M602" s="1017"/>
    </row>
    <row r="603" spans="1:13" x14ac:dyDescent="0.25">
      <c r="A603" s="287"/>
      <c r="B603" s="185" t="s">
        <v>1061</v>
      </c>
      <c r="C603" s="157"/>
      <c r="D603" s="287">
        <v>69</v>
      </c>
      <c r="E603" s="287">
        <v>69</v>
      </c>
      <c r="F603" s="284">
        <f t="shared" si="22"/>
        <v>100</v>
      </c>
      <c r="G603" s="398"/>
      <c r="H603" s="398"/>
      <c r="I603" s="398"/>
      <c r="J603" s="287">
        <v>69</v>
      </c>
      <c r="K603" s="982"/>
      <c r="L603" s="1023"/>
      <c r="M603" s="1017"/>
    </row>
    <row r="604" spans="1:13" x14ac:dyDescent="0.25">
      <c r="A604" s="287"/>
      <c r="B604" s="185" t="s">
        <v>213</v>
      </c>
      <c r="C604" s="157"/>
      <c r="D604" s="287">
        <v>69</v>
      </c>
      <c r="E604" s="287">
        <v>69</v>
      </c>
      <c r="F604" s="284">
        <f t="shared" si="22"/>
        <v>100</v>
      </c>
      <c r="G604" s="398"/>
      <c r="H604" s="398"/>
      <c r="I604" s="398"/>
      <c r="J604" s="287">
        <v>69</v>
      </c>
      <c r="K604" s="982"/>
      <c r="L604" s="1023"/>
      <c r="M604" s="1017"/>
    </row>
    <row r="605" spans="1:13" x14ac:dyDescent="0.25">
      <c r="A605" s="287"/>
      <c r="B605" s="185" t="s">
        <v>1062</v>
      </c>
      <c r="C605" s="157"/>
      <c r="D605" s="287">
        <v>69</v>
      </c>
      <c r="E605" s="287">
        <v>69</v>
      </c>
      <c r="F605" s="284">
        <f t="shared" si="22"/>
        <v>100</v>
      </c>
      <c r="G605" s="398"/>
      <c r="H605" s="398"/>
      <c r="I605" s="398"/>
      <c r="J605" s="287">
        <v>69</v>
      </c>
      <c r="K605" s="982"/>
      <c r="L605" s="1023"/>
      <c r="M605" s="1017"/>
    </row>
    <row r="606" spans="1:13" x14ac:dyDescent="0.25">
      <c r="A606" s="287"/>
      <c r="B606" s="185" t="s">
        <v>1064</v>
      </c>
      <c r="C606" s="157"/>
      <c r="D606" s="287">
        <v>69</v>
      </c>
      <c r="E606" s="287">
        <v>69</v>
      </c>
      <c r="F606" s="284">
        <f>D606/E606*100</f>
        <v>100</v>
      </c>
      <c r="G606" s="398"/>
      <c r="H606" s="398"/>
      <c r="I606" s="398"/>
      <c r="J606" s="287">
        <v>69</v>
      </c>
      <c r="K606" s="982"/>
      <c r="L606" s="1023"/>
      <c r="M606" s="1017"/>
    </row>
    <row r="607" spans="1:13" x14ac:dyDescent="0.25">
      <c r="A607" s="287"/>
      <c r="B607" s="185" t="s">
        <v>1065</v>
      </c>
      <c r="C607" s="157"/>
      <c r="D607" s="287">
        <v>69</v>
      </c>
      <c r="E607" s="287">
        <v>69</v>
      </c>
      <c r="F607" s="284">
        <f t="shared" si="22"/>
        <v>100</v>
      </c>
      <c r="G607" s="397"/>
      <c r="H607" s="397"/>
      <c r="I607" s="397"/>
      <c r="J607" s="287">
        <v>69</v>
      </c>
      <c r="K607" s="982"/>
      <c r="L607" s="1023"/>
      <c r="M607" s="1017"/>
    </row>
    <row r="608" spans="1:13" x14ac:dyDescent="0.25">
      <c r="A608" s="1183" t="s">
        <v>279</v>
      </c>
      <c r="B608" s="1183"/>
      <c r="C608" s="1183"/>
      <c r="D608" s="1183"/>
      <c r="E608" s="1183"/>
      <c r="F608" s="1183"/>
      <c r="G608" s="1183"/>
      <c r="H608" s="1183"/>
      <c r="I608" s="1183"/>
      <c r="J608" s="1183"/>
      <c r="K608" s="1163"/>
      <c r="L608" s="1014"/>
      <c r="M608" s="1014"/>
    </row>
    <row r="609" spans="1:13" x14ac:dyDescent="0.25">
      <c r="A609" s="47">
        <v>75</v>
      </c>
      <c r="B609" s="245" t="s">
        <v>280</v>
      </c>
      <c r="C609" s="4" t="s">
        <v>8</v>
      </c>
      <c r="D609" s="203">
        <v>83.238229853767493</v>
      </c>
      <c r="E609" s="203">
        <v>94.985144038237962</v>
      </c>
      <c r="F609" s="203">
        <f t="shared" ref="F609:F629" si="23">D609/E609*100</f>
        <v>87.632893224079822</v>
      </c>
      <c r="G609" s="203">
        <v>91.883622075991624</v>
      </c>
      <c r="H609" s="203">
        <v>93.033943191456217</v>
      </c>
      <c r="I609" s="203">
        <v>93.979190951085783</v>
      </c>
      <c r="J609" s="203">
        <v>94.985144038237962</v>
      </c>
      <c r="K609" s="972">
        <v>94.985144038237962</v>
      </c>
      <c r="L609" s="1014"/>
      <c r="M609" s="1015"/>
    </row>
    <row r="610" spans="1:13" x14ac:dyDescent="0.25">
      <c r="A610" s="289"/>
      <c r="B610" s="277" t="s">
        <v>211</v>
      </c>
      <c r="C610" s="18"/>
      <c r="D610" s="278">
        <v>58.734483802603698</v>
      </c>
      <c r="E610" s="278">
        <v>95.166163141993948</v>
      </c>
      <c r="F610" s="279">
        <f t="shared" si="23"/>
        <v>61.717822662418499</v>
      </c>
      <c r="G610" s="278">
        <v>84.090221011201933</v>
      </c>
      <c r="H610" s="278">
        <v>90.634441087613297</v>
      </c>
      <c r="I610" s="278">
        <v>90.634441087613297</v>
      </c>
      <c r="J610" s="278">
        <v>95.166163141993948</v>
      </c>
      <c r="K610" s="939">
        <v>95.166163141993948</v>
      </c>
      <c r="L610" s="1007"/>
      <c r="M610" s="1016"/>
    </row>
    <row r="611" spans="1:13" x14ac:dyDescent="0.25">
      <c r="A611" s="289"/>
      <c r="B611" s="277" t="s">
        <v>1050</v>
      </c>
      <c r="C611" s="18"/>
      <c r="D611" s="371">
        <v>60.012210012210012</v>
      </c>
      <c r="E611" s="371">
        <v>94.117647058823522</v>
      </c>
      <c r="F611" s="279">
        <f t="shared" si="23"/>
        <v>63.762973137973148</v>
      </c>
      <c r="G611" s="371">
        <v>82.417582417582409</v>
      </c>
      <c r="H611" s="371">
        <v>84.146341463414629</v>
      </c>
      <c r="I611" s="371">
        <v>88.235294117647058</v>
      </c>
      <c r="J611" s="371">
        <v>94.117647058823522</v>
      </c>
      <c r="K611" s="969">
        <v>94.117647058823522</v>
      </c>
      <c r="L611" s="1007"/>
      <c r="M611" s="1016"/>
    </row>
    <row r="612" spans="1:13" x14ac:dyDescent="0.25">
      <c r="A612" s="289"/>
      <c r="B612" s="277" t="s">
        <v>1054</v>
      </c>
      <c r="C612" s="18"/>
      <c r="D612" s="371">
        <v>62.340123164377069</v>
      </c>
      <c r="E612" s="371">
        <v>93.181818181818173</v>
      </c>
      <c r="F612" s="279">
        <f t="shared" si="23"/>
        <v>66.901595591038813</v>
      </c>
      <c r="G612" s="371">
        <v>80.530554239696826</v>
      </c>
      <c r="H612" s="371">
        <v>85.106382978723403</v>
      </c>
      <c r="I612" s="371">
        <v>88.63636363636364</v>
      </c>
      <c r="J612" s="371">
        <v>93.181818181818173</v>
      </c>
      <c r="K612" s="969">
        <v>93.181818181818173</v>
      </c>
      <c r="L612" s="1007"/>
      <c r="M612" s="1016"/>
    </row>
    <row r="613" spans="1:13" x14ac:dyDescent="0.25">
      <c r="A613" s="289"/>
      <c r="B613" s="277" t="s">
        <v>1062</v>
      </c>
      <c r="C613" s="18"/>
      <c r="D613" s="278">
        <v>64.321839080459782</v>
      </c>
      <c r="E613" s="278">
        <v>94.339622641509436</v>
      </c>
      <c r="F613" s="279">
        <f t="shared" si="23"/>
        <v>68.181149425287373</v>
      </c>
      <c r="G613" s="278">
        <v>82.758620689655174</v>
      </c>
      <c r="H613" s="278">
        <v>94.339622641509436</v>
      </c>
      <c r="I613" s="278">
        <v>94.339622641509436</v>
      </c>
      <c r="J613" s="278">
        <v>94.339622641509436</v>
      </c>
      <c r="K613" s="939">
        <v>94.339622641509436</v>
      </c>
      <c r="L613" s="1007"/>
      <c r="M613" s="1016"/>
    </row>
    <row r="614" spans="1:13" x14ac:dyDescent="0.25">
      <c r="A614" s="289"/>
      <c r="B614" s="277" t="s">
        <v>1060</v>
      </c>
      <c r="C614" s="18"/>
      <c r="D614" s="278">
        <v>65.152733118971057</v>
      </c>
      <c r="E614" s="278">
        <v>90.361445783132538</v>
      </c>
      <c r="F614" s="279">
        <f t="shared" si="23"/>
        <v>72.102357984994626</v>
      </c>
      <c r="G614" s="278">
        <v>84.40514469453376</v>
      </c>
      <c r="H614" s="278">
        <v>84.337349397590373</v>
      </c>
      <c r="I614" s="278">
        <v>90.361445783132538</v>
      </c>
      <c r="J614" s="278">
        <v>90.361445783132538</v>
      </c>
      <c r="K614" s="939">
        <v>90.361445783132538</v>
      </c>
      <c r="L614" s="1007"/>
      <c r="M614" s="1016"/>
    </row>
    <row r="615" spans="1:13" x14ac:dyDescent="0.25">
      <c r="A615" s="289"/>
      <c r="B615" s="277" t="s">
        <v>1055</v>
      </c>
      <c r="C615" s="18"/>
      <c r="D615" s="371">
        <v>67.203513909224014</v>
      </c>
      <c r="E615" s="371">
        <v>92.682926829268297</v>
      </c>
      <c r="F615" s="279">
        <f t="shared" si="23"/>
        <v>72.509054481004853</v>
      </c>
      <c r="G615" s="371">
        <v>83.943387018057592</v>
      </c>
      <c r="H615" s="371">
        <v>88.780487804878049</v>
      </c>
      <c r="I615" s="371">
        <v>90.243902439024396</v>
      </c>
      <c r="J615" s="371">
        <v>92.682926829268297</v>
      </c>
      <c r="K615" s="969">
        <v>92.682926829268297</v>
      </c>
      <c r="L615" s="1007"/>
      <c r="M615" s="1016"/>
    </row>
    <row r="616" spans="1:13" x14ac:dyDescent="0.25">
      <c r="A616" s="289"/>
      <c r="B616" s="277" t="s">
        <v>1051</v>
      </c>
      <c r="C616" s="18"/>
      <c r="D616" s="371">
        <v>66.972843450479232</v>
      </c>
      <c r="E616" s="371">
        <v>92.156862745098039</v>
      </c>
      <c r="F616" s="279">
        <f t="shared" si="23"/>
        <v>72.672659914349808</v>
      </c>
      <c r="G616" s="371">
        <v>87.460063897763575</v>
      </c>
      <c r="H616" s="371">
        <v>87.390263367917001</v>
      </c>
      <c r="I616" s="371">
        <v>92.156862745098039</v>
      </c>
      <c r="J616" s="371">
        <v>92.156862745098039</v>
      </c>
      <c r="K616" s="969">
        <v>92.156862745098039</v>
      </c>
      <c r="L616" s="1007"/>
      <c r="M616" s="1016"/>
    </row>
    <row r="617" spans="1:13" x14ac:dyDescent="0.25">
      <c r="A617" s="289"/>
      <c r="B617" s="277" t="s">
        <v>1052</v>
      </c>
      <c r="C617" s="18"/>
      <c r="D617" s="371">
        <v>75.941797887183569</v>
      </c>
      <c r="E617" s="371">
        <v>98.725490196078439</v>
      </c>
      <c r="F617" s="279">
        <f t="shared" si="23"/>
        <v>76.922178594763892</v>
      </c>
      <c r="G617" s="371">
        <v>86.705202312138724</v>
      </c>
      <c r="H617" s="371">
        <v>86.653386454183263</v>
      </c>
      <c r="I617" s="371">
        <v>98.725490196078439</v>
      </c>
      <c r="J617" s="371">
        <v>98.725490196078439</v>
      </c>
      <c r="K617" s="969">
        <v>98.725490196078439</v>
      </c>
      <c r="L617" s="1007"/>
      <c r="M617" s="1016"/>
    </row>
    <row r="618" spans="1:13" x14ac:dyDescent="0.25">
      <c r="A618" s="289"/>
      <c r="B618" s="277" t="s">
        <v>1061</v>
      </c>
      <c r="C618" s="18"/>
      <c r="D618" s="278">
        <v>71.206581352833638</v>
      </c>
      <c r="E618" s="278">
        <v>90</v>
      </c>
      <c r="F618" s="279">
        <f t="shared" si="23"/>
        <v>79.118423725370718</v>
      </c>
      <c r="G618" s="278">
        <v>84.095063985374779</v>
      </c>
      <c r="H618" s="278">
        <v>90</v>
      </c>
      <c r="I618" s="278">
        <v>90</v>
      </c>
      <c r="J618" s="278">
        <v>90</v>
      </c>
      <c r="K618" s="939">
        <v>90</v>
      </c>
      <c r="L618" s="1007"/>
      <c r="M618" s="1016"/>
    </row>
    <row r="619" spans="1:13" x14ac:dyDescent="0.25">
      <c r="A619" s="285"/>
      <c r="B619" s="172" t="s">
        <v>1057</v>
      </c>
      <c r="C619" s="268"/>
      <c r="D619" s="374">
        <v>72.581818181818178</v>
      </c>
      <c r="E619" s="374">
        <v>90.579710144927532</v>
      </c>
      <c r="F619" s="270">
        <f t="shared" si="23"/>
        <v>80.130327272727271</v>
      </c>
      <c r="G619" s="374">
        <v>86.545454545454547</v>
      </c>
      <c r="H619" s="374">
        <v>90.579710144927532</v>
      </c>
      <c r="I619" s="374">
        <v>90.579710144927532</v>
      </c>
      <c r="J619" s="374">
        <v>90.579710144927532</v>
      </c>
      <c r="K619" s="970">
        <v>90.579710144927532</v>
      </c>
      <c r="L619" s="1007"/>
      <c r="M619" s="1016"/>
    </row>
    <row r="620" spans="1:13" x14ac:dyDescent="0.25">
      <c r="A620" s="285"/>
      <c r="B620" s="172" t="s">
        <v>1058</v>
      </c>
      <c r="C620" s="268"/>
      <c r="D620" s="374">
        <v>74.701754385964918</v>
      </c>
      <c r="E620" s="374">
        <v>91.448275862068968</v>
      </c>
      <c r="F620" s="270">
        <f t="shared" si="23"/>
        <v>81.687438808181838</v>
      </c>
      <c r="G620" s="374">
        <v>93.05263157894737</v>
      </c>
      <c r="H620" s="374">
        <v>91.448275862068968</v>
      </c>
      <c r="I620" s="374">
        <v>91.448275862068968</v>
      </c>
      <c r="J620" s="374">
        <v>91.448275862068968</v>
      </c>
      <c r="K620" s="970">
        <v>91.448275862068968</v>
      </c>
      <c r="L620" s="1007"/>
      <c r="M620" s="1016"/>
    </row>
    <row r="621" spans="1:13" x14ac:dyDescent="0.25">
      <c r="A621" s="285"/>
      <c r="B621" s="172" t="s">
        <v>1064</v>
      </c>
      <c r="C621" s="268"/>
      <c r="D621" s="282">
        <v>75.547045951859957</v>
      </c>
      <c r="E621" s="282">
        <v>92.349726775956285</v>
      </c>
      <c r="F621" s="270">
        <f t="shared" si="23"/>
        <v>81.805381119469658</v>
      </c>
      <c r="G621" s="282">
        <v>88.89496717724289</v>
      </c>
      <c r="H621" s="282">
        <v>92.349726775956285</v>
      </c>
      <c r="I621" s="282">
        <v>92.349726775956285</v>
      </c>
      <c r="J621" s="282">
        <v>92.349726775956285</v>
      </c>
      <c r="K621" s="940">
        <v>92.349726775956285</v>
      </c>
      <c r="L621" s="1007"/>
      <c r="M621" s="1016"/>
    </row>
    <row r="622" spans="1:13" x14ac:dyDescent="0.25">
      <c r="A622" s="285"/>
      <c r="B622" s="172" t="s">
        <v>1056</v>
      </c>
      <c r="C622" s="268"/>
      <c r="D622" s="374">
        <v>74.612561174551388</v>
      </c>
      <c r="E622" s="374">
        <v>90</v>
      </c>
      <c r="F622" s="270">
        <f t="shared" si="23"/>
        <v>82.902845749501537</v>
      </c>
      <c r="G622" s="374">
        <v>91.761827079934747</v>
      </c>
      <c r="H622" s="374">
        <v>90</v>
      </c>
      <c r="I622" s="374">
        <v>90</v>
      </c>
      <c r="J622" s="374">
        <v>90</v>
      </c>
      <c r="K622" s="970">
        <v>90</v>
      </c>
      <c r="L622" s="1007"/>
      <c r="M622" s="1016"/>
    </row>
    <row r="623" spans="1:13" x14ac:dyDescent="0.25">
      <c r="A623" s="285"/>
      <c r="B623" s="172" t="s">
        <v>1065</v>
      </c>
      <c r="C623" s="268"/>
      <c r="D623" s="282">
        <v>75.114719378750436</v>
      </c>
      <c r="E623" s="282">
        <v>90.172413793103445</v>
      </c>
      <c r="F623" s="270">
        <f t="shared" si="23"/>
        <v>83.301218431501439</v>
      </c>
      <c r="G623" s="282">
        <v>88.598658665725381</v>
      </c>
      <c r="H623" s="282">
        <v>90.172413793103445</v>
      </c>
      <c r="I623" s="282">
        <v>90.172413793103445</v>
      </c>
      <c r="J623" s="282">
        <v>90.172413793103445</v>
      </c>
      <c r="K623" s="940">
        <v>90.172413793103445</v>
      </c>
      <c r="L623" s="1007"/>
      <c r="M623" s="1016"/>
    </row>
    <row r="624" spans="1:13" x14ac:dyDescent="0.25">
      <c r="A624" s="287"/>
      <c r="B624" s="185" t="s">
        <v>212</v>
      </c>
      <c r="C624" s="157"/>
      <c r="D624" s="284">
        <v>86.511255997047613</v>
      </c>
      <c r="E624" s="284">
        <v>94.512195121951208</v>
      </c>
      <c r="F624" s="274">
        <f t="shared" si="23"/>
        <v>91.534490216231035</v>
      </c>
      <c r="G624" s="284">
        <v>89.75460122699387</v>
      </c>
      <c r="H624" s="284">
        <v>91.463414634146346</v>
      </c>
      <c r="I624" s="284">
        <v>91.463414634146346</v>
      </c>
      <c r="J624" s="284">
        <v>94.512195121951208</v>
      </c>
      <c r="K624" s="941">
        <v>94.512195121951208</v>
      </c>
      <c r="L624" s="1007"/>
      <c r="M624" s="1016"/>
    </row>
    <row r="625" spans="1:13" x14ac:dyDescent="0.25">
      <c r="A625" s="287"/>
      <c r="B625" s="185" t="s">
        <v>1074</v>
      </c>
      <c r="C625" s="157"/>
      <c r="D625" s="284">
        <v>89.578767957146326</v>
      </c>
      <c r="E625" s="284">
        <v>96.428571428571431</v>
      </c>
      <c r="F625" s="274">
        <f t="shared" si="23"/>
        <v>92.896500103707297</v>
      </c>
      <c r="G625" s="284">
        <v>92.524957389822262</v>
      </c>
      <c r="H625" s="284">
        <v>95.238095238095227</v>
      </c>
      <c r="I625" s="284">
        <v>96.428571428571431</v>
      </c>
      <c r="J625" s="284">
        <v>96.428571428571431</v>
      </c>
      <c r="K625" s="941">
        <v>96.428571428571431</v>
      </c>
      <c r="L625" s="1007"/>
      <c r="M625" s="1016"/>
    </row>
    <row r="626" spans="1:13" x14ac:dyDescent="0.25">
      <c r="A626" s="287"/>
      <c r="B626" s="185" t="s">
        <v>1059</v>
      </c>
      <c r="C626" s="157"/>
      <c r="D626" s="377">
        <v>89.651376146788991</v>
      </c>
      <c r="E626" s="377">
        <v>95.604395604395606</v>
      </c>
      <c r="F626" s="274">
        <f t="shared" si="23"/>
        <v>93.773278498365499</v>
      </c>
      <c r="G626" s="377">
        <v>95.779816513761475</v>
      </c>
      <c r="H626" s="377">
        <v>95.604395604395606</v>
      </c>
      <c r="I626" s="377">
        <v>95.604395604395606</v>
      </c>
      <c r="J626" s="377">
        <v>95.604395604395606</v>
      </c>
      <c r="K626" s="971">
        <v>95.604395604395606</v>
      </c>
      <c r="L626" s="1007"/>
      <c r="M626" s="1016"/>
    </row>
    <row r="627" spans="1:13" x14ac:dyDescent="0.25">
      <c r="A627" s="287"/>
      <c r="B627" s="185" t="s">
        <v>194</v>
      </c>
      <c r="C627" s="157"/>
      <c r="D627" s="377">
        <v>90.837282780410746</v>
      </c>
      <c r="E627" s="377">
        <v>95.969289827255281</v>
      </c>
      <c r="F627" s="274">
        <f t="shared" si="23"/>
        <v>94.652448657187989</v>
      </c>
      <c r="G627" s="377">
        <v>96.006144393241172</v>
      </c>
      <c r="H627" s="377">
        <v>95.969289827255281</v>
      </c>
      <c r="I627" s="377">
        <v>95.969289827255281</v>
      </c>
      <c r="J627" s="377">
        <v>95.969289827255281</v>
      </c>
      <c r="K627" s="971">
        <v>95.969289827255281</v>
      </c>
      <c r="L627" s="1007"/>
      <c r="M627" s="1016"/>
    </row>
    <row r="628" spans="1:13" x14ac:dyDescent="0.25">
      <c r="A628" s="287"/>
      <c r="B628" s="185" t="s">
        <v>210</v>
      </c>
      <c r="C628" s="157"/>
      <c r="D628" s="284">
        <v>93.051949721101195</v>
      </c>
      <c r="E628" s="284">
        <v>96.954314720812178</v>
      </c>
      <c r="F628" s="274">
        <f t="shared" si="23"/>
        <v>95.97504761809914</v>
      </c>
      <c r="G628" s="284">
        <v>96.92307692307692</v>
      </c>
      <c r="H628" s="284">
        <v>96.675191815856778</v>
      </c>
      <c r="I628" s="284">
        <v>96.675191815856778</v>
      </c>
      <c r="J628" s="284">
        <v>96.954314720812178</v>
      </c>
      <c r="K628" s="941">
        <v>96.954314720812178</v>
      </c>
      <c r="L628" s="1007"/>
      <c r="M628" s="1016"/>
    </row>
    <row r="629" spans="1:13" x14ac:dyDescent="0.25">
      <c r="A629" s="287"/>
      <c r="B629" s="185" t="s">
        <v>213</v>
      </c>
      <c r="C629" s="157"/>
      <c r="D629" s="284">
        <v>88.671745611129509</v>
      </c>
      <c r="E629" s="284">
        <v>90.909090909090907</v>
      </c>
      <c r="F629" s="274">
        <f t="shared" si="23"/>
        <v>97.538920172242456</v>
      </c>
      <c r="G629" s="284">
        <v>89.433587280556466</v>
      </c>
      <c r="H629" s="284">
        <v>90.909090909090907</v>
      </c>
      <c r="I629" s="284">
        <v>90.909090909090907</v>
      </c>
      <c r="J629" s="284">
        <v>90.909090909090907</v>
      </c>
      <c r="K629" s="941">
        <v>90.909090909090907</v>
      </c>
      <c r="L629" s="1007"/>
      <c r="M629" s="1016"/>
    </row>
    <row r="630" spans="1:13" x14ac:dyDescent="0.25">
      <c r="A630" s="1229" t="s">
        <v>281</v>
      </c>
      <c r="B630" s="1237"/>
      <c r="C630" s="1237"/>
      <c r="D630" s="1237"/>
      <c r="E630" s="1237"/>
      <c r="F630" s="1237"/>
      <c r="G630" s="1237"/>
      <c r="H630" s="1237"/>
      <c r="I630" s="1237"/>
      <c r="J630" s="1237"/>
      <c r="K630" s="1237"/>
      <c r="L630" s="845"/>
      <c r="M630" s="1016"/>
    </row>
    <row r="631" spans="1:13" x14ac:dyDescent="0.25">
      <c r="A631" s="23">
        <v>76</v>
      </c>
      <c r="B631" s="245" t="s">
        <v>280</v>
      </c>
      <c r="C631" s="19" t="s">
        <v>8</v>
      </c>
      <c r="D631" s="216">
        <v>76</v>
      </c>
      <c r="E631" s="251">
        <v>100</v>
      </c>
      <c r="F631" s="255">
        <f t="shared" ref="F631:F651" si="24">D631/E631*100</f>
        <v>76</v>
      </c>
      <c r="G631" s="256">
        <v>92</v>
      </c>
      <c r="H631" s="256">
        <v>94</v>
      </c>
      <c r="I631" s="256">
        <v>96</v>
      </c>
      <c r="J631" s="256">
        <v>100</v>
      </c>
      <c r="K631" s="899">
        <v>100</v>
      </c>
      <c r="L631" s="845"/>
      <c r="M631" s="1016"/>
    </row>
    <row r="632" spans="1:13" x14ac:dyDescent="0.25">
      <c r="A632" s="276"/>
      <c r="B632" s="277" t="s">
        <v>1055</v>
      </c>
      <c r="C632" s="378"/>
      <c r="D632" s="278">
        <v>61.111111111111114</v>
      </c>
      <c r="E632" s="408">
        <v>100</v>
      </c>
      <c r="F632" s="409">
        <f t="shared" si="24"/>
        <v>61.111111111111114</v>
      </c>
      <c r="G632" s="410">
        <v>88.888888888888886</v>
      </c>
      <c r="H632" s="410">
        <v>94.444444444444443</v>
      </c>
      <c r="I632" s="410">
        <v>94.444444444444443</v>
      </c>
      <c r="J632" s="411">
        <v>100</v>
      </c>
      <c r="K632" s="988">
        <v>100</v>
      </c>
      <c r="L632" s="1024"/>
      <c r="M632" s="1013"/>
    </row>
    <row r="633" spans="1:13" x14ac:dyDescent="0.25">
      <c r="A633" s="276"/>
      <c r="B633" s="277" t="s">
        <v>1062</v>
      </c>
      <c r="C633" s="378"/>
      <c r="D633" s="278">
        <v>61.111111111111114</v>
      </c>
      <c r="E633" s="408">
        <v>100</v>
      </c>
      <c r="F633" s="409">
        <f t="shared" si="24"/>
        <v>61.111111111111114</v>
      </c>
      <c r="G633" s="410">
        <v>88.888888888888886</v>
      </c>
      <c r="H633" s="410">
        <v>88.888888888888886</v>
      </c>
      <c r="I633" s="411">
        <v>100</v>
      </c>
      <c r="J633" s="411">
        <v>100</v>
      </c>
      <c r="K633" s="988">
        <v>100</v>
      </c>
      <c r="L633" s="1024"/>
      <c r="M633" s="1013"/>
    </row>
    <row r="634" spans="1:13" x14ac:dyDescent="0.25">
      <c r="A634" s="276"/>
      <c r="B634" s="277" t="s">
        <v>194</v>
      </c>
      <c r="C634" s="378"/>
      <c r="D634" s="278">
        <v>62.5</v>
      </c>
      <c r="E634" s="408">
        <v>100</v>
      </c>
      <c r="F634" s="409">
        <f t="shared" si="24"/>
        <v>62.5</v>
      </c>
      <c r="G634" s="410">
        <v>92.5</v>
      </c>
      <c r="H634" s="410">
        <v>92.5</v>
      </c>
      <c r="I634" s="410">
        <v>97.5</v>
      </c>
      <c r="J634" s="411">
        <v>100</v>
      </c>
      <c r="K634" s="988">
        <v>100</v>
      </c>
      <c r="L634" s="1024"/>
      <c r="M634" s="1013"/>
    </row>
    <row r="635" spans="1:13" x14ac:dyDescent="0.25">
      <c r="A635" s="276"/>
      <c r="B635" s="277" t="s">
        <v>213</v>
      </c>
      <c r="C635" s="378"/>
      <c r="D635" s="278">
        <v>63.157894736842103</v>
      </c>
      <c r="E635" s="408">
        <v>100</v>
      </c>
      <c r="F635" s="409">
        <f t="shared" si="24"/>
        <v>63.157894736842103</v>
      </c>
      <c r="G635" s="410">
        <v>89.473684210526315</v>
      </c>
      <c r="H635" s="410">
        <v>94.73684210526315</v>
      </c>
      <c r="I635" s="410">
        <v>94.73684210526315</v>
      </c>
      <c r="J635" s="411">
        <v>100</v>
      </c>
      <c r="K635" s="988">
        <v>100</v>
      </c>
      <c r="L635" s="1024"/>
      <c r="M635" s="1013"/>
    </row>
    <row r="636" spans="1:13" x14ac:dyDescent="0.25">
      <c r="A636" s="276"/>
      <c r="B636" s="277" t="s">
        <v>1050</v>
      </c>
      <c r="C636" s="378"/>
      <c r="D636" s="278">
        <v>68.75</v>
      </c>
      <c r="E636" s="408">
        <v>100</v>
      </c>
      <c r="F636" s="409">
        <f t="shared" si="24"/>
        <v>68.75</v>
      </c>
      <c r="G636" s="410">
        <v>87.5</v>
      </c>
      <c r="H636" s="410">
        <v>93.75</v>
      </c>
      <c r="I636" s="410">
        <v>93.75</v>
      </c>
      <c r="J636" s="411">
        <v>100</v>
      </c>
      <c r="K636" s="988">
        <v>100</v>
      </c>
      <c r="L636" s="1024"/>
      <c r="M636" s="1013"/>
    </row>
    <row r="637" spans="1:13" x14ac:dyDescent="0.25">
      <c r="A637" s="276"/>
      <c r="B637" s="277" t="s">
        <v>1061</v>
      </c>
      <c r="C637" s="378"/>
      <c r="D637" s="278">
        <v>70</v>
      </c>
      <c r="E637" s="408">
        <v>100</v>
      </c>
      <c r="F637" s="409">
        <f t="shared" si="24"/>
        <v>70</v>
      </c>
      <c r="G637" s="410">
        <v>90</v>
      </c>
      <c r="H637" s="410">
        <v>90</v>
      </c>
      <c r="I637" s="410">
        <v>90</v>
      </c>
      <c r="J637" s="411">
        <v>100</v>
      </c>
      <c r="K637" s="988">
        <v>100</v>
      </c>
      <c r="L637" s="1024"/>
      <c r="M637" s="1013"/>
    </row>
    <row r="638" spans="1:13" x14ac:dyDescent="0.25">
      <c r="A638" s="276"/>
      <c r="B638" s="277" t="s">
        <v>1051</v>
      </c>
      <c r="C638" s="378"/>
      <c r="D638" s="278">
        <v>70.588235294117652</v>
      </c>
      <c r="E638" s="408">
        <v>100</v>
      </c>
      <c r="F638" s="409">
        <f t="shared" si="24"/>
        <v>70.588235294117652</v>
      </c>
      <c r="G638" s="410">
        <v>88.235294117647058</v>
      </c>
      <c r="H638" s="410">
        <v>94.117647058823522</v>
      </c>
      <c r="I638" s="410">
        <v>94.117647058823522</v>
      </c>
      <c r="J638" s="411">
        <v>100</v>
      </c>
      <c r="K638" s="988">
        <v>100</v>
      </c>
      <c r="L638" s="1024"/>
      <c r="M638" s="1013"/>
    </row>
    <row r="639" spans="1:13" x14ac:dyDescent="0.25">
      <c r="A639" s="276"/>
      <c r="B639" s="277" t="s">
        <v>1058</v>
      </c>
      <c r="C639" s="378"/>
      <c r="D639" s="278">
        <v>72.222222222222214</v>
      </c>
      <c r="E639" s="408">
        <v>100</v>
      </c>
      <c r="F639" s="409">
        <f t="shared" si="24"/>
        <v>72.222222222222214</v>
      </c>
      <c r="G639" s="410">
        <v>88.888888888888886</v>
      </c>
      <c r="H639" s="410">
        <v>94.444444444444443</v>
      </c>
      <c r="I639" s="410">
        <v>94.444444444444443</v>
      </c>
      <c r="J639" s="411">
        <v>100</v>
      </c>
      <c r="K639" s="988">
        <v>100</v>
      </c>
      <c r="L639" s="1024"/>
      <c r="M639" s="1013"/>
    </row>
    <row r="640" spans="1:13" x14ac:dyDescent="0.25">
      <c r="A640" s="276"/>
      <c r="B640" s="277" t="s">
        <v>1059</v>
      </c>
      <c r="C640" s="378"/>
      <c r="D640" s="278">
        <v>72.727272727272734</v>
      </c>
      <c r="E640" s="408">
        <v>100</v>
      </c>
      <c r="F640" s="409">
        <f t="shared" si="24"/>
        <v>72.727272727272734</v>
      </c>
      <c r="G640" s="410">
        <v>90.909090909090907</v>
      </c>
      <c r="H640" s="410">
        <v>90.909090909090907</v>
      </c>
      <c r="I640" s="410">
        <v>95.454545454545453</v>
      </c>
      <c r="J640" s="411">
        <v>100</v>
      </c>
      <c r="K640" s="988">
        <v>100</v>
      </c>
      <c r="L640" s="1024"/>
      <c r="M640" s="1013"/>
    </row>
    <row r="641" spans="1:13" x14ac:dyDescent="0.25">
      <c r="A641" s="276"/>
      <c r="B641" s="277" t="s">
        <v>1054</v>
      </c>
      <c r="C641" s="378"/>
      <c r="D641" s="278">
        <v>73.68421052631578</v>
      </c>
      <c r="E641" s="408">
        <v>100</v>
      </c>
      <c r="F641" s="409">
        <f t="shared" si="24"/>
        <v>73.68421052631578</v>
      </c>
      <c r="G641" s="410">
        <v>89.473684210526315</v>
      </c>
      <c r="H641" s="410">
        <v>94.73684210526315</v>
      </c>
      <c r="I641" s="410">
        <v>94.73684210526315</v>
      </c>
      <c r="J641" s="411">
        <v>100</v>
      </c>
      <c r="K641" s="988">
        <v>100</v>
      </c>
      <c r="L641" s="1024"/>
      <c r="M641" s="1013"/>
    </row>
    <row r="642" spans="1:13" x14ac:dyDescent="0.25">
      <c r="A642" s="276"/>
      <c r="B642" s="277" t="s">
        <v>1060</v>
      </c>
      <c r="C642" s="378"/>
      <c r="D642" s="278">
        <v>73.68421052631578</v>
      </c>
      <c r="E642" s="408">
        <v>100</v>
      </c>
      <c r="F642" s="409">
        <f t="shared" si="24"/>
        <v>73.68421052631578</v>
      </c>
      <c r="G642" s="410">
        <v>89.473684210526315</v>
      </c>
      <c r="H642" s="410">
        <v>89.473684210526315</v>
      </c>
      <c r="I642" s="410">
        <v>94.73684210526315</v>
      </c>
      <c r="J642" s="411">
        <v>100</v>
      </c>
      <c r="K642" s="988">
        <v>100</v>
      </c>
      <c r="L642" s="1024"/>
      <c r="M642" s="1013"/>
    </row>
    <row r="643" spans="1:13" x14ac:dyDescent="0.25">
      <c r="A643" s="276"/>
      <c r="B643" s="277" t="s">
        <v>1057</v>
      </c>
      <c r="C643" s="378"/>
      <c r="D643" s="278">
        <v>75</v>
      </c>
      <c r="E643" s="408">
        <v>100</v>
      </c>
      <c r="F643" s="409">
        <f t="shared" si="24"/>
        <v>75</v>
      </c>
      <c r="G643" s="410">
        <v>83.333333333333343</v>
      </c>
      <c r="H643" s="410">
        <v>91.666666666666657</v>
      </c>
      <c r="I643" s="410">
        <v>91.666666666666657</v>
      </c>
      <c r="J643" s="411">
        <v>100</v>
      </c>
      <c r="K643" s="988">
        <v>100</v>
      </c>
      <c r="L643" s="1024"/>
      <c r="M643" s="1013"/>
    </row>
    <row r="644" spans="1:13" x14ac:dyDescent="0.25">
      <c r="A644" s="281"/>
      <c r="B644" s="172" t="s">
        <v>1052</v>
      </c>
      <c r="C644" s="379"/>
      <c r="D644" s="282">
        <v>76</v>
      </c>
      <c r="E644" s="412">
        <v>100</v>
      </c>
      <c r="F644" s="413">
        <f t="shared" si="24"/>
        <v>76</v>
      </c>
      <c r="G644" s="414">
        <v>92</v>
      </c>
      <c r="H644" s="414">
        <v>96</v>
      </c>
      <c r="I644" s="414">
        <v>96</v>
      </c>
      <c r="J644" s="415">
        <v>100</v>
      </c>
      <c r="K644" s="989">
        <v>100</v>
      </c>
      <c r="L644" s="1024"/>
      <c r="M644" s="1013"/>
    </row>
    <row r="645" spans="1:13" x14ac:dyDescent="0.25">
      <c r="A645" s="281"/>
      <c r="B645" s="172" t="s">
        <v>1065</v>
      </c>
      <c r="C645" s="379"/>
      <c r="D645" s="282">
        <v>77.777777777777786</v>
      </c>
      <c r="E645" s="412">
        <v>100</v>
      </c>
      <c r="F645" s="413">
        <f t="shared" si="24"/>
        <v>77.777777777777786</v>
      </c>
      <c r="G645" s="414">
        <v>88.888888888888886</v>
      </c>
      <c r="H645" s="414">
        <v>88.888888888888886</v>
      </c>
      <c r="I645" s="415">
        <v>100</v>
      </c>
      <c r="J645" s="415">
        <v>100</v>
      </c>
      <c r="K645" s="989">
        <v>100</v>
      </c>
      <c r="L645" s="1024"/>
      <c r="M645" s="1013"/>
    </row>
    <row r="646" spans="1:13" x14ac:dyDescent="0.25">
      <c r="A646" s="281"/>
      <c r="B646" s="172" t="s">
        <v>1064</v>
      </c>
      <c r="C646" s="379"/>
      <c r="D646" s="282">
        <v>81.25</v>
      </c>
      <c r="E646" s="412">
        <v>100</v>
      </c>
      <c r="F646" s="413">
        <f t="shared" si="24"/>
        <v>81.25</v>
      </c>
      <c r="G646" s="414">
        <v>87.5</v>
      </c>
      <c r="H646" s="414">
        <v>87.5</v>
      </c>
      <c r="I646" s="414">
        <v>93.75</v>
      </c>
      <c r="J646" s="415">
        <v>100</v>
      </c>
      <c r="K646" s="989">
        <v>100</v>
      </c>
      <c r="L646" s="1024"/>
      <c r="M646" s="1013"/>
    </row>
    <row r="647" spans="1:13" x14ac:dyDescent="0.25">
      <c r="A647" s="281"/>
      <c r="B647" s="172" t="s">
        <v>1056</v>
      </c>
      <c r="C647" s="379"/>
      <c r="D647" s="282">
        <v>83.333333333333343</v>
      </c>
      <c r="E647" s="412">
        <v>100</v>
      </c>
      <c r="F647" s="413">
        <f t="shared" si="24"/>
        <v>83.333333333333343</v>
      </c>
      <c r="G647" s="414">
        <v>88.888888888888886</v>
      </c>
      <c r="H647" s="414">
        <v>94.444444444444443</v>
      </c>
      <c r="I647" s="414">
        <v>94.444444444444443</v>
      </c>
      <c r="J647" s="415">
        <v>100</v>
      </c>
      <c r="K647" s="989">
        <v>100</v>
      </c>
      <c r="L647" s="1024"/>
      <c r="M647" s="1013"/>
    </row>
    <row r="648" spans="1:13" x14ac:dyDescent="0.25">
      <c r="A648" s="281"/>
      <c r="B648" s="172" t="s">
        <v>211</v>
      </c>
      <c r="C648" s="379"/>
      <c r="D648" s="282">
        <v>86.956521739130437</v>
      </c>
      <c r="E648" s="412">
        <v>100</v>
      </c>
      <c r="F648" s="413">
        <f t="shared" si="24"/>
        <v>86.956521739130437</v>
      </c>
      <c r="G648" s="415">
        <v>100</v>
      </c>
      <c r="H648" s="415">
        <v>100</v>
      </c>
      <c r="I648" s="415">
        <v>100</v>
      </c>
      <c r="J648" s="415">
        <v>100</v>
      </c>
      <c r="K648" s="989">
        <v>100</v>
      </c>
      <c r="L648" s="1024"/>
      <c r="M648" s="1013"/>
    </row>
    <row r="649" spans="1:13" x14ac:dyDescent="0.25">
      <c r="A649" s="283"/>
      <c r="B649" s="185" t="s">
        <v>210</v>
      </c>
      <c r="C649" s="380"/>
      <c r="D649" s="284">
        <v>97.297297297297305</v>
      </c>
      <c r="E649" s="416">
        <v>100</v>
      </c>
      <c r="F649" s="417">
        <f t="shared" si="24"/>
        <v>97.297297297297305</v>
      </c>
      <c r="G649" s="418">
        <v>100</v>
      </c>
      <c r="H649" s="418">
        <v>100</v>
      </c>
      <c r="I649" s="418">
        <v>100</v>
      </c>
      <c r="J649" s="418">
        <v>100</v>
      </c>
      <c r="K649" s="990">
        <v>100</v>
      </c>
      <c r="L649" s="1024"/>
      <c r="M649" s="1013"/>
    </row>
    <row r="650" spans="1:13" x14ac:dyDescent="0.25">
      <c r="A650" s="283"/>
      <c r="B650" s="185" t="s">
        <v>1074</v>
      </c>
      <c r="C650" s="380"/>
      <c r="D650" s="388">
        <v>100</v>
      </c>
      <c r="E650" s="416">
        <v>100</v>
      </c>
      <c r="F650" s="417">
        <f t="shared" si="24"/>
        <v>100</v>
      </c>
      <c r="G650" s="418">
        <v>100</v>
      </c>
      <c r="H650" s="418">
        <v>100</v>
      </c>
      <c r="I650" s="418">
        <v>100</v>
      </c>
      <c r="J650" s="418">
        <v>100</v>
      </c>
      <c r="K650" s="990">
        <v>100</v>
      </c>
      <c r="L650" s="1024"/>
      <c r="M650" s="1013"/>
    </row>
    <row r="651" spans="1:13" x14ac:dyDescent="0.25">
      <c r="A651" s="283"/>
      <c r="B651" s="185" t="s">
        <v>193</v>
      </c>
      <c r="C651" s="380"/>
      <c r="D651" s="388">
        <v>100</v>
      </c>
      <c r="E651" s="416">
        <v>100</v>
      </c>
      <c r="F651" s="417">
        <f t="shared" si="24"/>
        <v>100</v>
      </c>
      <c r="G651" s="418">
        <v>100</v>
      </c>
      <c r="H651" s="418">
        <v>100</v>
      </c>
      <c r="I651" s="418">
        <v>100</v>
      </c>
      <c r="J651" s="418">
        <v>100</v>
      </c>
      <c r="K651" s="990">
        <v>100</v>
      </c>
      <c r="L651" s="1024"/>
      <c r="M651" s="1013"/>
    </row>
    <row r="652" spans="1:13" x14ac:dyDescent="0.25">
      <c r="A652" s="1183" t="s">
        <v>282</v>
      </c>
      <c r="B652" s="1183"/>
      <c r="C652" s="1183"/>
      <c r="D652" s="1183"/>
      <c r="E652" s="1183"/>
      <c r="F652" s="1183"/>
      <c r="G652" s="1183"/>
      <c r="H652" s="1183"/>
      <c r="I652" s="1183"/>
      <c r="J652" s="1183"/>
      <c r="K652" s="1163"/>
      <c r="L652" s="1005"/>
      <c r="M652" s="1016"/>
    </row>
    <row r="653" spans="1:13" x14ac:dyDescent="0.25">
      <c r="A653" s="47">
        <v>77</v>
      </c>
      <c r="B653" s="245" t="s">
        <v>280</v>
      </c>
      <c r="C653" s="257"/>
      <c r="D653" s="248">
        <v>98.6</v>
      </c>
      <c r="E653" s="56">
        <v>100</v>
      </c>
      <c r="F653" s="203">
        <f t="shared" ref="F653:F673" si="25">D653/E653*100</f>
        <v>98.6</v>
      </c>
      <c r="G653" s="56">
        <v>100</v>
      </c>
      <c r="H653" s="56">
        <v>100</v>
      </c>
      <c r="I653" s="56">
        <v>100</v>
      </c>
      <c r="J653" s="56">
        <v>100</v>
      </c>
      <c r="K653" s="968">
        <v>100</v>
      </c>
      <c r="L653" s="1005"/>
      <c r="M653" s="1005"/>
    </row>
    <row r="654" spans="1:13" x14ac:dyDescent="0.25">
      <c r="A654" s="285"/>
      <c r="B654" s="172" t="s">
        <v>1054</v>
      </c>
      <c r="C654" s="268"/>
      <c r="D654" s="382">
        <v>86.956521739130437</v>
      </c>
      <c r="E654" s="268">
        <v>100</v>
      </c>
      <c r="F654" s="270">
        <f t="shared" si="25"/>
        <v>86.956521739130437</v>
      </c>
      <c r="G654" s="419">
        <v>100</v>
      </c>
      <c r="H654" s="419">
        <v>100</v>
      </c>
      <c r="I654" s="419">
        <v>100</v>
      </c>
      <c r="J654" s="419">
        <v>100</v>
      </c>
      <c r="K654" s="991">
        <v>100</v>
      </c>
      <c r="L654" s="1023"/>
      <c r="M654" s="1017"/>
    </row>
    <row r="655" spans="1:13" x14ac:dyDescent="0.25">
      <c r="A655" s="285"/>
      <c r="B655" s="172" t="s">
        <v>1057</v>
      </c>
      <c r="C655" s="268"/>
      <c r="D655" s="382">
        <v>91.666666666666657</v>
      </c>
      <c r="E655" s="268">
        <v>100</v>
      </c>
      <c r="F655" s="270">
        <f t="shared" si="25"/>
        <v>91.666666666666657</v>
      </c>
      <c r="G655" s="419">
        <v>100</v>
      </c>
      <c r="H655" s="419">
        <v>100</v>
      </c>
      <c r="I655" s="419">
        <v>100</v>
      </c>
      <c r="J655" s="419">
        <v>100</v>
      </c>
      <c r="K655" s="991">
        <v>100</v>
      </c>
      <c r="L655" s="1023"/>
      <c r="M655" s="1017"/>
    </row>
    <row r="656" spans="1:13" x14ac:dyDescent="0.25">
      <c r="A656" s="285"/>
      <c r="B656" s="172" t="s">
        <v>1064</v>
      </c>
      <c r="C656" s="268"/>
      <c r="D656" s="382">
        <v>94.444444444444443</v>
      </c>
      <c r="E656" s="268">
        <v>100</v>
      </c>
      <c r="F656" s="270">
        <f t="shared" si="25"/>
        <v>94.444444444444443</v>
      </c>
      <c r="G656" s="419">
        <v>100</v>
      </c>
      <c r="H656" s="419">
        <v>100</v>
      </c>
      <c r="I656" s="419">
        <v>100</v>
      </c>
      <c r="J656" s="419">
        <v>100</v>
      </c>
      <c r="K656" s="991">
        <v>100</v>
      </c>
      <c r="L656" s="1023"/>
      <c r="M656" s="1017"/>
    </row>
    <row r="657" spans="1:13" x14ac:dyDescent="0.25">
      <c r="A657" s="285"/>
      <c r="B657" s="172" t="s">
        <v>1058</v>
      </c>
      <c r="C657" s="268"/>
      <c r="D657" s="382">
        <v>95.652173913043484</v>
      </c>
      <c r="E657" s="268">
        <v>100</v>
      </c>
      <c r="F657" s="270">
        <f t="shared" si="25"/>
        <v>95.652173913043484</v>
      </c>
      <c r="G657" s="419">
        <v>100</v>
      </c>
      <c r="H657" s="419">
        <v>100</v>
      </c>
      <c r="I657" s="419">
        <v>100</v>
      </c>
      <c r="J657" s="419">
        <v>100</v>
      </c>
      <c r="K657" s="991">
        <v>100</v>
      </c>
      <c r="L657" s="1023"/>
      <c r="M657" s="1017"/>
    </row>
    <row r="658" spans="1:13" x14ac:dyDescent="0.25">
      <c r="A658" s="287"/>
      <c r="B658" s="185" t="s">
        <v>210</v>
      </c>
      <c r="C658" s="157"/>
      <c r="D658" s="416">
        <v>100</v>
      </c>
      <c r="E658" s="157">
        <v>100</v>
      </c>
      <c r="F658" s="274">
        <f t="shared" si="25"/>
        <v>100</v>
      </c>
      <c r="G658" s="420">
        <v>100</v>
      </c>
      <c r="H658" s="420">
        <v>100</v>
      </c>
      <c r="I658" s="420">
        <v>100</v>
      </c>
      <c r="J658" s="420">
        <v>100</v>
      </c>
      <c r="K658" s="992">
        <v>100</v>
      </c>
      <c r="L658" s="1023"/>
      <c r="M658" s="1017"/>
    </row>
    <row r="659" spans="1:13" x14ac:dyDescent="0.25">
      <c r="A659" s="287"/>
      <c r="B659" s="185" t="s">
        <v>211</v>
      </c>
      <c r="C659" s="157"/>
      <c r="D659" s="416">
        <v>100</v>
      </c>
      <c r="E659" s="157">
        <v>100</v>
      </c>
      <c r="F659" s="274">
        <f t="shared" si="25"/>
        <v>100</v>
      </c>
      <c r="G659" s="420">
        <v>100</v>
      </c>
      <c r="H659" s="420">
        <v>100</v>
      </c>
      <c r="I659" s="420">
        <v>100</v>
      </c>
      <c r="J659" s="420">
        <v>100</v>
      </c>
      <c r="K659" s="992">
        <v>100</v>
      </c>
      <c r="L659" s="1023"/>
      <c r="M659" s="1017"/>
    </row>
    <row r="660" spans="1:13" x14ac:dyDescent="0.25">
      <c r="A660" s="287"/>
      <c r="B660" s="185" t="s">
        <v>1074</v>
      </c>
      <c r="C660" s="157"/>
      <c r="D660" s="416">
        <v>100</v>
      </c>
      <c r="E660" s="157">
        <v>100</v>
      </c>
      <c r="F660" s="274">
        <f t="shared" si="25"/>
        <v>100</v>
      </c>
      <c r="G660" s="420">
        <v>100</v>
      </c>
      <c r="H660" s="420">
        <v>100</v>
      </c>
      <c r="I660" s="420">
        <v>100</v>
      </c>
      <c r="J660" s="420">
        <v>100</v>
      </c>
      <c r="K660" s="992">
        <v>100</v>
      </c>
      <c r="L660" s="1023"/>
      <c r="M660" s="1017"/>
    </row>
    <row r="661" spans="1:13" x14ac:dyDescent="0.25">
      <c r="A661" s="287"/>
      <c r="B661" s="185" t="s">
        <v>193</v>
      </c>
      <c r="C661" s="157"/>
      <c r="D661" s="416">
        <v>100</v>
      </c>
      <c r="E661" s="157">
        <v>100</v>
      </c>
      <c r="F661" s="274">
        <f t="shared" si="25"/>
        <v>100</v>
      </c>
      <c r="G661" s="420">
        <v>100</v>
      </c>
      <c r="H661" s="420">
        <v>100</v>
      </c>
      <c r="I661" s="420">
        <v>100</v>
      </c>
      <c r="J661" s="420">
        <v>100</v>
      </c>
      <c r="K661" s="992">
        <v>100</v>
      </c>
      <c r="L661" s="1023"/>
      <c r="M661" s="1017"/>
    </row>
    <row r="662" spans="1:13" x14ac:dyDescent="0.25">
      <c r="A662" s="287"/>
      <c r="B662" s="185" t="s">
        <v>1050</v>
      </c>
      <c r="C662" s="157"/>
      <c r="D662" s="416">
        <v>100</v>
      </c>
      <c r="E662" s="157">
        <v>100</v>
      </c>
      <c r="F662" s="274">
        <f t="shared" si="25"/>
        <v>100</v>
      </c>
      <c r="G662" s="420">
        <v>100</v>
      </c>
      <c r="H662" s="420">
        <v>100</v>
      </c>
      <c r="I662" s="420">
        <v>100</v>
      </c>
      <c r="J662" s="420">
        <v>100</v>
      </c>
      <c r="K662" s="992">
        <v>100</v>
      </c>
      <c r="L662" s="1023"/>
      <c r="M662" s="1017"/>
    </row>
    <row r="663" spans="1:13" x14ac:dyDescent="0.25">
      <c r="A663" s="287"/>
      <c r="B663" s="185" t="s">
        <v>1051</v>
      </c>
      <c r="C663" s="157"/>
      <c r="D663" s="416">
        <v>100</v>
      </c>
      <c r="E663" s="157">
        <v>100</v>
      </c>
      <c r="F663" s="274">
        <f t="shared" si="25"/>
        <v>100</v>
      </c>
      <c r="G663" s="420">
        <v>100</v>
      </c>
      <c r="H663" s="420">
        <v>100</v>
      </c>
      <c r="I663" s="420">
        <v>100</v>
      </c>
      <c r="J663" s="420">
        <v>100</v>
      </c>
      <c r="K663" s="992">
        <v>100</v>
      </c>
      <c r="L663" s="1023"/>
      <c r="M663" s="1017"/>
    </row>
    <row r="664" spans="1:13" x14ac:dyDescent="0.25">
      <c r="A664" s="287"/>
      <c r="B664" s="185" t="s">
        <v>1052</v>
      </c>
      <c r="C664" s="157"/>
      <c r="D664" s="416">
        <v>100</v>
      </c>
      <c r="E664" s="157">
        <v>100</v>
      </c>
      <c r="F664" s="274">
        <f t="shared" si="25"/>
        <v>100</v>
      </c>
      <c r="G664" s="420">
        <v>100</v>
      </c>
      <c r="H664" s="420">
        <v>100</v>
      </c>
      <c r="I664" s="420">
        <v>100</v>
      </c>
      <c r="J664" s="420">
        <v>100</v>
      </c>
      <c r="K664" s="992">
        <v>100</v>
      </c>
      <c r="L664" s="1023"/>
      <c r="M664" s="1017"/>
    </row>
    <row r="665" spans="1:13" x14ac:dyDescent="0.25">
      <c r="A665" s="287"/>
      <c r="B665" s="185" t="s">
        <v>1055</v>
      </c>
      <c r="C665" s="157"/>
      <c r="D665" s="416">
        <v>100</v>
      </c>
      <c r="E665" s="157">
        <v>100</v>
      </c>
      <c r="F665" s="274">
        <f t="shared" si="25"/>
        <v>100</v>
      </c>
      <c r="G665" s="420">
        <v>100</v>
      </c>
      <c r="H665" s="420">
        <v>100</v>
      </c>
      <c r="I665" s="420">
        <v>100</v>
      </c>
      <c r="J665" s="420">
        <v>100</v>
      </c>
      <c r="K665" s="992">
        <v>100</v>
      </c>
      <c r="L665" s="1023"/>
      <c r="M665" s="1017"/>
    </row>
    <row r="666" spans="1:13" x14ac:dyDescent="0.25">
      <c r="A666" s="287"/>
      <c r="B666" s="185" t="s">
        <v>1056</v>
      </c>
      <c r="C666" s="157"/>
      <c r="D666" s="416">
        <v>100</v>
      </c>
      <c r="E666" s="157">
        <v>100</v>
      </c>
      <c r="F666" s="274">
        <f t="shared" si="25"/>
        <v>100</v>
      </c>
      <c r="G666" s="420">
        <v>100</v>
      </c>
      <c r="H666" s="420">
        <v>100</v>
      </c>
      <c r="I666" s="420">
        <v>100</v>
      </c>
      <c r="J666" s="420">
        <v>100</v>
      </c>
      <c r="K666" s="992">
        <v>100</v>
      </c>
      <c r="L666" s="1023"/>
      <c r="M666" s="1017"/>
    </row>
    <row r="667" spans="1:13" x14ac:dyDescent="0.25">
      <c r="A667" s="287"/>
      <c r="B667" s="185" t="s">
        <v>1059</v>
      </c>
      <c r="C667" s="157"/>
      <c r="D667" s="416">
        <v>100</v>
      </c>
      <c r="E667" s="157">
        <v>100</v>
      </c>
      <c r="F667" s="274">
        <f t="shared" si="25"/>
        <v>100</v>
      </c>
      <c r="G667" s="420">
        <v>100</v>
      </c>
      <c r="H667" s="420">
        <v>100</v>
      </c>
      <c r="I667" s="420">
        <v>100</v>
      </c>
      <c r="J667" s="420">
        <v>100</v>
      </c>
      <c r="K667" s="992">
        <v>100</v>
      </c>
      <c r="L667" s="1023"/>
      <c r="M667" s="1017"/>
    </row>
    <row r="668" spans="1:13" x14ac:dyDescent="0.25">
      <c r="A668" s="287"/>
      <c r="B668" s="185" t="s">
        <v>194</v>
      </c>
      <c r="C668" s="157"/>
      <c r="D668" s="416">
        <v>100</v>
      </c>
      <c r="E668" s="157">
        <v>100</v>
      </c>
      <c r="F668" s="274">
        <f t="shared" si="25"/>
        <v>100</v>
      </c>
      <c r="G668" s="420">
        <v>100</v>
      </c>
      <c r="H668" s="420">
        <v>100</v>
      </c>
      <c r="I668" s="420">
        <v>100</v>
      </c>
      <c r="J668" s="420">
        <v>100</v>
      </c>
      <c r="K668" s="992">
        <v>100</v>
      </c>
      <c r="L668" s="1023"/>
      <c r="M668" s="1017"/>
    </row>
    <row r="669" spans="1:13" x14ac:dyDescent="0.25">
      <c r="A669" s="287"/>
      <c r="B669" s="185" t="s">
        <v>1060</v>
      </c>
      <c r="C669" s="157"/>
      <c r="D669" s="416">
        <v>100</v>
      </c>
      <c r="E669" s="157">
        <v>100</v>
      </c>
      <c r="F669" s="274">
        <f t="shared" si="25"/>
        <v>100</v>
      </c>
      <c r="G669" s="420">
        <v>100</v>
      </c>
      <c r="H669" s="420">
        <v>100</v>
      </c>
      <c r="I669" s="420">
        <v>100</v>
      </c>
      <c r="J669" s="420">
        <v>100</v>
      </c>
      <c r="K669" s="992">
        <v>100</v>
      </c>
      <c r="L669" s="1023"/>
      <c r="M669" s="1017"/>
    </row>
    <row r="670" spans="1:13" x14ac:dyDescent="0.25">
      <c r="A670" s="287"/>
      <c r="B670" s="185" t="s">
        <v>1061</v>
      </c>
      <c r="C670" s="157"/>
      <c r="D670" s="416">
        <v>100</v>
      </c>
      <c r="E670" s="157">
        <v>100</v>
      </c>
      <c r="F670" s="274">
        <f t="shared" si="25"/>
        <v>100</v>
      </c>
      <c r="G670" s="420">
        <v>100</v>
      </c>
      <c r="H670" s="420">
        <v>100</v>
      </c>
      <c r="I670" s="420">
        <v>100</v>
      </c>
      <c r="J670" s="420">
        <v>100</v>
      </c>
      <c r="K670" s="992">
        <v>100</v>
      </c>
      <c r="L670" s="1023"/>
      <c r="M670" s="1017"/>
    </row>
    <row r="671" spans="1:13" x14ac:dyDescent="0.25">
      <c r="A671" s="287"/>
      <c r="B671" s="185" t="s">
        <v>213</v>
      </c>
      <c r="C671" s="157"/>
      <c r="D671" s="416">
        <v>100</v>
      </c>
      <c r="E671" s="157">
        <v>100</v>
      </c>
      <c r="F671" s="274">
        <f t="shared" si="25"/>
        <v>100</v>
      </c>
      <c r="G671" s="420">
        <v>100</v>
      </c>
      <c r="H671" s="420">
        <v>100</v>
      </c>
      <c r="I671" s="420">
        <v>100</v>
      </c>
      <c r="J671" s="420">
        <v>100</v>
      </c>
      <c r="K671" s="992">
        <v>100</v>
      </c>
      <c r="L671" s="1023"/>
      <c r="M671" s="1017"/>
    </row>
    <row r="672" spans="1:13" x14ac:dyDescent="0.25">
      <c r="A672" s="287"/>
      <c r="B672" s="185" t="s">
        <v>1062</v>
      </c>
      <c r="C672" s="157"/>
      <c r="D672" s="416">
        <v>100</v>
      </c>
      <c r="E672" s="157">
        <v>100</v>
      </c>
      <c r="F672" s="274">
        <f t="shared" si="25"/>
        <v>100</v>
      </c>
      <c r="G672" s="420">
        <v>100</v>
      </c>
      <c r="H672" s="420">
        <v>100</v>
      </c>
      <c r="I672" s="420">
        <v>100</v>
      </c>
      <c r="J672" s="420">
        <v>100</v>
      </c>
      <c r="K672" s="992">
        <v>100</v>
      </c>
      <c r="L672" s="1023"/>
      <c r="M672" s="1017"/>
    </row>
    <row r="673" spans="1:13" x14ac:dyDescent="0.25">
      <c r="A673" s="287"/>
      <c r="B673" s="185" t="s">
        <v>1065</v>
      </c>
      <c r="C673" s="157"/>
      <c r="D673" s="416">
        <v>100</v>
      </c>
      <c r="E673" s="157">
        <v>100</v>
      </c>
      <c r="F673" s="274">
        <f t="shared" si="25"/>
        <v>100</v>
      </c>
      <c r="G673" s="420">
        <v>100</v>
      </c>
      <c r="H673" s="420">
        <v>100</v>
      </c>
      <c r="I673" s="420">
        <v>100</v>
      </c>
      <c r="J673" s="420">
        <v>100</v>
      </c>
      <c r="K673" s="992">
        <v>100</v>
      </c>
      <c r="L673" s="1023"/>
      <c r="M673" s="1017"/>
    </row>
    <row r="674" spans="1:13" x14ac:dyDescent="0.25">
      <c r="A674" s="1183" t="s">
        <v>283</v>
      </c>
      <c r="B674" s="1183"/>
      <c r="C674" s="1183"/>
      <c r="D674" s="1183"/>
      <c r="E674" s="1183"/>
      <c r="F674" s="1183"/>
      <c r="G674" s="1183"/>
      <c r="H674" s="1183"/>
      <c r="I674" s="1183"/>
      <c r="J674" s="1183"/>
      <c r="K674" s="1163"/>
      <c r="L674" s="1005"/>
      <c r="M674" s="1016"/>
    </row>
    <row r="675" spans="1:13" ht="30" x14ac:dyDescent="0.25">
      <c r="A675" s="47">
        <v>78</v>
      </c>
      <c r="B675" s="245" t="s">
        <v>280</v>
      </c>
      <c r="C675" s="257"/>
      <c r="D675" s="248">
        <v>60</v>
      </c>
      <c r="E675" s="56">
        <v>63.5</v>
      </c>
      <c r="F675" s="203">
        <f>D675/E675*100</f>
        <v>94.488188976377955</v>
      </c>
      <c r="G675" s="56">
        <v>62</v>
      </c>
      <c r="H675" s="56">
        <v>62.5</v>
      </c>
      <c r="I675" s="56">
        <v>63</v>
      </c>
      <c r="J675" s="56">
        <v>63.5</v>
      </c>
      <c r="K675" s="968">
        <v>63.5</v>
      </c>
      <c r="L675" s="204" t="s">
        <v>50</v>
      </c>
      <c r="M675" s="998" t="s">
        <v>208</v>
      </c>
    </row>
    <row r="676" spans="1:13" s="239" customFormat="1" x14ac:dyDescent="0.25">
      <c r="A676" s="1235" t="s">
        <v>937</v>
      </c>
      <c r="B676" s="1235"/>
      <c r="C676" s="1235"/>
      <c r="D676" s="1235"/>
      <c r="E676" s="1235"/>
      <c r="F676" s="1235"/>
      <c r="G676" s="1235"/>
      <c r="H676" s="1235"/>
      <c r="I676" s="1235"/>
      <c r="J676" s="1235"/>
      <c r="K676" s="1236"/>
      <c r="L676" s="935"/>
      <c r="M676" s="935"/>
    </row>
    <row r="677" spans="1:13" s="239" customFormat="1" ht="30" x14ac:dyDescent="0.25">
      <c r="A677" s="450">
        <v>79</v>
      </c>
      <c r="B677" s="855" t="s">
        <v>280</v>
      </c>
      <c r="C677" s="868" t="s">
        <v>684</v>
      </c>
      <c r="D677" s="869">
        <v>300</v>
      </c>
      <c r="E677" s="869">
        <v>370</v>
      </c>
      <c r="F677" s="870">
        <f>D677/E677*100</f>
        <v>81.081081081081081</v>
      </c>
      <c r="G677" s="869">
        <v>320</v>
      </c>
      <c r="H677" s="869">
        <v>340</v>
      </c>
      <c r="I677" s="869">
        <v>350</v>
      </c>
      <c r="J677" s="869">
        <v>360</v>
      </c>
      <c r="K677" s="907">
        <v>370</v>
      </c>
      <c r="L677" s="217" t="s">
        <v>1109</v>
      </c>
      <c r="M677" s="209" t="s">
        <v>208</v>
      </c>
    </row>
    <row r="678" spans="1:13" s="239" customFormat="1" x14ac:dyDescent="0.25">
      <c r="A678" s="1235" t="s">
        <v>938</v>
      </c>
      <c r="B678" s="1235"/>
      <c r="C678" s="1235"/>
      <c r="D678" s="1235"/>
      <c r="E678" s="1235"/>
      <c r="F678" s="1235"/>
      <c r="G678" s="1235"/>
      <c r="H678" s="1235"/>
      <c r="I678" s="1235"/>
      <c r="J678" s="1235"/>
      <c r="K678" s="1236"/>
      <c r="L678" s="935"/>
      <c r="M678" s="935"/>
    </row>
    <row r="679" spans="1:13" s="239" customFormat="1" ht="31.5" x14ac:dyDescent="0.25">
      <c r="A679" s="450">
        <v>80</v>
      </c>
      <c r="B679" s="855" t="s">
        <v>280</v>
      </c>
      <c r="C679" s="538" t="s">
        <v>129</v>
      </c>
      <c r="D679" s="869">
        <v>0</v>
      </c>
      <c r="E679" s="869">
        <v>1</v>
      </c>
      <c r="F679" s="870">
        <f>D679/E679*100</f>
        <v>0</v>
      </c>
      <c r="G679" s="869">
        <v>1</v>
      </c>
      <c r="H679" s="869">
        <v>2</v>
      </c>
      <c r="I679" s="869">
        <v>1</v>
      </c>
      <c r="J679" s="869">
        <v>1</v>
      </c>
      <c r="K679" s="907">
        <v>1</v>
      </c>
      <c r="L679" s="217" t="s">
        <v>1109</v>
      </c>
      <c r="M679" s="209" t="s">
        <v>208</v>
      </c>
    </row>
    <row r="680" spans="1:13" s="239" customFormat="1" x14ac:dyDescent="0.25">
      <c r="A680" s="1235" t="s">
        <v>939</v>
      </c>
      <c r="B680" s="1235"/>
      <c r="C680" s="1235"/>
      <c r="D680" s="1235"/>
      <c r="E680" s="1235"/>
      <c r="F680" s="1235"/>
      <c r="G680" s="1235"/>
      <c r="H680" s="1235"/>
      <c r="I680" s="1235"/>
      <c r="J680" s="1235"/>
      <c r="K680" s="1236"/>
      <c r="L680" s="935"/>
      <c r="M680" s="935"/>
    </row>
    <row r="681" spans="1:13" s="239" customFormat="1" ht="30" x14ac:dyDescent="0.25">
      <c r="A681" s="450">
        <v>81</v>
      </c>
      <c r="B681" s="855" t="s">
        <v>280</v>
      </c>
      <c r="C681" s="868" t="s">
        <v>136</v>
      </c>
      <c r="D681" s="869">
        <v>0</v>
      </c>
      <c r="E681" s="869">
        <v>1</v>
      </c>
      <c r="F681" s="870">
        <f>D681/E681*100</f>
        <v>0</v>
      </c>
      <c r="G681" s="869">
        <v>0</v>
      </c>
      <c r="H681" s="869">
        <v>0</v>
      </c>
      <c r="I681" s="869">
        <v>0</v>
      </c>
      <c r="J681" s="869">
        <v>7</v>
      </c>
      <c r="K681" s="907">
        <v>1</v>
      </c>
      <c r="L681" s="217" t="s">
        <v>1109</v>
      </c>
      <c r="M681" s="209" t="s">
        <v>208</v>
      </c>
    </row>
    <row r="682" spans="1:13" s="239" customFormat="1" x14ac:dyDescent="0.25">
      <c r="A682" s="1235" t="s">
        <v>940</v>
      </c>
      <c r="B682" s="1235"/>
      <c r="C682" s="1235"/>
      <c r="D682" s="1235"/>
      <c r="E682" s="1235"/>
      <c r="F682" s="1235"/>
      <c r="G682" s="1235"/>
      <c r="H682" s="1235"/>
      <c r="I682" s="1235"/>
      <c r="J682" s="1235"/>
      <c r="K682" s="1236"/>
      <c r="L682" s="935"/>
      <c r="M682" s="935"/>
    </row>
    <row r="683" spans="1:13" s="239" customFormat="1" ht="31.5" x14ac:dyDescent="0.25">
      <c r="A683" s="450">
        <v>82</v>
      </c>
      <c r="B683" s="855" t="s">
        <v>280</v>
      </c>
      <c r="C683" s="538" t="s">
        <v>129</v>
      </c>
      <c r="D683" s="869">
        <v>0</v>
      </c>
      <c r="E683" s="869">
        <v>0</v>
      </c>
      <c r="F683" s="870" t="e">
        <f>D683/E683*100</f>
        <v>#DIV/0!</v>
      </c>
      <c r="G683" s="869">
        <v>1</v>
      </c>
      <c r="H683" s="869">
        <v>3</v>
      </c>
      <c r="I683" s="869">
        <v>2</v>
      </c>
      <c r="J683" s="869">
        <v>0</v>
      </c>
      <c r="K683" s="907">
        <v>0</v>
      </c>
      <c r="L683" s="217" t="s">
        <v>1109</v>
      </c>
      <c r="M683" s="209" t="s">
        <v>208</v>
      </c>
    </row>
    <row r="684" spans="1:13" s="239" customFormat="1" x14ac:dyDescent="0.25">
      <c r="A684" s="1235" t="s">
        <v>941</v>
      </c>
      <c r="B684" s="1235"/>
      <c r="C684" s="1235"/>
      <c r="D684" s="1235"/>
      <c r="E684" s="1235"/>
      <c r="F684" s="1235"/>
      <c r="G684" s="1235"/>
      <c r="H684" s="1235"/>
      <c r="I684" s="1235"/>
      <c r="J684" s="1235"/>
      <c r="K684" s="1236"/>
      <c r="L684" s="935"/>
      <c r="M684" s="935"/>
    </row>
    <row r="685" spans="1:13" s="239" customFormat="1" ht="30" x14ac:dyDescent="0.25">
      <c r="A685" s="450">
        <v>83</v>
      </c>
      <c r="B685" s="855" t="s">
        <v>280</v>
      </c>
      <c r="C685" s="868" t="s">
        <v>56</v>
      </c>
      <c r="D685" s="869">
        <v>56</v>
      </c>
      <c r="E685" s="869">
        <v>56</v>
      </c>
      <c r="F685" s="870">
        <f>D685/E685*100</f>
        <v>100</v>
      </c>
      <c r="G685" s="869">
        <v>56</v>
      </c>
      <c r="H685" s="869">
        <v>56</v>
      </c>
      <c r="I685" s="869">
        <v>56</v>
      </c>
      <c r="J685" s="869">
        <v>56</v>
      </c>
      <c r="K685" s="907">
        <v>56</v>
      </c>
      <c r="L685" s="217" t="s">
        <v>1109</v>
      </c>
      <c r="M685" s="209" t="s">
        <v>208</v>
      </c>
    </row>
    <row r="686" spans="1:13" s="239" customFormat="1" ht="39" customHeight="1" x14ac:dyDescent="0.25">
      <c r="A686" s="1197" t="s">
        <v>942</v>
      </c>
      <c r="B686" s="1197"/>
      <c r="C686" s="1197"/>
      <c r="D686" s="1197"/>
      <c r="E686" s="1197"/>
      <c r="F686" s="1197"/>
      <c r="G686" s="1197"/>
      <c r="H686" s="1197"/>
      <c r="I686" s="1197"/>
      <c r="J686" s="1197"/>
      <c r="K686" s="1240"/>
      <c r="L686" s="935"/>
      <c r="M686" s="935"/>
    </row>
    <row r="687" spans="1:13" s="239" customFormat="1" ht="30" x14ac:dyDescent="0.25">
      <c r="A687" s="450">
        <v>84</v>
      </c>
      <c r="B687" s="855" t="s">
        <v>280</v>
      </c>
      <c r="C687" s="868" t="s">
        <v>56</v>
      </c>
      <c r="D687" s="869" t="s">
        <v>12</v>
      </c>
      <c r="E687" s="869" t="s">
        <v>12</v>
      </c>
      <c r="F687" s="870" t="s">
        <v>12</v>
      </c>
      <c r="G687" s="869">
        <v>1</v>
      </c>
      <c r="H687" s="869" t="s">
        <v>12</v>
      </c>
      <c r="I687" s="869" t="s">
        <v>12</v>
      </c>
      <c r="J687" s="869" t="s">
        <v>12</v>
      </c>
      <c r="K687" s="907" t="s">
        <v>12</v>
      </c>
      <c r="L687" s="217" t="s">
        <v>1109</v>
      </c>
      <c r="M687" s="209" t="s">
        <v>208</v>
      </c>
    </row>
    <row r="688" spans="1:13" s="239" customFormat="1" x14ac:dyDescent="0.25">
      <c r="A688" s="1235" t="s">
        <v>943</v>
      </c>
      <c r="B688" s="1235"/>
      <c r="C688" s="1235"/>
      <c r="D688" s="1235"/>
      <c r="E688" s="1235"/>
      <c r="F688" s="1235"/>
      <c r="G688" s="1235"/>
      <c r="H688" s="1235"/>
      <c r="I688" s="1235"/>
      <c r="J688" s="1235"/>
      <c r="K688" s="1236"/>
      <c r="L688" s="935"/>
      <c r="M688" s="935"/>
    </row>
    <row r="689" spans="1:13" s="239" customFormat="1" ht="30" x14ac:dyDescent="0.25">
      <c r="A689" s="450">
        <v>85</v>
      </c>
      <c r="B689" s="855" t="s">
        <v>280</v>
      </c>
      <c r="C689" s="868" t="s">
        <v>56</v>
      </c>
      <c r="D689" s="869" t="s">
        <v>12</v>
      </c>
      <c r="E689" s="869" t="s">
        <v>12</v>
      </c>
      <c r="F689" s="870" t="s">
        <v>12</v>
      </c>
      <c r="G689" s="869">
        <v>1</v>
      </c>
      <c r="H689" s="869" t="s">
        <v>12</v>
      </c>
      <c r="I689" s="869">
        <v>1</v>
      </c>
      <c r="J689" s="869" t="s">
        <v>12</v>
      </c>
      <c r="K689" s="907" t="s">
        <v>12</v>
      </c>
      <c r="L689" s="217" t="s">
        <v>1109</v>
      </c>
      <c r="M689" s="209" t="s">
        <v>208</v>
      </c>
    </row>
    <row r="690" spans="1:13" s="239" customFormat="1" x14ac:dyDescent="0.25">
      <c r="A690" s="1235" t="s">
        <v>944</v>
      </c>
      <c r="B690" s="1235"/>
      <c r="C690" s="1235"/>
      <c r="D690" s="1235"/>
      <c r="E690" s="1235"/>
      <c r="F690" s="1235"/>
      <c r="G690" s="1235"/>
      <c r="H690" s="1235"/>
      <c r="I690" s="1235"/>
      <c r="J690" s="1235"/>
      <c r="K690" s="1236"/>
      <c r="L690" s="935"/>
      <c r="M690" s="935"/>
    </row>
    <row r="691" spans="1:13" s="239" customFormat="1" ht="30" x14ac:dyDescent="0.25">
      <c r="A691" s="450">
        <v>86</v>
      </c>
      <c r="B691" s="855" t="s">
        <v>280</v>
      </c>
      <c r="C691" s="868" t="s">
        <v>56</v>
      </c>
      <c r="D691" s="869" t="s">
        <v>12</v>
      </c>
      <c r="E691" s="869" t="s">
        <v>12</v>
      </c>
      <c r="F691" s="870" t="s">
        <v>12</v>
      </c>
      <c r="G691" s="869" t="s">
        <v>12</v>
      </c>
      <c r="H691" s="869" t="s">
        <v>12</v>
      </c>
      <c r="I691" s="870" t="s">
        <v>12</v>
      </c>
      <c r="J691" s="869">
        <v>1</v>
      </c>
      <c r="K691" s="907" t="s">
        <v>12</v>
      </c>
      <c r="L691" s="217" t="s">
        <v>1109</v>
      </c>
      <c r="M691" s="209" t="s">
        <v>208</v>
      </c>
    </row>
    <row r="692" spans="1:13" s="239" customFormat="1" x14ac:dyDescent="0.25">
      <c r="A692" s="1235" t="s">
        <v>945</v>
      </c>
      <c r="B692" s="1235"/>
      <c r="C692" s="1235"/>
      <c r="D692" s="1235"/>
      <c r="E692" s="1235"/>
      <c r="F692" s="1235"/>
      <c r="G692" s="1235"/>
      <c r="H692" s="1235"/>
      <c r="I692" s="1235"/>
      <c r="J692" s="1235"/>
      <c r="K692" s="1236"/>
      <c r="L692" s="935"/>
      <c r="M692" s="935"/>
    </row>
    <row r="693" spans="1:13" s="239" customFormat="1" ht="30" x14ac:dyDescent="0.25">
      <c r="A693" s="450">
        <v>87</v>
      </c>
      <c r="B693" s="855" t="s">
        <v>280</v>
      </c>
      <c r="C693" s="868" t="s">
        <v>946</v>
      </c>
      <c r="D693" s="869">
        <v>2189</v>
      </c>
      <c r="E693" s="869">
        <v>1100</v>
      </c>
      <c r="F693" s="870">
        <f>D693/E693*100</f>
        <v>199</v>
      </c>
      <c r="G693" s="869">
        <v>1000</v>
      </c>
      <c r="H693" s="869">
        <v>1100</v>
      </c>
      <c r="I693" s="869">
        <v>1100</v>
      </c>
      <c r="J693" s="869">
        <v>1100</v>
      </c>
      <c r="K693" s="907">
        <v>1100</v>
      </c>
      <c r="L693" s="217" t="s">
        <v>1109</v>
      </c>
      <c r="M693" s="209" t="s">
        <v>208</v>
      </c>
    </row>
    <row r="694" spans="1:13" s="239" customFormat="1" x14ac:dyDescent="0.25">
      <c r="A694" s="1235" t="s">
        <v>947</v>
      </c>
      <c r="B694" s="1235"/>
      <c r="C694" s="1235"/>
      <c r="D694" s="1235"/>
      <c r="E694" s="1235"/>
      <c r="F694" s="1235"/>
      <c r="G694" s="1235"/>
      <c r="H694" s="1235"/>
      <c r="I694" s="1235"/>
      <c r="J694" s="1235"/>
      <c r="K694" s="1236"/>
      <c r="L694" s="935"/>
      <c r="M694" s="935"/>
    </row>
    <row r="695" spans="1:13" s="239" customFormat="1" ht="30" x14ac:dyDescent="0.25">
      <c r="A695" s="450">
        <v>88</v>
      </c>
      <c r="B695" s="855" t="s">
        <v>280</v>
      </c>
      <c r="C695" s="868" t="s">
        <v>136</v>
      </c>
      <c r="D695" s="869" t="s">
        <v>12</v>
      </c>
      <c r="E695" s="869" t="s">
        <v>12</v>
      </c>
      <c r="F695" s="870" t="s">
        <v>12</v>
      </c>
      <c r="G695" s="869">
        <v>1</v>
      </c>
      <c r="H695" s="869">
        <v>1</v>
      </c>
      <c r="I695" s="869">
        <v>1</v>
      </c>
      <c r="J695" s="869" t="s">
        <v>12</v>
      </c>
      <c r="K695" s="907" t="s">
        <v>12</v>
      </c>
      <c r="L695" s="217" t="s">
        <v>1109</v>
      </c>
      <c r="M695" s="209" t="s">
        <v>208</v>
      </c>
    </row>
    <row r="696" spans="1:13" s="239" customFormat="1" x14ac:dyDescent="0.25">
      <c r="A696" s="1235" t="s">
        <v>948</v>
      </c>
      <c r="B696" s="1235"/>
      <c r="C696" s="1235"/>
      <c r="D696" s="1235"/>
      <c r="E696" s="1235"/>
      <c r="F696" s="1235"/>
      <c r="G696" s="1235"/>
      <c r="H696" s="1235"/>
      <c r="I696" s="1235"/>
      <c r="J696" s="1235"/>
      <c r="K696" s="1236"/>
      <c r="L696" s="935"/>
      <c r="M696" s="935"/>
    </row>
    <row r="697" spans="1:13" s="239" customFormat="1" ht="30" x14ac:dyDescent="0.25">
      <c r="A697" s="450">
        <v>89</v>
      </c>
      <c r="B697" s="855" t="s">
        <v>280</v>
      </c>
      <c r="C697" s="868" t="s">
        <v>136</v>
      </c>
      <c r="D697" s="869">
        <v>2</v>
      </c>
      <c r="E697" s="869" t="s">
        <v>12</v>
      </c>
      <c r="F697" s="870" t="s">
        <v>12</v>
      </c>
      <c r="G697" s="869">
        <v>1</v>
      </c>
      <c r="H697" s="869">
        <v>1</v>
      </c>
      <c r="I697" s="869">
        <v>1</v>
      </c>
      <c r="J697" s="869" t="s">
        <v>12</v>
      </c>
      <c r="K697" s="907" t="s">
        <v>12</v>
      </c>
      <c r="L697" s="217" t="s">
        <v>1109</v>
      </c>
      <c r="M697" s="209" t="s">
        <v>208</v>
      </c>
    </row>
    <row r="698" spans="1:13" s="239" customFormat="1" x14ac:dyDescent="0.25">
      <c r="A698" s="1235" t="s">
        <v>949</v>
      </c>
      <c r="B698" s="1235"/>
      <c r="C698" s="1235"/>
      <c r="D698" s="1235"/>
      <c r="E698" s="1235"/>
      <c r="F698" s="1235"/>
      <c r="G698" s="1235"/>
      <c r="H698" s="1235"/>
      <c r="I698" s="1235"/>
      <c r="J698" s="1235"/>
      <c r="K698" s="1236"/>
      <c r="L698" s="935"/>
      <c r="M698" s="935"/>
    </row>
    <row r="699" spans="1:13" s="239" customFormat="1" ht="30" x14ac:dyDescent="0.25">
      <c r="A699" s="450">
        <v>90</v>
      </c>
      <c r="B699" s="855" t="s">
        <v>280</v>
      </c>
      <c r="C699" s="868" t="s">
        <v>136</v>
      </c>
      <c r="D699" s="869" t="s">
        <v>12</v>
      </c>
      <c r="E699" s="869" t="s">
        <v>12</v>
      </c>
      <c r="F699" s="870" t="s">
        <v>12</v>
      </c>
      <c r="G699" s="869">
        <v>1</v>
      </c>
      <c r="H699" s="869">
        <v>2</v>
      </c>
      <c r="I699" s="869" t="s">
        <v>12</v>
      </c>
      <c r="J699" s="869" t="s">
        <v>12</v>
      </c>
      <c r="K699" s="907" t="s">
        <v>12</v>
      </c>
      <c r="L699" s="217" t="s">
        <v>1109</v>
      </c>
      <c r="M699" s="209" t="s">
        <v>208</v>
      </c>
    </row>
    <row r="700" spans="1:13" s="239" customFormat="1" x14ac:dyDescent="0.25">
      <c r="A700" s="1235" t="s">
        <v>950</v>
      </c>
      <c r="B700" s="1235"/>
      <c r="C700" s="1235"/>
      <c r="D700" s="1235"/>
      <c r="E700" s="1235"/>
      <c r="F700" s="1235"/>
      <c r="G700" s="1235"/>
      <c r="H700" s="1235"/>
      <c r="I700" s="1235"/>
      <c r="J700" s="1235"/>
      <c r="K700" s="1236"/>
      <c r="L700" s="935"/>
      <c r="M700" s="935"/>
    </row>
    <row r="701" spans="1:13" s="239" customFormat="1" ht="30" x14ac:dyDescent="0.25">
      <c r="A701" s="450">
        <v>91</v>
      </c>
      <c r="B701" s="855" t="s">
        <v>280</v>
      </c>
      <c r="C701" s="868" t="s">
        <v>56</v>
      </c>
      <c r="D701" s="869" t="s">
        <v>12</v>
      </c>
      <c r="E701" s="869" t="s">
        <v>12</v>
      </c>
      <c r="F701" s="870" t="s">
        <v>12</v>
      </c>
      <c r="G701" s="869">
        <v>34</v>
      </c>
      <c r="H701" s="869"/>
      <c r="I701" s="869" t="s">
        <v>12</v>
      </c>
      <c r="J701" s="869" t="s">
        <v>12</v>
      </c>
      <c r="K701" s="907" t="s">
        <v>12</v>
      </c>
      <c r="L701" s="217" t="s">
        <v>1109</v>
      </c>
      <c r="M701" s="209" t="s">
        <v>208</v>
      </c>
    </row>
    <row r="702" spans="1:13" x14ac:dyDescent="0.25">
      <c r="A702" s="1252" t="s">
        <v>284</v>
      </c>
      <c r="B702" s="1252"/>
      <c r="C702" s="1252"/>
      <c r="D702" s="1252"/>
      <c r="E702" s="1252"/>
      <c r="F702" s="1252"/>
      <c r="G702" s="1252"/>
      <c r="H702" s="1252"/>
      <c r="I702" s="1252"/>
      <c r="J702" s="1252"/>
      <c r="K702" s="1253"/>
      <c r="L702" s="1025"/>
      <c r="M702" s="1025"/>
    </row>
    <row r="703" spans="1:13" x14ac:dyDescent="0.25">
      <c r="A703" s="175">
        <v>92</v>
      </c>
      <c r="B703" s="245" t="s">
        <v>280</v>
      </c>
      <c r="C703" s="258" t="s">
        <v>8</v>
      </c>
      <c r="D703" s="259">
        <v>77.099999999999994</v>
      </c>
      <c r="E703" s="259">
        <v>88</v>
      </c>
      <c r="F703" s="260">
        <f t="shared" ref="F703:F723" si="26">D703/E703*100</f>
        <v>87.61363636363636</v>
      </c>
      <c r="G703" s="259">
        <v>84</v>
      </c>
      <c r="H703" s="259">
        <v>85</v>
      </c>
      <c r="I703" s="259">
        <v>86</v>
      </c>
      <c r="J703" s="259">
        <v>88</v>
      </c>
      <c r="K703" s="993">
        <v>88</v>
      </c>
      <c r="L703" s="204" t="s">
        <v>1109</v>
      </c>
      <c r="M703" s="1025"/>
    </row>
    <row r="704" spans="1:13" x14ac:dyDescent="0.25">
      <c r="A704" s="421"/>
      <c r="B704" s="277" t="s">
        <v>1050</v>
      </c>
      <c r="C704" s="422"/>
      <c r="D704" s="423">
        <v>0</v>
      </c>
      <c r="E704" s="424">
        <v>0.9</v>
      </c>
      <c r="F704" s="425">
        <f t="shared" si="26"/>
        <v>0</v>
      </c>
      <c r="G704" s="423">
        <v>0</v>
      </c>
      <c r="H704" s="423">
        <v>0</v>
      </c>
      <c r="I704" s="423">
        <v>0</v>
      </c>
      <c r="J704" s="423">
        <v>0</v>
      </c>
      <c r="K704" s="994">
        <v>0.9</v>
      </c>
      <c r="L704" s="1025"/>
      <c r="M704" s="1025"/>
    </row>
    <row r="705" spans="1:13" x14ac:dyDescent="0.25">
      <c r="A705" s="421"/>
      <c r="B705" s="277" t="s">
        <v>1055</v>
      </c>
      <c r="C705" s="422"/>
      <c r="D705" s="424">
        <v>0</v>
      </c>
      <c r="E705" s="424">
        <v>0.9</v>
      </c>
      <c r="F705" s="425">
        <f t="shared" si="26"/>
        <v>0</v>
      </c>
      <c r="G705" s="424">
        <v>0</v>
      </c>
      <c r="H705" s="424">
        <v>0</v>
      </c>
      <c r="I705" s="424">
        <v>0</v>
      </c>
      <c r="J705" s="424">
        <v>0</v>
      </c>
      <c r="K705" s="994">
        <v>0.9</v>
      </c>
      <c r="L705" s="1025"/>
      <c r="M705" s="1025"/>
    </row>
    <row r="706" spans="1:13" x14ac:dyDescent="0.25">
      <c r="A706" s="421"/>
      <c r="B706" s="277" t="s">
        <v>1057</v>
      </c>
      <c r="C706" s="422"/>
      <c r="D706" s="424">
        <v>0</v>
      </c>
      <c r="E706" s="424">
        <v>0.9</v>
      </c>
      <c r="F706" s="425">
        <f t="shared" si="26"/>
        <v>0</v>
      </c>
      <c r="G706" s="424">
        <v>0</v>
      </c>
      <c r="H706" s="424">
        <v>0</v>
      </c>
      <c r="I706" s="424">
        <v>0</v>
      </c>
      <c r="J706" s="424">
        <v>0</v>
      </c>
      <c r="K706" s="994">
        <v>0.9</v>
      </c>
      <c r="L706" s="1025"/>
      <c r="M706" s="1025"/>
    </row>
    <row r="707" spans="1:13" x14ac:dyDescent="0.25">
      <c r="A707" s="421"/>
      <c r="B707" s="277" t="s">
        <v>1061</v>
      </c>
      <c r="C707" s="422"/>
      <c r="D707" s="423">
        <v>0</v>
      </c>
      <c r="E707" s="424">
        <v>0.9</v>
      </c>
      <c r="F707" s="425">
        <f t="shared" si="26"/>
        <v>0</v>
      </c>
      <c r="G707" s="423">
        <v>0</v>
      </c>
      <c r="H707" s="423">
        <v>0</v>
      </c>
      <c r="I707" s="423">
        <v>0</v>
      </c>
      <c r="J707" s="423">
        <v>0</v>
      </c>
      <c r="K707" s="994">
        <v>0.9</v>
      </c>
      <c r="L707" s="1025"/>
      <c r="M707" s="1025"/>
    </row>
    <row r="708" spans="1:13" x14ac:dyDescent="0.25">
      <c r="A708" s="426"/>
      <c r="B708" s="172" t="s">
        <v>1058</v>
      </c>
      <c r="C708" s="427"/>
      <c r="D708" s="428">
        <v>50</v>
      </c>
      <c r="E708" s="428">
        <v>55.1</v>
      </c>
      <c r="F708" s="429">
        <f t="shared" si="26"/>
        <v>90.744101633393825</v>
      </c>
      <c r="G708" s="428">
        <v>54.6</v>
      </c>
      <c r="H708" s="428">
        <v>54.8</v>
      </c>
      <c r="I708" s="428">
        <v>54.9</v>
      </c>
      <c r="J708" s="428">
        <v>55.1</v>
      </c>
      <c r="K708" s="995">
        <v>55.1</v>
      </c>
      <c r="L708" s="1025"/>
      <c r="M708" s="1025"/>
    </row>
    <row r="709" spans="1:13" x14ac:dyDescent="0.25">
      <c r="A709" s="426"/>
      <c r="B709" s="172" t="s">
        <v>1059</v>
      </c>
      <c r="C709" s="427"/>
      <c r="D709" s="428">
        <v>18</v>
      </c>
      <c r="E709" s="428">
        <v>19.2</v>
      </c>
      <c r="F709" s="429">
        <f t="shared" si="26"/>
        <v>93.75</v>
      </c>
      <c r="G709" s="428">
        <v>18.8</v>
      </c>
      <c r="H709" s="428">
        <v>19</v>
      </c>
      <c r="I709" s="428">
        <v>19.100000000000001</v>
      </c>
      <c r="J709" s="428">
        <v>19.2</v>
      </c>
      <c r="K709" s="995">
        <v>19.2</v>
      </c>
      <c r="L709" s="1025"/>
      <c r="M709" s="1025"/>
    </row>
    <row r="710" spans="1:13" x14ac:dyDescent="0.25">
      <c r="A710" s="426"/>
      <c r="B710" s="172" t="s">
        <v>1051</v>
      </c>
      <c r="C710" s="427"/>
      <c r="D710" s="428">
        <v>51.6</v>
      </c>
      <c r="E710" s="428">
        <v>54</v>
      </c>
      <c r="F710" s="429">
        <f t="shared" si="26"/>
        <v>95.555555555555557</v>
      </c>
      <c r="G710" s="428">
        <v>53.2</v>
      </c>
      <c r="H710" s="428">
        <v>53.5</v>
      </c>
      <c r="I710" s="428">
        <v>53.7</v>
      </c>
      <c r="J710" s="428">
        <v>54</v>
      </c>
      <c r="K710" s="995">
        <v>54</v>
      </c>
      <c r="L710" s="1025"/>
      <c r="M710" s="1025"/>
    </row>
    <row r="711" spans="1:13" x14ac:dyDescent="0.25">
      <c r="A711" s="426"/>
      <c r="B711" s="172" t="s">
        <v>1060</v>
      </c>
      <c r="C711" s="427"/>
      <c r="D711" s="428">
        <v>54.8</v>
      </c>
      <c r="E711" s="428">
        <v>57.2</v>
      </c>
      <c r="F711" s="429">
        <f t="shared" si="26"/>
        <v>95.804195804195786</v>
      </c>
      <c r="G711" s="428">
        <v>56.7</v>
      </c>
      <c r="H711" s="428">
        <v>56.9</v>
      </c>
      <c r="I711" s="428">
        <v>57</v>
      </c>
      <c r="J711" s="428">
        <v>57.2</v>
      </c>
      <c r="K711" s="995">
        <v>57.2</v>
      </c>
      <c r="L711" s="1025"/>
      <c r="M711" s="1025"/>
    </row>
    <row r="712" spans="1:13" x14ac:dyDescent="0.25">
      <c r="A712" s="426"/>
      <c r="B712" s="172" t="s">
        <v>1054</v>
      </c>
      <c r="C712" s="427"/>
      <c r="D712" s="428">
        <v>36.6</v>
      </c>
      <c r="E712" s="428">
        <v>38.200000000000003</v>
      </c>
      <c r="F712" s="429">
        <f t="shared" si="26"/>
        <v>95.81151832460732</v>
      </c>
      <c r="G712" s="428">
        <v>37.5</v>
      </c>
      <c r="H712" s="428">
        <v>38</v>
      </c>
      <c r="I712" s="428">
        <v>38.1</v>
      </c>
      <c r="J712" s="428">
        <v>38.200000000000003</v>
      </c>
      <c r="K712" s="995">
        <v>38.200000000000003</v>
      </c>
      <c r="L712" s="1025"/>
      <c r="M712" s="1025"/>
    </row>
    <row r="713" spans="1:13" x14ac:dyDescent="0.25">
      <c r="A713" s="426"/>
      <c r="B713" s="172" t="s">
        <v>1064</v>
      </c>
      <c r="C713" s="427"/>
      <c r="D713" s="428">
        <v>48.2</v>
      </c>
      <c r="E713" s="428">
        <v>50.3</v>
      </c>
      <c r="F713" s="429">
        <f t="shared" si="26"/>
        <v>95.825049701789283</v>
      </c>
      <c r="G713" s="428">
        <v>49.9</v>
      </c>
      <c r="H713" s="428">
        <v>50</v>
      </c>
      <c r="I713" s="428">
        <v>50.2</v>
      </c>
      <c r="J713" s="428">
        <v>50.3</v>
      </c>
      <c r="K713" s="995">
        <v>50.3</v>
      </c>
      <c r="L713" s="1025"/>
      <c r="M713" s="1025"/>
    </row>
    <row r="714" spans="1:13" x14ac:dyDescent="0.25">
      <c r="A714" s="426"/>
      <c r="B714" s="172" t="s">
        <v>1052</v>
      </c>
      <c r="C714" s="427"/>
      <c r="D714" s="428">
        <v>78</v>
      </c>
      <c r="E714" s="428">
        <v>81.3</v>
      </c>
      <c r="F714" s="429">
        <f t="shared" si="26"/>
        <v>95.9409594095941</v>
      </c>
      <c r="G714" s="428">
        <v>80.400000000000006</v>
      </c>
      <c r="H714" s="428">
        <v>81</v>
      </c>
      <c r="I714" s="428">
        <v>81.2</v>
      </c>
      <c r="J714" s="428">
        <v>81.3</v>
      </c>
      <c r="K714" s="995">
        <v>81.3</v>
      </c>
      <c r="L714" s="1025"/>
      <c r="M714" s="1025"/>
    </row>
    <row r="715" spans="1:13" x14ac:dyDescent="0.25">
      <c r="A715" s="430"/>
      <c r="B715" s="185" t="s">
        <v>1066</v>
      </c>
      <c r="C715" s="431"/>
      <c r="D715" s="432">
        <v>71.900000000000006</v>
      </c>
      <c r="E715" s="432">
        <v>74</v>
      </c>
      <c r="F715" s="433">
        <f t="shared" si="26"/>
        <v>97.162162162162176</v>
      </c>
      <c r="G715" s="432">
        <v>73.400000000000006</v>
      </c>
      <c r="H715" s="432">
        <v>73.7</v>
      </c>
      <c r="I715" s="432">
        <v>73.8</v>
      </c>
      <c r="J715" s="432">
        <v>74</v>
      </c>
      <c r="K715" s="996">
        <v>74</v>
      </c>
      <c r="L715" s="1025"/>
      <c r="M715" s="1025"/>
    </row>
    <row r="716" spans="1:13" x14ac:dyDescent="0.25">
      <c r="A716" s="430"/>
      <c r="B716" s="185" t="s">
        <v>1065</v>
      </c>
      <c r="C716" s="431"/>
      <c r="D716" s="432">
        <v>28.2</v>
      </c>
      <c r="E716" s="432">
        <v>29</v>
      </c>
      <c r="F716" s="433">
        <f t="shared" si="26"/>
        <v>97.241379310344826</v>
      </c>
      <c r="G716" s="432">
        <v>28.7</v>
      </c>
      <c r="H716" s="432">
        <v>28.8</v>
      </c>
      <c r="I716" s="432">
        <v>28.9</v>
      </c>
      <c r="J716" s="432">
        <v>29</v>
      </c>
      <c r="K716" s="996">
        <v>29</v>
      </c>
      <c r="L716" s="1025"/>
      <c r="M716" s="1025"/>
    </row>
    <row r="717" spans="1:13" x14ac:dyDescent="0.25">
      <c r="A717" s="430"/>
      <c r="B717" s="185" t="s">
        <v>194</v>
      </c>
      <c r="C717" s="431"/>
      <c r="D717" s="432">
        <v>56.9</v>
      </c>
      <c r="E717" s="432">
        <v>58.5</v>
      </c>
      <c r="F717" s="433">
        <f t="shared" si="26"/>
        <v>97.26495726495726</v>
      </c>
      <c r="G717" s="432">
        <v>57.6</v>
      </c>
      <c r="H717" s="432">
        <v>58.1</v>
      </c>
      <c r="I717" s="432">
        <v>58.2</v>
      </c>
      <c r="J717" s="432">
        <v>58.5</v>
      </c>
      <c r="K717" s="996">
        <v>58.5</v>
      </c>
      <c r="L717" s="1025"/>
      <c r="M717" s="1025"/>
    </row>
    <row r="718" spans="1:13" x14ac:dyDescent="0.25">
      <c r="A718" s="430"/>
      <c r="B718" s="185" t="s">
        <v>1062</v>
      </c>
      <c r="C718" s="431"/>
      <c r="D718" s="432">
        <v>50.6</v>
      </c>
      <c r="E718" s="432">
        <v>52</v>
      </c>
      <c r="F718" s="433">
        <f t="shared" si="26"/>
        <v>97.307692307692307</v>
      </c>
      <c r="G718" s="432">
        <v>51.5</v>
      </c>
      <c r="H718" s="432">
        <v>51.7</v>
      </c>
      <c r="I718" s="432">
        <v>51.8</v>
      </c>
      <c r="J718" s="432">
        <v>52</v>
      </c>
      <c r="K718" s="996">
        <v>52</v>
      </c>
      <c r="L718" s="1025"/>
      <c r="M718" s="1025"/>
    </row>
    <row r="719" spans="1:13" x14ac:dyDescent="0.25">
      <c r="A719" s="430"/>
      <c r="B719" s="185" t="s">
        <v>1056</v>
      </c>
      <c r="C719" s="431"/>
      <c r="D719" s="432">
        <v>83.7</v>
      </c>
      <c r="E719" s="432">
        <v>85.1</v>
      </c>
      <c r="F719" s="433">
        <f t="shared" si="26"/>
        <v>98.354876615746193</v>
      </c>
      <c r="G719" s="432">
        <v>84.5</v>
      </c>
      <c r="H719" s="432">
        <v>84.8</v>
      </c>
      <c r="I719" s="432">
        <v>85</v>
      </c>
      <c r="J719" s="432">
        <v>85.1</v>
      </c>
      <c r="K719" s="996">
        <v>85.1</v>
      </c>
      <c r="L719" s="1025"/>
      <c r="M719" s="1025"/>
    </row>
    <row r="720" spans="1:13" x14ac:dyDescent="0.25">
      <c r="A720" s="430"/>
      <c r="B720" s="185" t="s">
        <v>238</v>
      </c>
      <c r="C720" s="431"/>
      <c r="D720" s="432">
        <v>74.599999999999994</v>
      </c>
      <c r="E720" s="432">
        <v>75.5</v>
      </c>
      <c r="F720" s="433">
        <f t="shared" si="26"/>
        <v>98.807947019867541</v>
      </c>
      <c r="G720" s="432">
        <v>75.099999999999994</v>
      </c>
      <c r="H720" s="432">
        <v>75.3</v>
      </c>
      <c r="I720" s="432">
        <v>75.400000000000006</v>
      </c>
      <c r="J720" s="432">
        <v>75.5</v>
      </c>
      <c r="K720" s="996">
        <v>75.5</v>
      </c>
      <c r="L720" s="1025"/>
      <c r="M720" s="1025"/>
    </row>
    <row r="721" spans="1:13" x14ac:dyDescent="0.25">
      <c r="A721" s="430"/>
      <c r="B721" s="185" t="s">
        <v>205</v>
      </c>
      <c r="C721" s="431"/>
      <c r="D721" s="432">
        <v>100</v>
      </c>
      <c r="E721" s="432">
        <v>100</v>
      </c>
      <c r="F721" s="433">
        <f t="shared" si="26"/>
        <v>100</v>
      </c>
      <c r="G721" s="432">
        <v>100</v>
      </c>
      <c r="H721" s="432">
        <v>100</v>
      </c>
      <c r="I721" s="432">
        <v>100</v>
      </c>
      <c r="J721" s="432">
        <v>100</v>
      </c>
      <c r="K721" s="996">
        <v>100</v>
      </c>
      <c r="L721" s="1025"/>
      <c r="M721" s="1025"/>
    </row>
    <row r="722" spans="1:13" x14ac:dyDescent="0.25">
      <c r="A722" s="430"/>
      <c r="B722" s="185" t="s">
        <v>1074</v>
      </c>
      <c r="C722" s="431"/>
      <c r="D722" s="432">
        <v>100</v>
      </c>
      <c r="E722" s="432">
        <v>100</v>
      </c>
      <c r="F722" s="433">
        <f t="shared" si="26"/>
        <v>100</v>
      </c>
      <c r="G722" s="432">
        <v>100</v>
      </c>
      <c r="H722" s="432">
        <v>100</v>
      </c>
      <c r="I722" s="432">
        <v>100</v>
      </c>
      <c r="J722" s="432">
        <v>100</v>
      </c>
      <c r="K722" s="996">
        <v>100</v>
      </c>
      <c r="L722" s="1025"/>
      <c r="M722" s="1025"/>
    </row>
    <row r="723" spans="1:13" x14ac:dyDescent="0.25">
      <c r="A723" s="430"/>
      <c r="B723" s="185" t="s">
        <v>239</v>
      </c>
      <c r="C723" s="431"/>
      <c r="D723" s="432">
        <v>100</v>
      </c>
      <c r="E723" s="432">
        <v>100</v>
      </c>
      <c r="F723" s="433">
        <f t="shared" si="26"/>
        <v>100</v>
      </c>
      <c r="G723" s="432">
        <v>100</v>
      </c>
      <c r="H723" s="432">
        <v>100</v>
      </c>
      <c r="I723" s="432">
        <v>100</v>
      </c>
      <c r="J723" s="432">
        <v>100</v>
      </c>
      <c r="K723" s="996">
        <v>100</v>
      </c>
      <c r="L723" s="1025"/>
      <c r="M723" s="1025"/>
    </row>
    <row r="724" spans="1:13" ht="15.75" customHeight="1" x14ac:dyDescent="0.25">
      <c r="A724" s="1197" t="s">
        <v>951</v>
      </c>
      <c r="B724" s="1197"/>
      <c r="C724" s="1197"/>
      <c r="D724" s="1197"/>
      <c r="E724" s="1197"/>
      <c r="F724" s="1197"/>
      <c r="G724" s="1197"/>
      <c r="H724" s="1197"/>
      <c r="I724" s="1197"/>
      <c r="J724" s="1197"/>
      <c r="K724" s="1240"/>
      <c r="L724" s="1025"/>
      <c r="M724" s="1025"/>
    </row>
    <row r="725" spans="1:13" x14ac:dyDescent="0.25">
      <c r="A725" s="3">
        <v>93</v>
      </c>
      <c r="B725" s="234" t="s">
        <v>27</v>
      </c>
      <c r="C725" s="193" t="s">
        <v>8</v>
      </c>
      <c r="D725" s="177">
        <v>21.1</v>
      </c>
      <c r="E725" s="236">
        <v>32</v>
      </c>
      <c r="F725" s="236">
        <f>D725/E725*100</f>
        <v>65.9375</v>
      </c>
      <c r="G725" s="236">
        <v>28</v>
      </c>
      <c r="H725" s="236">
        <v>29</v>
      </c>
      <c r="I725" s="236">
        <v>30</v>
      </c>
      <c r="J725" s="236">
        <v>31</v>
      </c>
      <c r="K725" s="997">
        <v>32</v>
      </c>
      <c r="L725" s="204" t="s">
        <v>1109</v>
      </c>
      <c r="M725" s="1025"/>
    </row>
    <row r="726" spans="1:13" x14ac:dyDescent="0.25">
      <c r="A726" s="69"/>
      <c r="B726" s="277" t="s">
        <v>1050</v>
      </c>
      <c r="C726" s="18"/>
      <c r="D726" s="18">
        <v>0</v>
      </c>
      <c r="E726" s="18">
        <v>0</v>
      </c>
      <c r="F726" s="356">
        <v>0</v>
      </c>
      <c r="G726" s="304">
        <v>0</v>
      </c>
      <c r="H726" s="304">
        <v>0</v>
      </c>
      <c r="I726" s="304">
        <v>0</v>
      </c>
      <c r="J726" s="304">
        <v>0</v>
      </c>
      <c r="K726" s="949">
        <v>0</v>
      </c>
      <c r="L726" s="1026"/>
      <c r="M726" s="750"/>
    </row>
    <row r="727" spans="1:13" x14ac:dyDescent="0.25">
      <c r="A727" s="69"/>
      <c r="B727" s="277" t="s">
        <v>1055</v>
      </c>
      <c r="C727" s="18"/>
      <c r="D727" s="18">
        <v>0</v>
      </c>
      <c r="E727" s="18">
        <v>9.6</v>
      </c>
      <c r="F727" s="356">
        <f>D727/E727*100</f>
        <v>0</v>
      </c>
      <c r="G727" s="304">
        <v>0</v>
      </c>
      <c r="H727" s="290">
        <v>9</v>
      </c>
      <c r="I727" s="290">
        <v>9.3000000000000007</v>
      </c>
      <c r="J727" s="290">
        <v>9.6</v>
      </c>
      <c r="K727" s="946">
        <v>9.6</v>
      </c>
      <c r="L727" s="750"/>
      <c r="M727" s="750"/>
    </row>
    <row r="728" spans="1:13" x14ac:dyDescent="0.25">
      <c r="A728" s="69"/>
      <c r="B728" s="277" t="s">
        <v>1057</v>
      </c>
      <c r="C728" s="18"/>
      <c r="D728" s="18">
        <v>0</v>
      </c>
      <c r="E728" s="18">
        <v>0</v>
      </c>
      <c r="F728" s="356">
        <v>0</v>
      </c>
      <c r="G728" s="304">
        <v>0</v>
      </c>
      <c r="H728" s="304">
        <v>0</v>
      </c>
      <c r="I728" s="304">
        <v>0</v>
      </c>
      <c r="J728" s="304">
        <v>0</v>
      </c>
      <c r="K728" s="949">
        <v>0</v>
      </c>
      <c r="L728" s="750"/>
      <c r="M728" s="750"/>
    </row>
    <row r="729" spans="1:13" x14ac:dyDescent="0.25">
      <c r="A729" s="69"/>
      <c r="B729" s="277" t="s">
        <v>1058</v>
      </c>
      <c r="C729" s="18"/>
      <c r="D729" s="18">
        <v>0</v>
      </c>
      <c r="E729" s="18">
        <v>0.3</v>
      </c>
      <c r="F729" s="356">
        <f>D729/E729*100</f>
        <v>0</v>
      </c>
      <c r="G729" s="290">
        <v>0</v>
      </c>
      <c r="H729" s="290">
        <v>0.1</v>
      </c>
      <c r="I729" s="290">
        <v>0.3</v>
      </c>
      <c r="J729" s="290">
        <v>0.3</v>
      </c>
      <c r="K729" s="946">
        <v>0.3</v>
      </c>
      <c r="L729" s="750"/>
      <c r="M729" s="750"/>
    </row>
    <row r="730" spans="1:13" x14ac:dyDescent="0.25">
      <c r="A730" s="69"/>
      <c r="B730" s="277" t="s">
        <v>1061</v>
      </c>
      <c r="C730" s="18"/>
      <c r="D730" s="18">
        <v>0</v>
      </c>
      <c r="E730" s="18">
        <v>0</v>
      </c>
      <c r="F730" s="356">
        <v>0</v>
      </c>
      <c r="G730" s="304">
        <v>0</v>
      </c>
      <c r="H730" s="304">
        <v>0</v>
      </c>
      <c r="I730" s="304">
        <v>0</v>
      </c>
      <c r="J730" s="304">
        <v>0</v>
      </c>
      <c r="K730" s="949">
        <v>0</v>
      </c>
      <c r="L730" s="1026"/>
      <c r="M730" s="750"/>
    </row>
    <row r="731" spans="1:13" x14ac:dyDescent="0.25">
      <c r="A731" s="69"/>
      <c r="B731" s="277" t="s">
        <v>1064</v>
      </c>
      <c r="C731" s="18"/>
      <c r="D731" s="18">
        <v>0</v>
      </c>
      <c r="E731" s="18">
        <v>0.1</v>
      </c>
      <c r="F731" s="356">
        <f t="shared" ref="F731:F745" si="27">D731/E731*100</f>
        <v>0</v>
      </c>
      <c r="G731" s="357">
        <v>0</v>
      </c>
      <c r="H731" s="290">
        <v>0.1</v>
      </c>
      <c r="I731" s="290">
        <v>0.1</v>
      </c>
      <c r="J731" s="290">
        <v>0.1</v>
      </c>
      <c r="K731" s="946">
        <v>0.1</v>
      </c>
      <c r="L731" s="750"/>
      <c r="M731" s="750"/>
    </row>
    <row r="732" spans="1:13" x14ac:dyDescent="0.25">
      <c r="A732" s="69"/>
      <c r="B732" s="277" t="s">
        <v>1065</v>
      </c>
      <c r="C732" s="18"/>
      <c r="D732" s="18">
        <v>0</v>
      </c>
      <c r="E732" s="18">
        <v>0.4</v>
      </c>
      <c r="F732" s="356">
        <f t="shared" si="27"/>
        <v>0</v>
      </c>
      <c r="G732" s="357">
        <v>0</v>
      </c>
      <c r="H732" s="290">
        <v>0.2</v>
      </c>
      <c r="I732" s="290">
        <v>0.3</v>
      </c>
      <c r="J732" s="290">
        <v>0.4</v>
      </c>
      <c r="K732" s="946">
        <v>0.4</v>
      </c>
      <c r="L732" s="750"/>
      <c r="M732" s="750"/>
    </row>
    <row r="733" spans="1:13" x14ac:dyDescent="0.25">
      <c r="A733" s="171"/>
      <c r="B733" s="172" t="s">
        <v>194</v>
      </c>
      <c r="C733" s="268"/>
      <c r="D733" s="268">
        <v>9</v>
      </c>
      <c r="E733" s="268">
        <v>43.9</v>
      </c>
      <c r="F733" s="358">
        <f t="shared" si="27"/>
        <v>20.501138952164013</v>
      </c>
      <c r="G733" s="271">
        <v>39.700000000000003</v>
      </c>
      <c r="H733" s="271">
        <v>41.1</v>
      </c>
      <c r="I733" s="271">
        <v>42.5</v>
      </c>
      <c r="J733" s="271">
        <v>43.9</v>
      </c>
      <c r="K733" s="341">
        <v>43.9</v>
      </c>
      <c r="L733" s="750"/>
      <c r="M733" s="750"/>
    </row>
    <row r="734" spans="1:13" x14ac:dyDescent="0.25">
      <c r="A734" s="171"/>
      <c r="B734" s="172" t="s">
        <v>1056</v>
      </c>
      <c r="C734" s="268"/>
      <c r="D734" s="268">
        <v>10</v>
      </c>
      <c r="E734" s="268">
        <v>23.8</v>
      </c>
      <c r="F734" s="358">
        <f t="shared" si="27"/>
        <v>42.016806722689076</v>
      </c>
      <c r="G734" s="271">
        <v>21.6</v>
      </c>
      <c r="H734" s="271">
        <v>22.3</v>
      </c>
      <c r="I734" s="271">
        <v>23.1</v>
      </c>
      <c r="J734" s="271">
        <v>23.8</v>
      </c>
      <c r="K734" s="341">
        <v>23.8</v>
      </c>
      <c r="L734" s="750"/>
      <c r="M734" s="750"/>
    </row>
    <row r="735" spans="1:13" x14ac:dyDescent="0.25">
      <c r="A735" s="171"/>
      <c r="B735" s="172" t="s">
        <v>205</v>
      </c>
      <c r="C735" s="268"/>
      <c r="D735" s="268">
        <v>17.8</v>
      </c>
      <c r="E735" s="268">
        <v>27.6</v>
      </c>
      <c r="F735" s="358">
        <f t="shared" si="27"/>
        <v>64.492753623188406</v>
      </c>
      <c r="G735" s="271">
        <v>24.9</v>
      </c>
      <c r="H735" s="271">
        <v>25.8</v>
      </c>
      <c r="I735" s="271">
        <v>26.7</v>
      </c>
      <c r="J735" s="271">
        <v>27.6</v>
      </c>
      <c r="K735" s="341">
        <v>27.6</v>
      </c>
      <c r="L735" s="750"/>
      <c r="M735" s="750"/>
    </row>
    <row r="736" spans="1:13" x14ac:dyDescent="0.25">
      <c r="A736" s="171"/>
      <c r="B736" s="172" t="s">
        <v>239</v>
      </c>
      <c r="C736" s="268"/>
      <c r="D736" s="268">
        <v>29.3</v>
      </c>
      <c r="E736" s="268">
        <v>39.9</v>
      </c>
      <c r="F736" s="358">
        <f t="shared" si="27"/>
        <v>73.43358395989975</v>
      </c>
      <c r="G736" s="271">
        <v>36</v>
      </c>
      <c r="H736" s="271">
        <v>37.299999999999997</v>
      </c>
      <c r="I736" s="271">
        <v>38.6</v>
      </c>
      <c r="J736" s="271">
        <v>39.9</v>
      </c>
      <c r="K736" s="341">
        <v>39.9</v>
      </c>
      <c r="L736" s="750"/>
      <c r="M736" s="750"/>
    </row>
    <row r="737" spans="1:13" x14ac:dyDescent="0.25">
      <c r="A737" s="171"/>
      <c r="B737" s="172" t="s">
        <v>1052</v>
      </c>
      <c r="C737" s="268"/>
      <c r="D737" s="268">
        <v>56.8</v>
      </c>
      <c r="E737" s="268">
        <v>73.7</v>
      </c>
      <c r="F737" s="358">
        <f t="shared" si="27"/>
        <v>77.069199457259145</v>
      </c>
      <c r="G737" s="271">
        <v>66.7</v>
      </c>
      <c r="H737" s="271">
        <v>69</v>
      </c>
      <c r="I737" s="271">
        <v>71.400000000000006</v>
      </c>
      <c r="J737" s="271">
        <v>73.7</v>
      </c>
      <c r="K737" s="341">
        <v>73.7</v>
      </c>
      <c r="L737" s="750"/>
      <c r="M737" s="750"/>
    </row>
    <row r="738" spans="1:13" x14ac:dyDescent="0.25">
      <c r="A738" s="184"/>
      <c r="B738" s="185" t="s">
        <v>1074</v>
      </c>
      <c r="C738" s="157"/>
      <c r="D738" s="157">
        <v>55</v>
      </c>
      <c r="E738" s="157">
        <v>62.4</v>
      </c>
      <c r="F738" s="359">
        <f t="shared" si="27"/>
        <v>88.141025641025635</v>
      </c>
      <c r="G738" s="275">
        <v>56.5</v>
      </c>
      <c r="H738" s="275">
        <v>58.4</v>
      </c>
      <c r="I738" s="275">
        <v>60.4</v>
      </c>
      <c r="J738" s="275">
        <v>62.4</v>
      </c>
      <c r="K738" s="159">
        <v>62.4</v>
      </c>
      <c r="L738" s="750"/>
      <c r="M738" s="750"/>
    </row>
    <row r="739" spans="1:13" x14ac:dyDescent="0.25">
      <c r="A739" s="184"/>
      <c r="B739" s="185" t="s">
        <v>1062</v>
      </c>
      <c r="C739" s="157"/>
      <c r="D739" s="157">
        <v>38.6</v>
      </c>
      <c r="E739" s="157">
        <v>42.7</v>
      </c>
      <c r="F739" s="359">
        <f t="shared" si="27"/>
        <v>90.398126463700237</v>
      </c>
      <c r="G739" s="275">
        <v>38.6</v>
      </c>
      <c r="H739" s="275">
        <v>40</v>
      </c>
      <c r="I739" s="275">
        <v>41.3</v>
      </c>
      <c r="J739" s="275">
        <v>42.7</v>
      </c>
      <c r="K739" s="159">
        <v>42.7</v>
      </c>
      <c r="L739" s="750"/>
      <c r="M739" s="750"/>
    </row>
    <row r="740" spans="1:13" x14ac:dyDescent="0.25">
      <c r="A740" s="184"/>
      <c r="B740" s="185" t="s">
        <v>1054</v>
      </c>
      <c r="C740" s="157"/>
      <c r="D740" s="157">
        <v>21.7</v>
      </c>
      <c r="E740" s="157">
        <v>24</v>
      </c>
      <c r="F740" s="359">
        <f t="shared" si="27"/>
        <v>90.416666666666671</v>
      </c>
      <c r="G740" s="275">
        <v>21.7</v>
      </c>
      <c r="H740" s="275">
        <v>22.5</v>
      </c>
      <c r="I740" s="275">
        <v>23.3</v>
      </c>
      <c r="J740" s="275">
        <v>24</v>
      </c>
      <c r="K740" s="159">
        <v>24</v>
      </c>
      <c r="L740" s="750"/>
      <c r="M740" s="750"/>
    </row>
    <row r="741" spans="1:13" x14ac:dyDescent="0.25">
      <c r="A741" s="184"/>
      <c r="B741" s="185" t="s">
        <v>1060</v>
      </c>
      <c r="C741" s="157"/>
      <c r="D741" s="157">
        <v>1.9</v>
      </c>
      <c r="E741" s="157">
        <v>2.1</v>
      </c>
      <c r="F741" s="359">
        <f t="shared" si="27"/>
        <v>90.476190476190467</v>
      </c>
      <c r="G741" s="275">
        <v>1.9</v>
      </c>
      <c r="H741" s="275">
        <v>2</v>
      </c>
      <c r="I741" s="275">
        <v>2</v>
      </c>
      <c r="J741" s="275">
        <v>2.1</v>
      </c>
      <c r="K741" s="159">
        <v>2.1</v>
      </c>
      <c r="L741" s="750"/>
      <c r="M741" s="750"/>
    </row>
    <row r="742" spans="1:13" x14ac:dyDescent="0.25">
      <c r="A742" s="184"/>
      <c r="B742" s="185" t="s">
        <v>1066</v>
      </c>
      <c r="C742" s="157"/>
      <c r="D742" s="157">
        <v>25.9</v>
      </c>
      <c r="E742" s="157">
        <v>27.6</v>
      </c>
      <c r="F742" s="359">
        <f t="shared" si="27"/>
        <v>93.840579710144922</v>
      </c>
      <c r="G742" s="275">
        <v>25</v>
      </c>
      <c r="H742" s="275">
        <v>25.9</v>
      </c>
      <c r="I742" s="275">
        <v>26.8</v>
      </c>
      <c r="J742" s="275">
        <v>27.6</v>
      </c>
      <c r="K742" s="159">
        <v>27.6</v>
      </c>
      <c r="L742" s="750"/>
      <c r="M742" s="750"/>
    </row>
    <row r="743" spans="1:13" x14ac:dyDescent="0.25">
      <c r="A743" s="184"/>
      <c r="B743" s="185" t="s">
        <v>1059</v>
      </c>
      <c r="C743" s="157"/>
      <c r="D743" s="157">
        <v>5</v>
      </c>
      <c r="E743" s="157">
        <v>5.3</v>
      </c>
      <c r="F743" s="359">
        <f t="shared" si="27"/>
        <v>94.339622641509436</v>
      </c>
      <c r="G743" s="275">
        <v>4.8</v>
      </c>
      <c r="H743" s="275">
        <v>4.9000000000000004</v>
      </c>
      <c r="I743" s="275">
        <v>5.0999999999999996</v>
      </c>
      <c r="J743" s="275">
        <v>5.3</v>
      </c>
      <c r="K743" s="159">
        <v>5.3</v>
      </c>
      <c r="L743" s="750"/>
      <c r="M743" s="750"/>
    </row>
    <row r="744" spans="1:13" x14ac:dyDescent="0.25">
      <c r="A744" s="184"/>
      <c r="B744" s="185" t="s">
        <v>1051</v>
      </c>
      <c r="C744" s="157"/>
      <c r="D744" s="157">
        <v>21</v>
      </c>
      <c r="E744" s="157">
        <v>21.1</v>
      </c>
      <c r="F744" s="359">
        <f t="shared" si="27"/>
        <v>99.526066350710892</v>
      </c>
      <c r="G744" s="275">
        <v>19.100000000000001</v>
      </c>
      <c r="H744" s="275">
        <v>19.8</v>
      </c>
      <c r="I744" s="275">
        <v>20.399999999999999</v>
      </c>
      <c r="J744" s="275">
        <v>21.1</v>
      </c>
      <c r="K744" s="159">
        <v>21.1</v>
      </c>
      <c r="L744" s="750"/>
      <c r="M744" s="750"/>
    </row>
    <row r="745" spans="1:13" x14ac:dyDescent="0.25">
      <c r="A745" s="184"/>
      <c r="B745" s="185" t="s">
        <v>238</v>
      </c>
      <c r="C745" s="157"/>
      <c r="D745" s="157">
        <v>0.2</v>
      </c>
      <c r="E745" s="157">
        <v>0.2</v>
      </c>
      <c r="F745" s="359">
        <f t="shared" si="27"/>
        <v>100</v>
      </c>
      <c r="G745" s="275">
        <v>0.2</v>
      </c>
      <c r="H745" s="275">
        <v>0.2</v>
      </c>
      <c r="I745" s="275">
        <v>0.2</v>
      </c>
      <c r="J745" s="275">
        <v>0.2</v>
      </c>
      <c r="K745" s="159">
        <v>0.2</v>
      </c>
      <c r="L745" s="750"/>
      <c r="M745" s="750"/>
    </row>
    <row r="746" spans="1:13" x14ac:dyDescent="0.25">
      <c r="A746" s="1252" t="s">
        <v>285</v>
      </c>
      <c r="B746" s="1252"/>
      <c r="C746" s="1252"/>
      <c r="D746" s="1252"/>
      <c r="E746" s="1252"/>
      <c r="F746" s="1252"/>
      <c r="G746" s="1252"/>
      <c r="H746" s="1252"/>
      <c r="I746" s="1252"/>
      <c r="J746" s="1252"/>
      <c r="K746" s="1253"/>
      <c r="L746" s="1025"/>
      <c r="M746" s="1025"/>
    </row>
    <row r="747" spans="1:13" ht="30" x14ac:dyDescent="0.25">
      <c r="A747" s="175">
        <v>94</v>
      </c>
      <c r="B747" s="245" t="s">
        <v>280</v>
      </c>
      <c r="C747" s="175" t="s">
        <v>8</v>
      </c>
      <c r="D747" s="259">
        <v>26.3</v>
      </c>
      <c r="E747" s="259">
        <v>26.3</v>
      </c>
      <c r="F747" s="260">
        <v>100</v>
      </c>
      <c r="G747" s="259">
        <v>26.3</v>
      </c>
      <c r="H747" s="259">
        <v>26.3</v>
      </c>
      <c r="I747" s="259">
        <v>26.3</v>
      </c>
      <c r="J747" s="259">
        <v>26.3</v>
      </c>
      <c r="K747" s="993">
        <v>26.3</v>
      </c>
      <c r="L747" s="204" t="s">
        <v>1084</v>
      </c>
      <c r="M747" s="998" t="s">
        <v>208</v>
      </c>
    </row>
    <row r="748" spans="1:13" x14ac:dyDescent="0.25">
      <c r="A748" s="1183" t="s">
        <v>66</v>
      </c>
      <c r="B748" s="1183"/>
      <c r="C748" s="1183"/>
      <c r="D748" s="1183"/>
      <c r="E748" s="1183"/>
      <c r="F748" s="1183"/>
      <c r="G748" s="1183"/>
      <c r="H748" s="1183"/>
      <c r="I748" s="1183"/>
      <c r="J748" s="1183"/>
      <c r="K748" s="1163"/>
      <c r="L748" s="1001"/>
      <c r="M748" s="1001"/>
    </row>
    <row r="749" spans="1:13" ht="30" x14ac:dyDescent="0.25">
      <c r="A749" s="4">
        <v>95</v>
      </c>
      <c r="B749" s="8" t="s">
        <v>280</v>
      </c>
      <c r="C749" s="4" t="s">
        <v>8</v>
      </c>
      <c r="D749" s="1">
        <v>100.5</v>
      </c>
      <c r="E749" s="1">
        <v>100.3</v>
      </c>
      <c r="F749" s="56">
        <f>D749/E749*100</f>
        <v>100.19940179461615</v>
      </c>
      <c r="G749" s="1">
        <v>100.1</v>
      </c>
      <c r="H749" s="1">
        <v>100.2</v>
      </c>
      <c r="I749" s="1">
        <v>100.2</v>
      </c>
      <c r="J749" s="1">
        <v>100.3</v>
      </c>
      <c r="K749" s="567">
        <v>100.3</v>
      </c>
      <c r="L749" s="204" t="s">
        <v>1092</v>
      </c>
      <c r="M749" s="998" t="s">
        <v>208</v>
      </c>
    </row>
    <row r="750" spans="1:13" x14ac:dyDescent="0.25">
      <c r="A750" s="1183" t="s">
        <v>286</v>
      </c>
      <c r="B750" s="1183"/>
      <c r="C750" s="1183"/>
      <c r="D750" s="1183"/>
      <c r="E750" s="1183"/>
      <c r="F750" s="1183"/>
      <c r="G750" s="1183"/>
      <c r="H750" s="1183"/>
      <c r="I750" s="1183"/>
      <c r="J750" s="1183"/>
      <c r="K750" s="1163"/>
      <c r="L750" s="1001"/>
      <c r="M750" s="1001"/>
    </row>
    <row r="751" spans="1:13" ht="30" x14ac:dyDescent="0.25">
      <c r="A751" s="4">
        <v>96</v>
      </c>
      <c r="B751" s="2" t="s">
        <v>280</v>
      </c>
      <c r="C751" s="4" t="s">
        <v>8</v>
      </c>
      <c r="D751" s="1">
        <v>54</v>
      </c>
      <c r="E751" s="1">
        <v>15</v>
      </c>
      <c r="F751" s="56">
        <f>E751/D751*100</f>
        <v>27.777777777777779</v>
      </c>
      <c r="G751" s="1">
        <v>15</v>
      </c>
      <c r="H751" s="1">
        <v>15</v>
      </c>
      <c r="I751" s="1">
        <v>15</v>
      </c>
      <c r="J751" s="1">
        <v>15</v>
      </c>
      <c r="K751" s="567">
        <v>15</v>
      </c>
      <c r="L751" s="204" t="s">
        <v>1087</v>
      </c>
      <c r="M751" s="998" t="s">
        <v>208</v>
      </c>
    </row>
    <row r="752" spans="1:13" x14ac:dyDescent="0.25">
      <c r="A752" s="1084" t="s">
        <v>692</v>
      </c>
      <c r="B752" s="1084"/>
      <c r="C752" s="1084"/>
      <c r="D752" s="1084"/>
      <c r="E752" s="1084"/>
      <c r="F752" s="1084"/>
      <c r="G752" s="1084"/>
      <c r="H752" s="1084"/>
      <c r="I752" s="1084"/>
      <c r="J752" s="1084"/>
      <c r="K752" s="1229"/>
      <c r="L752" s="1001"/>
      <c r="M752" s="1001"/>
    </row>
    <row r="753" spans="1:13" ht="105" x14ac:dyDescent="0.25">
      <c r="A753" s="19">
        <v>97</v>
      </c>
      <c r="B753" s="791" t="s">
        <v>280</v>
      </c>
      <c r="C753" s="540" t="s">
        <v>8</v>
      </c>
      <c r="D753" s="792">
        <v>92</v>
      </c>
      <c r="E753" s="793">
        <v>74.7</v>
      </c>
      <c r="F753" s="44" t="s">
        <v>12</v>
      </c>
      <c r="G753" s="794">
        <v>68</v>
      </c>
      <c r="H753" s="538">
        <v>70.7</v>
      </c>
      <c r="I753" s="794">
        <v>72</v>
      </c>
      <c r="J753" s="538">
        <v>73.3</v>
      </c>
      <c r="K753" s="911">
        <v>74.7</v>
      </c>
      <c r="L753" s="204" t="s">
        <v>1085</v>
      </c>
      <c r="M753" s="998" t="s">
        <v>694</v>
      </c>
    </row>
    <row r="754" spans="1:13" ht="39.75" customHeight="1" x14ac:dyDescent="0.25">
      <c r="A754" s="1163" t="s">
        <v>917</v>
      </c>
      <c r="B754" s="1164"/>
      <c r="C754" s="1164"/>
      <c r="D754" s="1164"/>
      <c r="E754" s="1164"/>
      <c r="F754" s="1164"/>
      <c r="G754" s="1164"/>
      <c r="H754" s="1164"/>
      <c r="I754" s="1164"/>
      <c r="J754" s="1164"/>
      <c r="K754" s="1164"/>
      <c r="L754" s="206"/>
      <c r="M754" s="998"/>
    </row>
    <row r="755" spans="1:13" ht="36" customHeight="1" x14ac:dyDescent="0.25">
      <c r="A755" s="47">
        <v>98</v>
      </c>
      <c r="B755" s="795" t="s">
        <v>280</v>
      </c>
      <c r="C755" s="4" t="s">
        <v>8</v>
      </c>
      <c r="D755" s="47">
        <v>65.7</v>
      </c>
      <c r="E755" s="47">
        <v>86.6</v>
      </c>
      <c r="F755" s="57">
        <f>D755/E755*100</f>
        <v>75.8660508083141</v>
      </c>
      <c r="G755" s="47"/>
      <c r="H755" s="47">
        <v>74.099999999999994</v>
      </c>
      <c r="I755" s="47">
        <v>77.400000000000006</v>
      </c>
      <c r="J755" s="47">
        <v>82.3</v>
      </c>
      <c r="K755" s="883">
        <v>86.6</v>
      </c>
      <c r="L755" s="204" t="s">
        <v>1085</v>
      </c>
      <c r="M755" s="998" t="s">
        <v>208</v>
      </c>
    </row>
    <row r="756" spans="1:13" x14ac:dyDescent="0.25">
      <c r="A756" s="1248" t="s">
        <v>693</v>
      </c>
      <c r="B756" s="1249"/>
      <c r="C756" s="1249"/>
      <c r="D756" s="1249"/>
      <c r="E756" s="1249"/>
      <c r="F756" s="1249"/>
      <c r="G756" s="1249"/>
      <c r="H756" s="1249"/>
      <c r="I756" s="1249"/>
      <c r="J756" s="1249"/>
      <c r="K756" s="1249"/>
      <c r="L756" s="206"/>
      <c r="M756" s="998"/>
    </row>
    <row r="757" spans="1:13" ht="30" x14ac:dyDescent="0.25">
      <c r="A757" s="47">
        <v>99</v>
      </c>
      <c r="B757" s="597" t="s">
        <v>280</v>
      </c>
      <c r="C757" s="4" t="s">
        <v>8</v>
      </c>
      <c r="D757" s="47">
        <v>9.3000000000000007</v>
      </c>
      <c r="E757" s="47">
        <v>25.6</v>
      </c>
      <c r="F757" s="57">
        <f>D757/E757*100</f>
        <v>36.328125</v>
      </c>
      <c r="G757" s="47">
        <v>16.3</v>
      </c>
      <c r="H757" s="47">
        <v>18.600000000000001</v>
      </c>
      <c r="I757" s="47">
        <v>20.9</v>
      </c>
      <c r="J757" s="47">
        <v>23.3</v>
      </c>
      <c r="K757" s="883">
        <v>25.6</v>
      </c>
      <c r="L757" s="204" t="s">
        <v>1085</v>
      </c>
      <c r="M757" s="998" t="s">
        <v>208</v>
      </c>
    </row>
    <row r="758" spans="1:13" ht="21" customHeight="1" x14ac:dyDescent="0.25">
      <c r="A758" s="596"/>
      <c r="B758" s="1250" t="s">
        <v>918</v>
      </c>
      <c r="C758" s="1251"/>
      <c r="D758" s="1251"/>
      <c r="E758" s="1251"/>
      <c r="F758" s="1251"/>
      <c r="G758" s="1251"/>
      <c r="H758" s="1251"/>
      <c r="I758" s="1251"/>
      <c r="J758" s="1251"/>
      <c r="K758" s="1251"/>
      <c r="L758" s="206"/>
      <c r="M758" s="998"/>
    </row>
    <row r="759" spans="1:13" ht="30.75" customHeight="1" x14ac:dyDescent="0.25">
      <c r="A759" s="47">
        <v>100</v>
      </c>
      <c r="B759" s="795" t="s">
        <v>280</v>
      </c>
      <c r="C759" s="4" t="s">
        <v>8</v>
      </c>
      <c r="D759" s="57">
        <v>50</v>
      </c>
      <c r="E759" s="47">
        <v>63.8</v>
      </c>
      <c r="F759" s="57">
        <f t="shared" ref="F759" si="28">D759/E759*100</f>
        <v>78.369905956112845</v>
      </c>
      <c r="G759" s="51"/>
      <c r="H759" s="51">
        <v>51.6</v>
      </c>
      <c r="I759" s="51">
        <v>53.2</v>
      </c>
      <c r="J759" s="51">
        <v>58.5</v>
      </c>
      <c r="K759" s="53">
        <v>63.8</v>
      </c>
      <c r="L759" s="204" t="s">
        <v>1085</v>
      </c>
      <c r="M759" s="998" t="s">
        <v>208</v>
      </c>
    </row>
    <row r="760" spans="1:13" s="239" customFormat="1" ht="21" customHeight="1" x14ac:dyDescent="0.25">
      <c r="A760" s="1233" t="s">
        <v>952</v>
      </c>
      <c r="B760" s="1231"/>
      <c r="C760" s="1231"/>
      <c r="D760" s="1231"/>
      <c r="E760" s="1231"/>
      <c r="F760" s="1231"/>
      <c r="G760" s="1231"/>
      <c r="H760" s="1231"/>
      <c r="I760" s="1231"/>
      <c r="J760" s="1231"/>
      <c r="K760" s="1231"/>
      <c r="L760" s="217"/>
      <c r="M760" s="209"/>
    </row>
    <row r="761" spans="1:13" s="239" customFormat="1" ht="30.75" customHeight="1" x14ac:dyDescent="0.25">
      <c r="A761" s="23">
        <v>101</v>
      </c>
      <c r="B761" s="875" t="s">
        <v>280</v>
      </c>
      <c r="C761" s="19" t="s">
        <v>8</v>
      </c>
      <c r="D761" s="219">
        <v>4319</v>
      </c>
      <c r="E761" s="23">
        <v>3854</v>
      </c>
      <c r="F761" s="219">
        <f t="shared" ref="F761" si="29">D761/E761*100</f>
        <v>112.06538661131292</v>
      </c>
      <c r="G761" s="520">
        <v>3854</v>
      </c>
      <c r="H761" s="520">
        <v>3854</v>
      </c>
      <c r="I761" s="520">
        <v>3854</v>
      </c>
      <c r="J761" s="520">
        <v>3854</v>
      </c>
      <c r="K761" s="634">
        <v>3854</v>
      </c>
      <c r="L761" s="217" t="s">
        <v>1088</v>
      </c>
      <c r="M761" s="209" t="s">
        <v>208</v>
      </c>
    </row>
    <row r="762" spans="1:13" s="239" customFormat="1" ht="21" customHeight="1" x14ac:dyDescent="0.25">
      <c r="A762" s="1233" t="s">
        <v>953</v>
      </c>
      <c r="B762" s="1231"/>
      <c r="C762" s="1231"/>
      <c r="D762" s="1231"/>
      <c r="E762" s="1231"/>
      <c r="F762" s="1231"/>
      <c r="G762" s="1231"/>
      <c r="H762" s="1231"/>
      <c r="I762" s="1231"/>
      <c r="J762" s="1231"/>
      <c r="K762" s="1231"/>
      <c r="L762" s="217"/>
      <c r="M762" s="209"/>
    </row>
    <row r="763" spans="1:13" s="239" customFormat="1" ht="30.75" customHeight="1" x14ac:dyDescent="0.25">
      <c r="A763" s="23">
        <v>102</v>
      </c>
      <c r="B763" s="875" t="s">
        <v>280</v>
      </c>
      <c r="C763" s="19" t="s">
        <v>8</v>
      </c>
      <c r="D763" s="219">
        <v>97.7</v>
      </c>
      <c r="E763" s="23">
        <v>92</v>
      </c>
      <c r="F763" s="219">
        <f t="shared" ref="F763" si="30">D763/E763*100</f>
        <v>106.19565217391305</v>
      </c>
      <c r="G763" s="520">
        <v>90.5</v>
      </c>
      <c r="H763" s="520">
        <v>91</v>
      </c>
      <c r="I763" s="520">
        <v>91.5</v>
      </c>
      <c r="J763" s="520">
        <v>91.5</v>
      </c>
      <c r="K763" s="634">
        <v>92</v>
      </c>
      <c r="L763" s="217" t="s">
        <v>1088</v>
      </c>
      <c r="M763" s="209" t="s">
        <v>208</v>
      </c>
    </row>
    <row r="764" spans="1:13" s="239" customFormat="1" ht="21" customHeight="1" x14ac:dyDescent="0.25">
      <c r="A764" s="1233" t="s">
        <v>954</v>
      </c>
      <c r="B764" s="1231"/>
      <c r="C764" s="1231"/>
      <c r="D764" s="1231"/>
      <c r="E764" s="1231"/>
      <c r="F764" s="1231"/>
      <c r="G764" s="1231"/>
      <c r="H764" s="1231"/>
      <c r="I764" s="1231"/>
      <c r="J764" s="1231"/>
      <c r="K764" s="1231"/>
      <c r="L764" s="217"/>
      <c r="M764" s="209"/>
    </row>
    <row r="765" spans="1:13" s="239" customFormat="1" ht="30.75" customHeight="1" x14ac:dyDescent="0.25">
      <c r="A765" s="23">
        <v>103</v>
      </c>
      <c r="B765" s="875" t="s">
        <v>280</v>
      </c>
      <c r="C765" s="19" t="s">
        <v>684</v>
      </c>
      <c r="D765" s="219">
        <v>48.1</v>
      </c>
      <c r="E765" s="23">
        <v>30</v>
      </c>
      <c r="F765" s="219">
        <f t="shared" ref="F765" si="31">D765/E765*100</f>
        <v>160.33333333333331</v>
      </c>
      <c r="G765" s="520">
        <v>30</v>
      </c>
      <c r="H765" s="520">
        <v>30</v>
      </c>
      <c r="I765" s="520">
        <v>30</v>
      </c>
      <c r="J765" s="520">
        <v>30</v>
      </c>
      <c r="K765" s="634">
        <v>30</v>
      </c>
      <c r="L765" s="217" t="s">
        <v>1088</v>
      </c>
      <c r="M765" s="209" t="s">
        <v>208</v>
      </c>
    </row>
    <row r="766" spans="1:13" s="239" customFormat="1" ht="34.5" customHeight="1" x14ac:dyDescent="0.25">
      <c r="A766" s="1234" t="s">
        <v>955</v>
      </c>
      <c r="B766" s="1230"/>
      <c r="C766" s="1230"/>
      <c r="D766" s="1230"/>
      <c r="E766" s="1230"/>
      <c r="F766" s="1230"/>
      <c r="G766" s="1230"/>
      <c r="H766" s="1230"/>
      <c r="I766" s="1230"/>
      <c r="J766" s="1230"/>
      <c r="K766" s="1230"/>
      <c r="L766" s="217"/>
      <c r="M766" s="209"/>
    </row>
    <row r="767" spans="1:13" s="239" customFormat="1" ht="30.75" customHeight="1" x14ac:dyDescent="0.25">
      <c r="A767" s="23">
        <v>104</v>
      </c>
      <c r="B767" s="875" t="s">
        <v>280</v>
      </c>
      <c r="C767" s="19" t="s">
        <v>8</v>
      </c>
      <c r="D767" s="219"/>
      <c r="E767" s="23">
        <v>616</v>
      </c>
      <c r="F767" s="219">
        <f>D767/E767*100</f>
        <v>0</v>
      </c>
      <c r="G767" s="520">
        <v>616</v>
      </c>
      <c r="H767" s="520">
        <v>616</v>
      </c>
      <c r="I767" s="520">
        <v>616</v>
      </c>
      <c r="J767" s="520">
        <v>616</v>
      </c>
      <c r="K767" s="634">
        <v>616</v>
      </c>
      <c r="L767" s="217" t="s">
        <v>1089</v>
      </c>
      <c r="M767" s="209" t="s">
        <v>208</v>
      </c>
    </row>
    <row r="768" spans="1:13" s="239" customFormat="1" ht="38.25" customHeight="1" x14ac:dyDescent="0.25">
      <c r="A768" s="1234" t="s">
        <v>1817</v>
      </c>
      <c r="B768" s="1230"/>
      <c r="C768" s="1230"/>
      <c r="D768" s="1230"/>
      <c r="E768" s="1230"/>
      <c r="F768" s="1230"/>
      <c r="G768" s="1230"/>
      <c r="H768" s="1230"/>
      <c r="I768" s="1230"/>
      <c r="J768" s="1230"/>
      <c r="K768" s="1230"/>
      <c r="L768" s="217"/>
      <c r="M768" s="209"/>
    </row>
    <row r="769" spans="1:13" s="239" customFormat="1" ht="30.75" customHeight="1" x14ac:dyDescent="0.25">
      <c r="A769" s="23">
        <v>105</v>
      </c>
      <c r="B769" s="875" t="s">
        <v>280</v>
      </c>
      <c r="C769" s="19" t="s">
        <v>55</v>
      </c>
      <c r="D769" s="219">
        <v>8</v>
      </c>
      <c r="E769" s="23">
        <v>11897</v>
      </c>
      <c r="F769" s="219">
        <v>6.7243842985626634E-2</v>
      </c>
      <c r="G769" s="520">
        <v>0</v>
      </c>
      <c r="H769" s="520">
        <v>2786.6</v>
      </c>
      <c r="I769" s="520">
        <v>2092</v>
      </c>
      <c r="J769" s="520">
        <v>14560.947</v>
      </c>
      <c r="K769" s="634">
        <v>11897</v>
      </c>
      <c r="L769" s="217" t="s">
        <v>1104</v>
      </c>
      <c r="M769" s="209" t="s">
        <v>208</v>
      </c>
    </row>
    <row r="770" spans="1:13" s="239" customFormat="1" ht="24" customHeight="1" x14ac:dyDescent="0.25">
      <c r="A770" s="1229" t="s">
        <v>1815</v>
      </c>
      <c r="B770" s="1230"/>
      <c r="C770" s="1230"/>
      <c r="D770" s="1230"/>
      <c r="E770" s="1230"/>
      <c r="F770" s="1230"/>
      <c r="G770" s="1230"/>
      <c r="H770" s="1230"/>
      <c r="I770" s="1230"/>
      <c r="J770" s="1230"/>
      <c r="K770" s="1230"/>
      <c r="L770" s="217"/>
      <c r="M770" s="209"/>
    </row>
    <row r="771" spans="1:13" s="239" customFormat="1" ht="30.75" customHeight="1" x14ac:dyDescent="0.25">
      <c r="A771" s="23">
        <v>106</v>
      </c>
      <c r="B771" s="875" t="s">
        <v>1812</v>
      </c>
      <c r="C771" s="19" t="s">
        <v>55</v>
      </c>
      <c r="D771" s="219" t="s">
        <v>12</v>
      </c>
      <c r="E771" s="23">
        <v>1</v>
      </c>
      <c r="F771" s="219" t="s">
        <v>12</v>
      </c>
      <c r="G771" s="520" t="s">
        <v>12</v>
      </c>
      <c r="H771" s="520">
        <v>1</v>
      </c>
      <c r="I771" s="520">
        <v>1</v>
      </c>
      <c r="J771" s="520">
        <v>2</v>
      </c>
      <c r="K771" s="634">
        <v>1</v>
      </c>
      <c r="L771" s="21" t="s">
        <v>1813</v>
      </c>
      <c r="M771" s="209" t="s">
        <v>208</v>
      </c>
    </row>
    <row r="772" spans="1:13" ht="15.75" customHeight="1" x14ac:dyDescent="0.25">
      <c r="A772" s="1044"/>
      <c r="B772" s="1229" t="s">
        <v>1833</v>
      </c>
      <c r="C772" s="1230"/>
      <c r="D772" s="1230"/>
      <c r="E772" s="1230"/>
      <c r="F772" s="1230"/>
      <c r="G772" s="1230"/>
      <c r="H772" s="1230"/>
      <c r="I772" s="1230"/>
      <c r="J772" s="1230"/>
      <c r="K772" s="1230"/>
      <c r="L772" s="1230"/>
      <c r="M772" s="552"/>
    </row>
    <row r="773" spans="1:13" ht="157.5" x14ac:dyDescent="0.25">
      <c r="A773" s="23">
        <v>107</v>
      </c>
      <c r="B773" s="875" t="s">
        <v>27</v>
      </c>
      <c r="C773" s="19" t="s">
        <v>1834</v>
      </c>
      <c r="D773" s="242"/>
      <c r="E773" s="242"/>
      <c r="F773" s="242"/>
      <c r="G773" s="520">
        <v>73</v>
      </c>
      <c r="H773" s="520">
        <v>78</v>
      </c>
      <c r="I773" s="520">
        <v>83</v>
      </c>
      <c r="J773" s="520">
        <v>88</v>
      </c>
      <c r="K773" s="520">
        <v>93</v>
      </c>
      <c r="L773" s="21" t="s">
        <v>1088</v>
      </c>
      <c r="M773" s="209" t="s">
        <v>208</v>
      </c>
    </row>
    <row r="774" spans="1:13" x14ac:dyDescent="0.25">
      <c r="A774" s="23"/>
      <c r="B774" s="1229" t="s">
        <v>1835</v>
      </c>
      <c r="C774" s="1230"/>
      <c r="D774" s="1230"/>
      <c r="E774" s="1230"/>
      <c r="F774" s="1230"/>
      <c r="G774" s="1230"/>
      <c r="H774" s="1230"/>
      <c r="I774" s="1230"/>
      <c r="J774" s="1230"/>
      <c r="K774" s="1230"/>
      <c r="L774" s="1230"/>
      <c r="M774" s="552"/>
    </row>
    <row r="775" spans="1:13" ht="94.5" x14ac:dyDescent="0.25">
      <c r="A775" s="23">
        <v>108</v>
      </c>
      <c r="B775" s="875" t="s">
        <v>27</v>
      </c>
      <c r="C775" s="19" t="s">
        <v>1829</v>
      </c>
      <c r="D775" s="242"/>
      <c r="E775" s="242"/>
      <c r="F775" s="242"/>
      <c r="G775" s="520">
        <v>30</v>
      </c>
      <c r="H775" s="520">
        <v>35</v>
      </c>
      <c r="I775" s="520">
        <v>40</v>
      </c>
      <c r="J775" s="520">
        <v>45</v>
      </c>
      <c r="K775" s="520">
        <v>50</v>
      </c>
      <c r="L775" s="21" t="s">
        <v>1088</v>
      </c>
      <c r="M775" s="209" t="s">
        <v>208</v>
      </c>
    </row>
    <row r="776" spans="1:13" x14ac:dyDescent="0.25">
      <c r="A776" s="210"/>
      <c r="B776" s="263"/>
      <c r="C776" s="264"/>
      <c r="D776" s="263"/>
      <c r="E776" s="263"/>
      <c r="F776" s="263"/>
      <c r="G776" s="263"/>
      <c r="H776" s="263"/>
      <c r="I776" s="263"/>
      <c r="J776" s="263"/>
      <c r="K776" s="263"/>
      <c r="L776" s="263"/>
      <c r="M776" s="211"/>
    </row>
    <row r="777" spans="1:13" x14ac:dyDescent="0.25">
      <c r="A777" s="198"/>
      <c r="B777" s="265"/>
      <c r="C777" s="241"/>
      <c r="D777" s="241"/>
      <c r="E777" s="241"/>
      <c r="F777" s="241"/>
      <c r="G777" s="241"/>
      <c r="H777" s="241"/>
      <c r="I777" s="241"/>
      <c r="J777" s="241"/>
      <c r="K777" s="241"/>
      <c r="L777" s="266"/>
    </row>
  </sheetData>
  <mergeCells count="116">
    <mergeCell ref="B772:L772"/>
    <mergeCell ref="B774:L774"/>
    <mergeCell ref="L1:M1"/>
    <mergeCell ref="A3:M3"/>
    <mergeCell ref="A652:K652"/>
    <mergeCell ref="A674:K674"/>
    <mergeCell ref="A676:K676"/>
    <mergeCell ref="A698:K698"/>
    <mergeCell ref="A700:K700"/>
    <mergeCell ref="A702:K702"/>
    <mergeCell ref="A682:K682"/>
    <mergeCell ref="A684:K684"/>
    <mergeCell ref="A686:K686"/>
    <mergeCell ref="A688:K688"/>
    <mergeCell ref="A690:K690"/>
    <mergeCell ref="A692:K692"/>
    <mergeCell ref="A694:K694"/>
    <mergeCell ref="A696:K696"/>
    <mergeCell ref="A419:K419"/>
    <mergeCell ref="A630:K630"/>
    <mergeCell ref="A423:K423"/>
    <mergeCell ref="A425:K425"/>
    <mergeCell ref="A427:K427"/>
    <mergeCell ref="A429:K429"/>
    <mergeCell ref="A451:K451"/>
    <mergeCell ref="A473:K473"/>
    <mergeCell ref="A475:K475"/>
    <mergeCell ref="A497:K497"/>
    <mergeCell ref="A519:K519"/>
    <mergeCell ref="A541:K541"/>
    <mergeCell ref="A608:K608"/>
    <mergeCell ref="A401:K401"/>
    <mergeCell ref="A403:K403"/>
    <mergeCell ref="A405:K405"/>
    <mergeCell ref="A407:K407"/>
    <mergeCell ref="A409:K409"/>
    <mergeCell ref="A411:K411"/>
    <mergeCell ref="A413:K413"/>
    <mergeCell ref="A415:K415"/>
    <mergeCell ref="A417:K417"/>
    <mergeCell ref="A369:K369"/>
    <mergeCell ref="A371:K371"/>
    <mergeCell ref="A257:K257"/>
    <mergeCell ref="A279:K279"/>
    <mergeCell ref="A207:K207"/>
    <mergeCell ref="A229:K229"/>
    <mergeCell ref="A231:K231"/>
    <mergeCell ref="A233:K233"/>
    <mergeCell ref="A255:K255"/>
    <mergeCell ref="A335:K335"/>
    <mergeCell ref="A357:K357"/>
    <mergeCell ref="A359:K359"/>
    <mergeCell ref="A66:K66"/>
    <mergeCell ref="A2:K2"/>
    <mergeCell ref="A5:A6"/>
    <mergeCell ref="B5:B6"/>
    <mergeCell ref="C5:C6"/>
    <mergeCell ref="D5:F5"/>
    <mergeCell ref="G5:K5"/>
    <mergeCell ref="A8:K8"/>
    <mergeCell ref="A30:K30"/>
    <mergeCell ref="A46:K46"/>
    <mergeCell ref="A56:K56"/>
    <mergeCell ref="A63:K63"/>
    <mergeCell ref="A88:K88"/>
    <mergeCell ref="A110:K110"/>
    <mergeCell ref="A112:K112"/>
    <mergeCell ref="A134:K134"/>
    <mergeCell ref="A135:B135"/>
    <mergeCell ref="A156:K156"/>
    <mergeCell ref="A202:K202"/>
    <mergeCell ref="A331:K331"/>
    <mergeCell ref="A333:K333"/>
    <mergeCell ref="A281:K281"/>
    <mergeCell ref="A303:K303"/>
    <mergeCell ref="A305:K305"/>
    <mergeCell ref="A307:K307"/>
    <mergeCell ref="A309:K309"/>
    <mergeCell ref="A158:K158"/>
    <mergeCell ref="B180:K180"/>
    <mergeCell ref="A204:K204"/>
    <mergeCell ref="A724:K724"/>
    <mergeCell ref="A746:K746"/>
    <mergeCell ref="A748:K748"/>
    <mergeCell ref="A361:K361"/>
    <mergeCell ref="A363:K363"/>
    <mergeCell ref="A365:K365"/>
    <mergeCell ref="A678:K678"/>
    <mergeCell ref="A680:K680"/>
    <mergeCell ref="A397:K397"/>
    <mergeCell ref="A375:K375"/>
    <mergeCell ref="A377:K377"/>
    <mergeCell ref="A379:K379"/>
    <mergeCell ref="A381:K381"/>
    <mergeCell ref="A383:K383"/>
    <mergeCell ref="A385:K385"/>
    <mergeCell ref="A387:K387"/>
    <mergeCell ref="A389:K389"/>
    <mergeCell ref="A391:K391"/>
    <mergeCell ref="A393:K393"/>
    <mergeCell ref="A395:K395"/>
    <mergeCell ref="A421:K421"/>
    <mergeCell ref="A399:K399"/>
    <mergeCell ref="A373:K373"/>
    <mergeCell ref="A367:K367"/>
    <mergeCell ref="A770:K770"/>
    <mergeCell ref="A760:K760"/>
    <mergeCell ref="A762:K762"/>
    <mergeCell ref="A764:K764"/>
    <mergeCell ref="A766:K766"/>
    <mergeCell ref="A768:K768"/>
    <mergeCell ref="A750:K750"/>
    <mergeCell ref="A752:K752"/>
    <mergeCell ref="A754:K754"/>
    <mergeCell ref="A756:K756"/>
    <mergeCell ref="B758:K758"/>
  </mergeCells>
  <conditionalFormatting sqref="L431:L450">
    <cfRule type="colorScale" priority="1">
      <colorScale>
        <cfvo type="min"/>
        <cfvo type="percentile" val="50"/>
        <cfvo type="max"/>
        <color rgb="FF63BE7B"/>
        <color rgb="FFFFEB84"/>
        <color rgb="FFF8696B"/>
      </colorScale>
    </cfRule>
  </conditionalFormatting>
  <pageMargins left="0.70866141732283472" right="0.70866141732283472" top="0.74803149606299213" bottom="0.74803149606299213" header="0.31496062992125984" footer="0.31496062992125984"/>
  <pageSetup paperSize="9" scale="72" firstPageNumber="207" fitToHeight="70" orientation="landscape" useFirstPageNumber="1" r:id="rId1"/>
  <headerFooter>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3</vt:i4>
      </vt:variant>
    </vt:vector>
  </HeadingPairs>
  <TitlesOfParts>
    <vt:vector size="6" baseType="lpstr">
      <vt:lpstr> 1-3 бөлімдер</vt:lpstr>
      <vt:lpstr> Карта</vt:lpstr>
      <vt:lpstr> Бағдаршам</vt:lpstr>
      <vt:lpstr>' 1-3 бөлімдер'!Заголовки_для_печати</vt:lpstr>
      <vt:lpstr>' 1-3 бөлімдер'!Область_печати</vt:lpstr>
      <vt:lpstr>' Карта'!Область_печати</vt:lpstr>
    </vt:vector>
  </TitlesOfParts>
  <Company>SPecialiST RePack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UteulinaAS</dc:creator>
  <cp:lastModifiedBy>BashikovaM</cp:lastModifiedBy>
  <cp:lastPrinted>2026-10-01T12:51:20Z</cp:lastPrinted>
  <dcterms:created xsi:type="dcterms:W3CDTF">2024-08-22T06:11:14Z</dcterms:created>
  <dcterms:modified xsi:type="dcterms:W3CDTF">2026-10-09T05:40:41Z</dcterms:modified>
</cp:coreProperties>
</file>