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n.mussatay\Downloads\"/>
    </mc:Choice>
  </mc:AlternateContent>
  <xr:revisionPtr revIDLastSave="0" documentId="8_{842F3907-E3C4-4C85-8F2B-E077602681B9}" xr6:coauthVersionLast="47" xr6:coauthVersionMax="47" xr10:uidLastSave="{00000000-0000-0000-0000-000000000000}"/>
  <bookViews>
    <workbookView xWindow="-120" yWindow="-120" windowWidth="38640" windowHeight="21120" xr2:uid="{00000000-000D-0000-FFFF-FFFF00000000}"/>
  </bookViews>
  <sheets>
    <sheet name="4-қосымша-ЖБ жартыжылдық (жиынт" sheetId="69" r:id="rId1"/>
  </sheets>
  <externalReferences>
    <externalReference r:id="rId2"/>
  </externalReferences>
  <definedNames>
    <definedName name="_FilterDatabase" localSheetId="0" hidden="1">'[1]прил4-МБ полуг-е (свод)'!$A$10:$AK$458</definedName>
    <definedName name="Print_Area" localSheetId="0">'[1]прил4-МБ полуг-е (свод)'!$A$3:$AK$458</definedName>
    <definedName name="Print_Titles" localSheetId="0">'[1]прил4-МБ полуг-е (свод)'!$6:$10</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459" i="69" l="1"/>
  <c r="AA459" i="69" s="1"/>
  <c r="AB459" i="69" s="1"/>
  <c r="O459" i="69"/>
  <c r="A459" i="69"/>
  <c r="AA458" i="69"/>
  <c r="AB458" i="69" s="1"/>
  <c r="Y458" i="69"/>
  <c r="Z458" i="69" s="1"/>
  <c r="W458" i="69"/>
  <c r="S458" i="69"/>
  <c r="O458" i="69"/>
  <c r="A458" i="69"/>
  <c r="AK457" i="69"/>
  <c r="AF457" i="69"/>
  <c r="AE457" i="69"/>
  <c r="AD457" i="69"/>
  <c r="AC457" i="69"/>
  <c r="W457" i="69"/>
  <c r="V457" i="69"/>
  <c r="U457" i="69"/>
  <c r="T457" i="69"/>
  <c r="S457" i="69"/>
  <c r="R457" i="69"/>
  <c r="Q457" i="69"/>
  <c r="P457" i="69"/>
  <c r="Y457" i="69" s="1"/>
  <c r="O457" i="69"/>
  <c r="N457" i="69"/>
  <c r="M457" i="69"/>
  <c r="L457" i="69"/>
  <c r="K457" i="69"/>
  <c r="I457" i="69"/>
  <c r="H457" i="69"/>
  <c r="G457" i="69"/>
  <c r="F457" i="69"/>
  <c r="E457" i="69"/>
  <c r="Y456" i="69"/>
  <c r="AA456" i="69" s="1"/>
  <c r="AB456" i="69" s="1"/>
  <c r="S456" i="69"/>
  <c r="O456" i="69"/>
  <c r="A456" i="69"/>
  <c r="AA455" i="69"/>
  <c r="AB455" i="69" s="1"/>
  <c r="Z455" i="69"/>
  <c r="Y455" i="69"/>
  <c r="S455" i="69"/>
  <c r="O455" i="69"/>
  <c r="A455" i="69"/>
  <c r="Y454" i="69"/>
  <c r="AA454" i="69" s="1"/>
  <c r="AB454" i="69" s="1"/>
  <c r="S454" i="69"/>
  <c r="O454" i="69"/>
  <c r="A454" i="69"/>
  <c r="AA453" i="69"/>
  <c r="AB453" i="69" s="1"/>
  <c r="Y453" i="69"/>
  <c r="Z453" i="69" s="1"/>
  <c r="S453" i="69"/>
  <c r="O453" i="69"/>
  <c r="A453" i="69"/>
  <c r="AA452" i="69"/>
  <c r="AB452" i="69" s="1"/>
  <c r="Z452" i="69"/>
  <c r="Y452" i="69"/>
  <c r="S452" i="69"/>
  <c r="O452" i="69"/>
  <c r="A452" i="69"/>
  <c r="AE451" i="69"/>
  <c r="AD451" i="69"/>
  <c r="AC451" i="69"/>
  <c r="T451" i="69"/>
  <c r="S451" i="69"/>
  <c r="P451" i="69"/>
  <c r="Y451" i="69" s="1"/>
  <c r="O451" i="69"/>
  <c r="K451" i="69"/>
  <c r="J451" i="69"/>
  <c r="I451" i="69"/>
  <c r="H451" i="69"/>
  <c r="F451" i="69"/>
  <c r="E451" i="69"/>
  <c r="AB450" i="69"/>
  <c r="AA450" i="69"/>
  <c r="Z450" i="69"/>
  <c r="Y450" i="69"/>
  <c r="W450" i="69"/>
  <c r="S450" i="69"/>
  <c r="S449" i="69" s="1"/>
  <c r="O450" i="69"/>
  <c r="A450" i="69"/>
  <c r="AF449" i="69"/>
  <c r="AE449" i="69"/>
  <c r="AD449" i="69"/>
  <c r="AC449" i="69"/>
  <c r="W449" i="69"/>
  <c r="V449" i="69"/>
  <c r="U449" i="69"/>
  <c r="T449" i="69"/>
  <c r="R449" i="69"/>
  <c r="Q449" i="69"/>
  <c r="P449" i="69"/>
  <c r="Y449" i="69" s="1"/>
  <c r="AA449" i="69" s="1"/>
  <c r="AB449" i="69" s="1"/>
  <c r="O449" i="69"/>
  <c r="N449" i="69"/>
  <c r="M449" i="69"/>
  <c r="L449" i="69"/>
  <c r="K449" i="69"/>
  <c r="I449" i="69"/>
  <c r="H449" i="69"/>
  <c r="H426" i="69" s="1"/>
  <c r="G449" i="69"/>
  <c r="F449" i="69"/>
  <c r="E449" i="69"/>
  <c r="Y448" i="69"/>
  <c r="AA448" i="69" s="1"/>
  <c r="W448" i="69"/>
  <c r="O448" i="69"/>
  <c r="A448" i="69"/>
  <c r="AA447" i="69"/>
  <c r="Z447" i="69"/>
  <c r="Y447" i="69"/>
  <c r="W447" i="69"/>
  <c r="O447" i="69"/>
  <c r="O444" i="69" s="1"/>
  <c r="A447" i="69"/>
  <c r="AB446" i="69"/>
  <c r="AA446" i="69"/>
  <c r="Z446" i="69"/>
  <c r="Y446" i="69"/>
  <c r="W446" i="69"/>
  <c r="O446" i="69"/>
  <c r="A446" i="69"/>
  <c r="AB445" i="69"/>
  <c r="AA445" i="69"/>
  <c r="Z445" i="69"/>
  <c r="Y445" i="69"/>
  <c r="W445" i="69"/>
  <c r="O445" i="69"/>
  <c r="A445" i="69"/>
  <c r="AK444" i="69"/>
  <c r="AF444" i="69"/>
  <c r="AE444" i="69"/>
  <c r="AD444" i="69"/>
  <c r="AC444" i="69"/>
  <c r="W444" i="69"/>
  <c r="V444" i="69"/>
  <c r="U444" i="69"/>
  <c r="T444" i="69"/>
  <c r="S444" i="69"/>
  <c r="R444" i="69"/>
  <c r="Q444" i="69"/>
  <c r="P444" i="69"/>
  <c r="Y444" i="69" s="1"/>
  <c r="N444" i="69"/>
  <c r="M444" i="69"/>
  <c r="L444" i="69"/>
  <c r="K444" i="69"/>
  <c r="J444" i="69"/>
  <c r="I444" i="69"/>
  <c r="H444" i="69"/>
  <c r="G444" i="69"/>
  <c r="F444" i="69"/>
  <c r="E444" i="69"/>
  <c r="Y443" i="69"/>
  <c r="W443" i="69"/>
  <c r="O443" i="69"/>
  <c r="A443" i="69"/>
  <c r="AK442" i="69"/>
  <c r="AF442" i="69"/>
  <c r="AF426" i="69" s="1"/>
  <c r="AF424" i="69" s="1"/>
  <c r="AE442" i="69"/>
  <c r="AD442" i="69"/>
  <c r="AC442" i="69"/>
  <c r="Y442" i="69"/>
  <c r="Z442" i="69" s="1"/>
  <c r="V442" i="69"/>
  <c r="U442" i="69"/>
  <c r="T442" i="69"/>
  <c r="S442" i="69"/>
  <c r="R442" i="69"/>
  <c r="W442" i="69" s="1"/>
  <c r="Q442" i="69"/>
  <c r="P442" i="69"/>
  <c r="N442" i="69"/>
  <c r="M442" i="69"/>
  <c r="L442" i="69"/>
  <c r="K442" i="69"/>
  <c r="J442" i="69"/>
  <c r="I442" i="69"/>
  <c r="H442" i="69"/>
  <c r="G442" i="69"/>
  <c r="F442" i="69"/>
  <c r="E442" i="69"/>
  <c r="Z441" i="69"/>
  <c r="Y441" i="69"/>
  <c r="AA441" i="69" s="1"/>
  <c r="AB441" i="69" s="1"/>
  <c r="S441" i="69"/>
  <c r="O441" i="69"/>
  <c r="A441" i="69"/>
  <c r="Y440" i="69"/>
  <c r="AA440" i="69" s="1"/>
  <c r="AB440" i="69" s="1"/>
  <c r="S440" i="69"/>
  <c r="O440" i="69"/>
  <c r="A440" i="69"/>
  <c r="Y439" i="69"/>
  <c r="AA439" i="69" s="1"/>
  <c r="AB439" i="69" s="1"/>
  <c r="S439" i="69"/>
  <c r="S437" i="69" s="1"/>
  <c r="O439" i="69"/>
  <c r="A439" i="69"/>
  <c r="AA438" i="69"/>
  <c r="AB438" i="69" s="1"/>
  <c r="Y438" i="69"/>
  <c r="Z438" i="69" s="1"/>
  <c r="W438" i="69"/>
  <c r="S438" i="69"/>
  <c r="O438" i="69"/>
  <c r="O437" i="69" s="1"/>
  <c r="A438" i="69"/>
  <c r="AK437" i="69"/>
  <c r="AF437" i="69"/>
  <c r="AE437" i="69"/>
  <c r="AD437" i="69"/>
  <c r="AC437" i="69"/>
  <c r="V437" i="69"/>
  <c r="U437" i="69"/>
  <c r="T437" i="69"/>
  <c r="R437" i="69"/>
  <c r="W437" i="69" s="1"/>
  <c r="Q437" i="69"/>
  <c r="P437" i="69"/>
  <c r="Y437" i="69" s="1"/>
  <c r="N437" i="69"/>
  <c r="M437" i="69"/>
  <c r="L437" i="69"/>
  <c r="K437" i="69"/>
  <c r="J437" i="69"/>
  <c r="I437" i="69"/>
  <c r="H437" i="69"/>
  <c r="G437" i="69"/>
  <c r="F437" i="69"/>
  <c r="E437" i="69"/>
  <c r="Z436" i="69"/>
  <c r="Y436" i="69"/>
  <c r="W436" i="69"/>
  <c r="AA436" i="69" s="1"/>
  <c r="AB436" i="69" s="1"/>
  <c r="S436" i="69"/>
  <c r="O436" i="69"/>
  <c r="A436" i="69"/>
  <c r="AA435" i="69"/>
  <c r="AB435" i="69" s="1"/>
  <c r="Y435" i="69"/>
  <c r="Z435" i="69" s="1"/>
  <c r="A435" i="69"/>
  <c r="AE434" i="69"/>
  <c r="AD434" i="69"/>
  <c r="AC434" i="69"/>
  <c r="T434" i="69"/>
  <c r="Y434" i="69" s="1"/>
  <c r="AA434" i="69" s="1"/>
  <c r="AB434" i="69" s="1"/>
  <c r="S434" i="69"/>
  <c r="P434" i="69"/>
  <c r="O434" i="69"/>
  <c r="H434" i="69"/>
  <c r="G434" i="69"/>
  <c r="F434" i="69"/>
  <c r="E434" i="69"/>
  <c r="AA433" i="69"/>
  <c r="AB433" i="69" s="1"/>
  <c r="Y433" i="69"/>
  <c r="Z433" i="69" s="1"/>
  <c r="W433" i="69"/>
  <c r="A433" i="69"/>
  <c r="AB432" i="69"/>
  <c r="AA432" i="69"/>
  <c r="Z432" i="69"/>
  <c r="Y432" i="69"/>
  <c r="W432" i="69"/>
  <c r="S432" i="69"/>
  <c r="S431" i="69" s="1"/>
  <c r="O432" i="69"/>
  <c r="A432" i="69"/>
  <c r="AE431" i="69"/>
  <c r="AD431" i="69"/>
  <c r="AC431" i="69"/>
  <c r="V431" i="69"/>
  <c r="W431" i="69" s="1"/>
  <c r="U431" i="69"/>
  <c r="T431" i="69"/>
  <c r="R431" i="69"/>
  <c r="Q431" i="69"/>
  <c r="P431" i="69"/>
  <c r="O431" i="69"/>
  <c r="N431" i="69"/>
  <c r="M431" i="69"/>
  <c r="L431" i="69"/>
  <c r="K431" i="69"/>
  <c r="J431" i="69"/>
  <c r="I431" i="69"/>
  <c r="H431" i="69"/>
  <c r="G431" i="69"/>
  <c r="F431" i="69"/>
  <c r="F426" i="69" s="1"/>
  <c r="F424" i="69" s="1"/>
  <c r="E431" i="69"/>
  <c r="A430" i="69"/>
  <c r="AF429" i="69"/>
  <c r="AE429" i="69"/>
  <c r="AD429" i="69"/>
  <c r="AC429" i="69"/>
  <c r="V429" i="69"/>
  <c r="U429" i="69"/>
  <c r="T429" i="69"/>
  <c r="S429" i="69"/>
  <c r="R429" i="69"/>
  <c r="W429" i="69" s="1"/>
  <c r="Q429" i="69"/>
  <c r="P429" i="69"/>
  <c r="Y429" i="69" s="1"/>
  <c r="O429" i="69"/>
  <c r="N429" i="69"/>
  <c r="M429" i="69"/>
  <c r="L429" i="69"/>
  <c r="K429" i="69"/>
  <c r="J429" i="69"/>
  <c r="I429" i="69"/>
  <c r="H429" i="69"/>
  <c r="G429" i="69"/>
  <c r="F429" i="69"/>
  <c r="E429" i="69"/>
  <c r="Z428" i="69"/>
  <c r="Y428" i="69"/>
  <c r="W428" i="69"/>
  <c r="AA428" i="69" s="1"/>
  <c r="AB428" i="69" s="1"/>
  <c r="S428" i="69"/>
  <c r="O428" i="69"/>
  <c r="A428" i="69"/>
  <c r="AF427" i="69"/>
  <c r="AE427" i="69"/>
  <c r="AE426" i="69" s="1"/>
  <c r="AE424" i="69" s="1"/>
  <c r="AD427" i="69"/>
  <c r="AD426" i="69" s="1"/>
  <c r="AD424" i="69" s="1"/>
  <c r="AC427" i="69"/>
  <c r="AC426" i="69" s="1"/>
  <c r="AC424" i="69" s="1"/>
  <c r="V427" i="69"/>
  <c r="U427" i="69"/>
  <c r="T427" i="69"/>
  <c r="S427" i="69"/>
  <c r="R427" i="69"/>
  <c r="W427" i="69" s="1"/>
  <c r="Q427" i="69"/>
  <c r="P427" i="69"/>
  <c r="Y427" i="69" s="1"/>
  <c r="O427" i="69"/>
  <c r="N427" i="69"/>
  <c r="N426" i="69" s="1"/>
  <c r="N424" i="69" s="1"/>
  <c r="M427" i="69"/>
  <c r="M426" i="69" s="1"/>
  <c r="M424" i="69" s="1"/>
  <c r="L427" i="69"/>
  <c r="K427" i="69"/>
  <c r="J427" i="69"/>
  <c r="I427" i="69"/>
  <c r="H427" i="69"/>
  <c r="G427" i="69"/>
  <c r="F427" i="69"/>
  <c r="E427" i="69"/>
  <c r="E426" i="69" s="1"/>
  <c r="E424" i="69" s="1"/>
  <c r="Q426" i="69"/>
  <c r="Q424" i="69" s="1"/>
  <c r="Y425" i="69"/>
  <c r="W425" i="69"/>
  <c r="L424" i="69"/>
  <c r="K424" i="69"/>
  <c r="J424" i="69"/>
  <c r="H424" i="69"/>
  <c r="AA423" i="69"/>
  <c r="AB423" i="69" s="1"/>
  <c r="Y423" i="69"/>
  <c r="Z423" i="69" s="1"/>
  <c r="W423" i="69"/>
  <c r="S423" i="69"/>
  <c r="S421" i="69" s="1"/>
  <c r="O423" i="69"/>
  <c r="A423" i="69"/>
  <c r="Z422" i="69"/>
  <c r="Y422" i="69"/>
  <c r="W422" i="69"/>
  <c r="AA422" i="69" s="1"/>
  <c r="AB422" i="69" s="1"/>
  <c r="S422" i="69"/>
  <c r="O422" i="69"/>
  <c r="A422" i="69"/>
  <c r="AK421" i="69"/>
  <c r="AF421" i="69"/>
  <c r="AE421" i="69"/>
  <c r="AD421" i="69"/>
  <c r="AC421" i="69"/>
  <c r="V421" i="69"/>
  <c r="W421" i="69" s="1"/>
  <c r="U421" i="69"/>
  <c r="T421" i="69"/>
  <c r="T410" i="69" s="1"/>
  <c r="R421" i="69"/>
  <c r="Q421" i="69"/>
  <c r="P421" i="69"/>
  <c r="Y421" i="69" s="1"/>
  <c r="O421" i="69"/>
  <c r="N421" i="69"/>
  <c r="M421" i="69"/>
  <c r="L421" i="69"/>
  <c r="K421" i="69"/>
  <c r="J421" i="69"/>
  <c r="I421" i="69"/>
  <c r="H421" i="69"/>
  <c r="G421" i="69"/>
  <c r="F421" i="69"/>
  <c r="E410" i="69" s="1"/>
  <c r="E421" i="69"/>
  <c r="Y420" i="69"/>
  <c r="AA420" i="69" s="1"/>
  <c r="AB420" i="69" s="1"/>
  <c r="S420" i="69"/>
  <c r="O420" i="69"/>
  <c r="O412" i="69" s="1"/>
  <c r="O410" i="69" s="1"/>
  <c r="A420" i="69"/>
  <c r="AA419" i="69"/>
  <c r="Z419" i="69"/>
  <c r="Y419" i="69"/>
  <c r="W419" i="69"/>
  <c r="S419" i="69"/>
  <c r="O419" i="69"/>
  <c r="AB419" i="69" s="1"/>
  <c r="A419" i="69"/>
  <c r="AA418" i="69"/>
  <c r="AB418" i="69" s="1"/>
  <c r="Z418" i="69"/>
  <c r="Y418" i="69"/>
  <c r="W418" i="69"/>
  <c r="S418" i="69"/>
  <c r="O418" i="69"/>
  <c r="A418" i="69"/>
  <c r="AA417" i="69"/>
  <c r="Z417" i="69"/>
  <c r="Y417" i="69"/>
  <c r="W417" i="69"/>
  <c r="S417" i="69"/>
  <c r="O417" i="69"/>
  <c r="AB417" i="69" s="1"/>
  <c r="A417" i="69"/>
  <c r="AA416" i="69"/>
  <c r="AB416" i="69" s="1"/>
  <c r="Z416" i="69"/>
  <c r="Y416" i="69"/>
  <c r="W416" i="69"/>
  <c r="S416" i="69"/>
  <c r="O416" i="69"/>
  <c r="A416" i="69"/>
  <c r="AA415" i="69"/>
  <c r="Z415" i="69"/>
  <c r="Y415" i="69"/>
  <c r="W415" i="69"/>
  <c r="S415" i="69"/>
  <c r="O415" i="69"/>
  <c r="AB415" i="69" s="1"/>
  <c r="A415" i="69"/>
  <c r="AA414" i="69"/>
  <c r="AB414" i="69" s="1"/>
  <c r="Z414" i="69"/>
  <c r="Y414" i="69"/>
  <c r="W414" i="69"/>
  <c r="S414" i="69"/>
  <c r="S412" i="69" s="1"/>
  <c r="S410" i="69" s="1"/>
  <c r="O414" i="69"/>
  <c r="A414" i="69"/>
  <c r="AA413" i="69"/>
  <c r="Z413" i="69"/>
  <c r="Y413" i="69"/>
  <c r="W413" i="69"/>
  <c r="S413" i="69"/>
  <c r="O413" i="69"/>
  <c r="AB413" i="69" s="1"/>
  <c r="A413" i="69"/>
  <c r="AK412" i="69"/>
  <c r="AF412" i="69"/>
  <c r="AF410" i="69" s="1"/>
  <c r="AE412" i="69"/>
  <c r="AD412" i="69"/>
  <c r="AC412" i="69"/>
  <c r="AC410" i="69" s="1"/>
  <c r="V412" i="69"/>
  <c r="V410" i="69" s="1"/>
  <c r="U412" i="69"/>
  <c r="T412" i="69"/>
  <c r="R412" i="69"/>
  <c r="R410" i="69" s="1"/>
  <c r="Q412" i="69"/>
  <c r="P412" i="69"/>
  <c r="N412" i="69"/>
  <c r="M412" i="69"/>
  <c r="L412" i="69"/>
  <c r="L410" i="69" s="1"/>
  <c r="K412" i="69"/>
  <c r="K410" i="69" s="1"/>
  <c r="J412" i="69"/>
  <c r="J410" i="69" s="1"/>
  <c r="I412" i="69"/>
  <c r="H412" i="69"/>
  <c r="G412" i="69"/>
  <c r="G410" i="69" s="1"/>
  <c r="F412" i="69"/>
  <c r="F410" i="69" s="1"/>
  <c r="E412" i="69"/>
  <c r="Y411" i="69"/>
  <c r="W411" i="69"/>
  <c r="AK410" i="69"/>
  <c r="AE410" i="69"/>
  <c r="AD410" i="69"/>
  <c r="U410" i="69"/>
  <c r="P410" i="69"/>
  <c r="N410" i="69"/>
  <c r="M410" i="69"/>
  <c r="I410" i="69"/>
  <c r="H410" i="69"/>
  <c r="Z409" i="69"/>
  <c r="Y409" i="69"/>
  <c r="AA409" i="69" s="1"/>
  <c r="AB409" i="69" s="1"/>
  <c r="W409" i="69"/>
  <c r="S409" i="69"/>
  <c r="O409" i="69"/>
  <c r="A409" i="69"/>
  <c r="Z408" i="69"/>
  <c r="Y408" i="69"/>
  <c r="W408" i="69"/>
  <c r="S408" i="69"/>
  <c r="O408" i="69"/>
  <c r="A408" i="69"/>
  <c r="Z407" i="69"/>
  <c r="Y407" i="69"/>
  <c r="AA407" i="69" s="1"/>
  <c r="AB407" i="69" s="1"/>
  <c r="W407" i="69"/>
  <c r="S407" i="69"/>
  <c r="O407" i="69"/>
  <c r="A407" i="69"/>
  <c r="Z406" i="69"/>
  <c r="Y406" i="69"/>
  <c r="W406" i="69"/>
  <c r="S406" i="69"/>
  <c r="O406" i="69"/>
  <c r="A406" i="69"/>
  <c r="Z405" i="69"/>
  <c r="Y405" i="69"/>
  <c r="AA405" i="69" s="1"/>
  <c r="AB405" i="69" s="1"/>
  <c r="W405" i="69"/>
  <c r="S405" i="69"/>
  <c r="O405" i="69"/>
  <c r="A405" i="69"/>
  <c r="Z404" i="69"/>
  <c r="Y404" i="69"/>
  <c r="W404" i="69"/>
  <c r="S404" i="69"/>
  <c r="O404" i="69"/>
  <c r="O402" i="69" s="1"/>
  <c r="A404" i="69"/>
  <c r="Z403" i="69"/>
  <c r="Y403" i="69"/>
  <c r="AA403" i="69" s="1"/>
  <c r="AB403" i="69" s="1"/>
  <c r="W403" i="69"/>
  <c r="S403" i="69"/>
  <c r="O403" i="69"/>
  <c r="A403" i="69"/>
  <c r="AK402" i="69"/>
  <c r="AF402" i="69"/>
  <c r="AE402" i="69"/>
  <c r="AD402" i="69"/>
  <c r="AC402" i="69"/>
  <c r="W402" i="69"/>
  <c r="V402" i="69"/>
  <c r="U402" i="69"/>
  <c r="T402" i="69"/>
  <c r="R402" i="69"/>
  <c r="Q402" i="69"/>
  <c r="P402" i="69"/>
  <c r="N402" i="69"/>
  <c r="N373" i="69" s="1"/>
  <c r="M402" i="69"/>
  <c r="L402" i="69"/>
  <c r="K402" i="69"/>
  <c r="J402" i="69"/>
  <c r="I402" i="69"/>
  <c r="H402" i="69"/>
  <c r="G402" i="69"/>
  <c r="F402" i="69"/>
  <c r="E402" i="69"/>
  <c r="E384" i="69" s="1"/>
  <c r="Y401" i="69"/>
  <c r="AA401" i="69" s="1"/>
  <c r="AB401" i="69" s="1"/>
  <c r="W401" i="69"/>
  <c r="A401" i="69"/>
  <c r="Y400" i="69"/>
  <c r="AA400" i="69" s="1"/>
  <c r="AB400" i="69" s="1"/>
  <c r="W400" i="69"/>
  <c r="A400" i="69"/>
  <c r="Y399" i="69"/>
  <c r="AA399" i="69" s="1"/>
  <c r="AB399" i="69" s="1"/>
  <c r="W399" i="69"/>
  <c r="A399" i="69"/>
  <c r="Z398" i="69"/>
  <c r="Y398" i="69"/>
  <c r="W398" i="69"/>
  <c r="AA398" i="69" s="1"/>
  <c r="AB398" i="69" s="1"/>
  <c r="A398" i="69"/>
  <c r="Y397" i="69"/>
  <c r="W397" i="69"/>
  <c r="A397" i="69"/>
  <c r="AA396" i="69"/>
  <c r="AB396" i="69" s="1"/>
  <c r="Y396" i="69"/>
  <c r="Z396" i="69" s="1"/>
  <c r="W396" i="69"/>
  <c r="S396" i="69"/>
  <c r="O396" i="69"/>
  <c r="A396" i="69"/>
  <c r="Y395" i="69"/>
  <c r="AA395" i="69" s="1"/>
  <c r="AB395" i="69" s="1"/>
  <c r="W395" i="69"/>
  <c r="S395" i="69"/>
  <c r="O395" i="69"/>
  <c r="A395" i="69"/>
  <c r="AA394" i="69"/>
  <c r="Y394" i="69"/>
  <c r="Z394" i="69" s="1"/>
  <c r="W394" i="69"/>
  <c r="S394" i="69"/>
  <c r="O394" i="69"/>
  <c r="A394" i="69"/>
  <c r="Y393" i="69"/>
  <c r="AA393" i="69" s="1"/>
  <c r="AB393" i="69" s="1"/>
  <c r="W393" i="69"/>
  <c r="S393" i="69"/>
  <c r="O393" i="69"/>
  <c r="A393" i="69"/>
  <c r="AA392" i="69"/>
  <c r="AB392" i="69" s="1"/>
  <c r="Y392" i="69"/>
  <c r="Z392" i="69" s="1"/>
  <c r="W392" i="69"/>
  <c r="S392" i="69"/>
  <c r="O392" i="69"/>
  <c r="A392" i="69"/>
  <c r="Y391" i="69"/>
  <c r="AA391" i="69" s="1"/>
  <c r="AB391" i="69" s="1"/>
  <c r="W391" i="69"/>
  <c r="S391" i="69"/>
  <c r="O391" i="69"/>
  <c r="A391" i="69"/>
  <c r="AA390" i="69"/>
  <c r="Y390" i="69"/>
  <c r="Z390" i="69" s="1"/>
  <c r="W390" i="69"/>
  <c r="S390" i="69"/>
  <c r="O390" i="69"/>
  <c r="O389" i="69" s="1"/>
  <c r="O384" i="69" s="1"/>
  <c r="A390" i="69"/>
  <c r="AK389" i="69"/>
  <c r="AK384" i="69" s="1"/>
  <c r="AF389" i="69"/>
  <c r="AE389" i="69"/>
  <c r="AD389" i="69"/>
  <c r="AC389" i="69"/>
  <c r="Y389" i="69"/>
  <c r="V389" i="69"/>
  <c r="U389" i="69"/>
  <c r="T389" i="69"/>
  <c r="R389" i="69"/>
  <c r="W389" i="69" s="1"/>
  <c r="Q389" i="69"/>
  <c r="P389" i="69"/>
  <c r="N389" i="69"/>
  <c r="M389" i="69"/>
  <c r="L389" i="69"/>
  <c r="K389" i="69"/>
  <c r="J389" i="69"/>
  <c r="I389" i="69"/>
  <c r="H389" i="69"/>
  <c r="H384" i="69" s="1"/>
  <c r="G389" i="69"/>
  <c r="F389" i="69"/>
  <c r="E389" i="69"/>
  <c r="Z388" i="69"/>
  <c r="Y388" i="69"/>
  <c r="AA388" i="69" s="1"/>
  <c r="AB388" i="69" s="1"/>
  <c r="W388" i="69"/>
  <c r="S388" i="69"/>
  <c r="O388" i="69"/>
  <c r="A388" i="69"/>
  <c r="Z387" i="69"/>
  <c r="Y387" i="69"/>
  <c r="AA387" i="69" s="1"/>
  <c r="AB387" i="69" s="1"/>
  <c r="W387" i="69"/>
  <c r="S387" i="69"/>
  <c r="O387" i="69"/>
  <c r="A387" i="69"/>
  <c r="Z386" i="69"/>
  <c r="Y386" i="69"/>
  <c r="AA386" i="69" s="1"/>
  <c r="AB386" i="69" s="1"/>
  <c r="W386" i="69"/>
  <c r="S386" i="69"/>
  <c r="O386" i="69"/>
  <c r="O385" i="69" s="1"/>
  <c r="A386" i="69"/>
  <c r="AK385" i="69"/>
  <c r="AF385" i="69"/>
  <c r="AE385" i="69"/>
  <c r="AE384" i="69" s="1"/>
  <c r="AD385" i="69"/>
  <c r="AC385" i="69"/>
  <c r="V385" i="69"/>
  <c r="U385" i="69"/>
  <c r="T385" i="69"/>
  <c r="S385" i="69"/>
  <c r="R385" i="69"/>
  <c r="W385" i="69" s="1"/>
  <c r="Q385" i="69"/>
  <c r="P385" i="69"/>
  <c r="N385" i="69"/>
  <c r="N384" i="69" s="1"/>
  <c r="M385" i="69"/>
  <c r="L385" i="69"/>
  <c r="L384" i="69" s="1"/>
  <c r="K385" i="69"/>
  <c r="K384" i="69" s="1"/>
  <c r="J385" i="69"/>
  <c r="I385" i="69"/>
  <c r="H385" i="69"/>
  <c r="G385" i="69"/>
  <c r="F385" i="69"/>
  <c r="E385" i="69"/>
  <c r="AF384" i="69"/>
  <c r="AD384" i="69"/>
  <c r="V384" i="69"/>
  <c r="U384" i="69"/>
  <c r="T384" i="69"/>
  <c r="M384" i="69"/>
  <c r="J384" i="69"/>
  <c r="I384" i="69"/>
  <c r="G384" i="69"/>
  <c r="F384" i="69"/>
  <c r="Z383" i="69"/>
  <c r="Y383" i="69"/>
  <c r="AA383" i="69" s="1"/>
  <c r="AB383" i="69" s="1"/>
  <c r="W383" i="69"/>
  <c r="S383" i="69"/>
  <c r="O383" i="69"/>
  <c r="A383" i="69"/>
  <c r="Z382" i="69"/>
  <c r="Y382" i="69"/>
  <c r="AA382" i="69" s="1"/>
  <c r="AB382" i="69" s="1"/>
  <c r="W382" i="69"/>
  <c r="S382" i="69"/>
  <c r="O382" i="69"/>
  <c r="A382" i="69"/>
  <c r="Z381" i="69"/>
  <c r="Y381" i="69"/>
  <c r="AA381" i="69" s="1"/>
  <c r="AB381" i="69" s="1"/>
  <c r="W381" i="69"/>
  <c r="S381" i="69"/>
  <c r="O381" i="69"/>
  <c r="A381" i="69"/>
  <c r="Z380" i="69"/>
  <c r="Y380" i="69"/>
  <c r="W380" i="69"/>
  <c r="S380" i="69"/>
  <c r="O380" i="69"/>
  <c r="A380" i="69"/>
  <c r="Z379" i="69"/>
  <c r="Y379" i="69"/>
  <c r="AA379" i="69" s="1"/>
  <c r="AB379" i="69" s="1"/>
  <c r="W379" i="69"/>
  <c r="S379" i="69"/>
  <c r="O379" i="69"/>
  <c r="A379" i="69"/>
  <c r="Z378" i="69"/>
  <c r="Y378" i="69"/>
  <c r="W378" i="69"/>
  <c r="S378" i="69"/>
  <c r="O378" i="69"/>
  <c r="O377" i="69" s="1"/>
  <c r="A378" i="69"/>
  <c r="AK377" i="69"/>
  <c r="AF377" i="69"/>
  <c r="AE377" i="69"/>
  <c r="AD377" i="69"/>
  <c r="AC377" i="69"/>
  <c r="AB377" i="69"/>
  <c r="Z377" i="69"/>
  <c r="V377" i="69"/>
  <c r="U377" i="69"/>
  <c r="T377" i="69"/>
  <c r="T373" i="69" s="1"/>
  <c r="T371" i="69" s="1"/>
  <c r="R377" i="69"/>
  <c r="W377" i="69" s="1"/>
  <c r="Q377" i="69"/>
  <c r="P377" i="69"/>
  <c r="Y377" i="69" s="1"/>
  <c r="AA377" i="69" s="1"/>
  <c r="N377" i="69"/>
  <c r="M377" i="69"/>
  <c r="L377" i="69"/>
  <c r="K377" i="69"/>
  <c r="K373" i="69" s="1"/>
  <c r="K371" i="69" s="1"/>
  <c r="J377" i="69"/>
  <c r="I377" i="69"/>
  <c r="H377" i="69"/>
  <c r="G377" i="69"/>
  <c r="F377" i="69"/>
  <c r="E377" i="69"/>
  <c r="Z376" i="69"/>
  <c r="Y376" i="69"/>
  <c r="AA376" i="69" s="1"/>
  <c r="AB376" i="69" s="1"/>
  <c r="W376" i="69"/>
  <c r="S376" i="69"/>
  <c r="O376" i="69"/>
  <c r="A376" i="69"/>
  <c r="AA375" i="69"/>
  <c r="AB375" i="69" s="1"/>
  <c r="Y375" i="69"/>
  <c r="Z375" i="69" s="1"/>
  <c r="W375" i="69"/>
  <c r="S375" i="69"/>
  <c r="O375" i="69"/>
  <c r="O374" i="69" s="1"/>
  <c r="A375" i="69"/>
  <c r="AK374" i="69"/>
  <c r="AK373" i="69" s="1"/>
  <c r="AK371" i="69" s="1"/>
  <c r="AF374" i="69"/>
  <c r="AF373" i="69" s="1"/>
  <c r="AF371" i="69" s="1"/>
  <c r="AE374" i="69"/>
  <c r="AD374" i="69"/>
  <c r="AC374" i="69"/>
  <c r="W374" i="69"/>
  <c r="V374" i="69"/>
  <c r="V373" i="69" s="1"/>
  <c r="V371" i="69" s="1"/>
  <c r="U374" i="69"/>
  <c r="U373" i="69" s="1"/>
  <c r="U371" i="69" s="1"/>
  <c r="T374" i="69"/>
  <c r="S374" i="69"/>
  <c r="R374" i="69"/>
  <c r="R373" i="69" s="1"/>
  <c r="Q374" i="69"/>
  <c r="P374" i="69"/>
  <c r="N374" i="69"/>
  <c r="M374" i="69"/>
  <c r="L374" i="69"/>
  <c r="K374" i="69"/>
  <c r="J374" i="69"/>
  <c r="I374" i="69"/>
  <c r="H374" i="69"/>
  <c r="G374" i="69"/>
  <c r="G373" i="69" s="1"/>
  <c r="G371" i="69" s="1"/>
  <c r="F374" i="69"/>
  <c r="F373" i="69" s="1"/>
  <c r="F371" i="69" s="1"/>
  <c r="E374" i="69"/>
  <c r="E373" i="69" s="1"/>
  <c r="E371" i="69" s="1"/>
  <c r="AE373" i="69"/>
  <c r="AE371" i="69" s="1"/>
  <c r="AD373" i="69"/>
  <c r="AC373" i="69"/>
  <c r="Q373" i="69"/>
  <c r="M373" i="69"/>
  <c r="L373" i="69"/>
  <c r="L371" i="69" s="1"/>
  <c r="J373" i="69"/>
  <c r="H373" i="69"/>
  <c r="Y372" i="69"/>
  <c r="W372" i="69"/>
  <c r="J371" i="69"/>
  <c r="Y370" i="69"/>
  <c r="W370" i="69"/>
  <c r="S370" i="69"/>
  <c r="O370" i="69"/>
  <c r="A370" i="69"/>
  <c r="Z369" i="69"/>
  <c r="Y369" i="69"/>
  <c r="W369" i="69"/>
  <c r="AA369" i="69" s="1"/>
  <c r="AB369" i="69" s="1"/>
  <c r="S369" i="69"/>
  <c r="O369" i="69"/>
  <c r="A369" i="69"/>
  <c r="Y368" i="69"/>
  <c r="W368" i="69"/>
  <c r="S368" i="69"/>
  <c r="O368" i="69"/>
  <c r="A368" i="69"/>
  <c r="Z367" i="69"/>
  <c r="Y367" i="69"/>
  <c r="W367" i="69"/>
  <c r="AA367" i="69" s="1"/>
  <c r="AB367" i="69" s="1"/>
  <c r="S367" i="69"/>
  <c r="O367" i="69"/>
  <c r="O359" i="69" s="1"/>
  <c r="A367" i="69"/>
  <c r="Y366" i="69"/>
  <c r="W366" i="69"/>
  <c r="S366" i="69"/>
  <c r="O366" i="69"/>
  <c r="A366" i="69"/>
  <c r="A365" i="69"/>
  <c r="A364" i="69"/>
  <c r="A363" i="69"/>
  <c r="Y362" i="69"/>
  <c r="AA362" i="69" s="1"/>
  <c r="AB362" i="69" s="1"/>
  <c r="W362" i="69"/>
  <c r="S362" i="69"/>
  <c r="O362" i="69"/>
  <c r="A362" i="69"/>
  <c r="AB361" i="69"/>
  <c r="AA361" i="69"/>
  <c r="Z361" i="69"/>
  <c r="Y361" i="69"/>
  <c r="W361" i="69"/>
  <c r="S361" i="69"/>
  <c r="S359" i="69" s="1"/>
  <c r="S348" i="69" s="1"/>
  <c r="O361" i="69"/>
  <c r="A361" i="69"/>
  <c r="Y360" i="69"/>
  <c r="AA360" i="69" s="1"/>
  <c r="AB360" i="69" s="1"/>
  <c r="W360" i="69"/>
  <c r="S360" i="69"/>
  <c r="O360" i="69"/>
  <c r="A360" i="69"/>
  <c r="AK359" i="69"/>
  <c r="AK348" i="69" s="1"/>
  <c r="AF359" i="69"/>
  <c r="AE359" i="69"/>
  <c r="AE348" i="69" s="1"/>
  <c r="AD359" i="69"/>
  <c r="AC359" i="69"/>
  <c r="W359" i="69"/>
  <c r="V359" i="69"/>
  <c r="U359" i="69"/>
  <c r="T359" i="69"/>
  <c r="R359" i="69"/>
  <c r="Q359" i="69"/>
  <c r="P359" i="69"/>
  <c r="N359" i="69"/>
  <c r="N348" i="69" s="1"/>
  <c r="M359" i="69"/>
  <c r="L359" i="69"/>
  <c r="K359" i="69"/>
  <c r="J359" i="69"/>
  <c r="I359" i="69"/>
  <c r="I348" i="69" s="1"/>
  <c r="H359" i="69"/>
  <c r="G359" i="69"/>
  <c r="F359" i="69"/>
  <c r="E359" i="69"/>
  <c r="Y358" i="69"/>
  <c r="W358" i="69"/>
  <c r="S358" i="69"/>
  <c r="O358" i="69"/>
  <c r="A358" i="69"/>
  <c r="Y357" i="69"/>
  <c r="W357" i="69"/>
  <c r="S357" i="69"/>
  <c r="O357" i="69"/>
  <c r="A357" i="69"/>
  <c r="Y356" i="69"/>
  <c r="W356" i="69"/>
  <c r="S356" i="69"/>
  <c r="O356" i="69"/>
  <c r="A356" i="69"/>
  <c r="Y355" i="69"/>
  <c r="W355" i="69"/>
  <c r="S355" i="69"/>
  <c r="O355" i="69"/>
  <c r="A355" i="69"/>
  <c r="Y354" i="69"/>
  <c r="AA354" i="69" s="1"/>
  <c r="AB354" i="69" s="1"/>
  <c r="W354" i="69"/>
  <c r="S354" i="69"/>
  <c r="O354" i="69"/>
  <c r="A354" i="69"/>
  <c r="Y353" i="69"/>
  <c r="W353" i="69"/>
  <c r="S353" i="69"/>
  <c r="O353" i="69"/>
  <c r="A353" i="69"/>
  <c r="Y352" i="69"/>
  <c r="W352" i="69"/>
  <c r="S352" i="69"/>
  <c r="O352" i="69"/>
  <c r="A352" i="69"/>
  <c r="Y351" i="69"/>
  <c r="W351" i="69"/>
  <c r="S351" i="69"/>
  <c r="O351" i="69"/>
  <c r="A351" i="69"/>
  <c r="AK350" i="69"/>
  <c r="AF350" i="69"/>
  <c r="AE350" i="69"/>
  <c r="AD350" i="69"/>
  <c r="AD348" i="69" s="1"/>
  <c r="AC350" i="69"/>
  <c r="AC348" i="69" s="1"/>
  <c r="W350" i="69"/>
  <c r="V350" i="69"/>
  <c r="V348" i="69" s="1"/>
  <c r="U350" i="69"/>
  <c r="U348" i="69" s="1"/>
  <c r="T350" i="69"/>
  <c r="S350" i="69"/>
  <c r="R350" i="69"/>
  <c r="R348" i="69" s="1"/>
  <c r="W348" i="69" s="1"/>
  <c r="Q350" i="69"/>
  <c r="Q348" i="69" s="1"/>
  <c r="P350" i="69"/>
  <c r="N350" i="69"/>
  <c r="M350" i="69"/>
  <c r="M348" i="69" s="1"/>
  <c r="L350" i="69"/>
  <c r="L348" i="69" s="1"/>
  <c r="K350" i="69"/>
  <c r="J350" i="69"/>
  <c r="J348" i="69" s="1"/>
  <c r="I350" i="69"/>
  <c r="H350" i="69"/>
  <c r="G350" i="69"/>
  <c r="G348" i="69" s="1"/>
  <c r="F350" i="69"/>
  <c r="F348" i="69" s="1"/>
  <c r="E350" i="69"/>
  <c r="E348" i="69" s="1"/>
  <c r="Y349" i="69"/>
  <c r="W349" i="69"/>
  <c r="AF348" i="69"/>
  <c r="T348" i="69"/>
  <c r="K348" i="69"/>
  <c r="H348" i="69"/>
  <c r="AA347" i="69"/>
  <c r="AB347" i="69" s="1"/>
  <c r="Y347" i="69"/>
  <c r="Z347" i="69" s="1"/>
  <c r="W347" i="69"/>
  <c r="S347" i="69"/>
  <c r="O347" i="69"/>
  <c r="A347" i="69"/>
  <c r="Z346" i="69"/>
  <c r="Y346" i="69"/>
  <c r="W346" i="69"/>
  <c r="AA346" i="69" s="1"/>
  <c r="AB346" i="69" s="1"/>
  <c r="S346" i="69"/>
  <c r="O346" i="69"/>
  <c r="A346" i="69"/>
  <c r="AA345" i="69"/>
  <c r="AB345" i="69" s="1"/>
  <c r="Y345" i="69"/>
  <c r="Z345" i="69" s="1"/>
  <c r="W345" i="69"/>
  <c r="S345" i="69"/>
  <c r="O345" i="69"/>
  <c r="A345" i="69"/>
  <c r="Z344" i="69"/>
  <c r="Y344" i="69"/>
  <c r="W344" i="69"/>
  <c r="AA344" i="69" s="1"/>
  <c r="AB344" i="69" s="1"/>
  <c r="S344" i="69"/>
  <c r="O344" i="69"/>
  <c r="A344" i="69"/>
  <c r="AA343" i="69"/>
  <c r="AB343" i="69" s="1"/>
  <c r="Y343" i="69"/>
  <c r="Z343" i="69" s="1"/>
  <c r="W343" i="69"/>
  <c r="S343" i="69"/>
  <c r="O343" i="69"/>
  <c r="A343" i="69"/>
  <c r="Z342" i="69"/>
  <c r="Y342" i="69"/>
  <c r="W342" i="69"/>
  <c r="AA342" i="69" s="1"/>
  <c r="AB342" i="69" s="1"/>
  <c r="S342" i="69"/>
  <c r="O342" i="69"/>
  <c r="A342" i="69"/>
  <c r="AA341" i="69"/>
  <c r="AB341" i="69" s="1"/>
  <c r="Y341" i="69"/>
  <c r="Z341" i="69" s="1"/>
  <c r="W341" i="69"/>
  <c r="S341" i="69"/>
  <c r="O341" i="69"/>
  <c r="A341" i="69"/>
  <c r="Z340" i="69"/>
  <c r="Y340" i="69"/>
  <c r="W340" i="69"/>
  <c r="AA340" i="69" s="1"/>
  <c r="AB340" i="69" s="1"/>
  <c r="S340" i="69"/>
  <c r="O340" i="69"/>
  <c r="A340" i="69"/>
  <c r="AA339" i="69"/>
  <c r="AB339" i="69" s="1"/>
  <c r="Y339" i="69"/>
  <c r="Z339" i="69" s="1"/>
  <c r="W339" i="69"/>
  <c r="S339" i="69"/>
  <c r="O339" i="69"/>
  <c r="A339" i="69"/>
  <c r="Z338" i="69"/>
  <c r="Y338" i="69"/>
  <c r="W338" i="69"/>
  <c r="AA338" i="69" s="1"/>
  <c r="AB338" i="69" s="1"/>
  <c r="S338" i="69"/>
  <c r="O338" i="69"/>
  <c r="A338" i="69"/>
  <c r="AA337" i="69"/>
  <c r="AB337" i="69" s="1"/>
  <c r="Y337" i="69"/>
  <c r="Z337" i="69" s="1"/>
  <c r="W337" i="69"/>
  <c r="S337" i="69"/>
  <c r="O337" i="69"/>
  <c r="A337" i="69"/>
  <c r="Z336" i="69"/>
  <c r="Y336" i="69"/>
  <c r="W336" i="69"/>
  <c r="AA336" i="69" s="1"/>
  <c r="AB336" i="69" s="1"/>
  <c r="S336" i="69"/>
  <c r="O336" i="69"/>
  <c r="A336" i="69"/>
  <c r="AA335" i="69"/>
  <c r="AB335" i="69" s="1"/>
  <c r="Y335" i="69"/>
  <c r="Z335" i="69" s="1"/>
  <c r="W335" i="69"/>
  <c r="S335" i="69"/>
  <c r="O335" i="69"/>
  <c r="A335" i="69"/>
  <c r="AK334" i="69"/>
  <c r="AF334" i="69"/>
  <c r="AE334" i="69"/>
  <c r="AE327" i="69" s="1"/>
  <c r="AD334" i="69"/>
  <c r="AD327" i="69" s="1"/>
  <c r="AC334" i="69"/>
  <c r="AC327" i="69" s="1"/>
  <c r="W334" i="69"/>
  <c r="V334" i="69"/>
  <c r="V327" i="69" s="1"/>
  <c r="U334" i="69"/>
  <c r="T334" i="69"/>
  <c r="S334" i="69"/>
  <c r="R334" i="69"/>
  <c r="Q334" i="69"/>
  <c r="Y334" i="69" s="1"/>
  <c r="P334" i="69"/>
  <c r="O334" i="69"/>
  <c r="N334" i="69"/>
  <c r="N327" i="69" s="1"/>
  <c r="M334" i="69"/>
  <c r="M327" i="69" s="1"/>
  <c r="L334" i="69"/>
  <c r="L327" i="69" s="1"/>
  <c r="K334" i="69"/>
  <c r="J334" i="69"/>
  <c r="I334" i="69"/>
  <c r="I327" i="69" s="1"/>
  <c r="H334" i="69"/>
  <c r="G334" i="69"/>
  <c r="G327" i="69" s="1"/>
  <c r="F334" i="69"/>
  <c r="F327" i="69" s="1"/>
  <c r="E334" i="69"/>
  <c r="AA333" i="69"/>
  <c r="Y333" i="69"/>
  <c r="Z333" i="69" s="1"/>
  <c r="W333" i="69"/>
  <c r="S333" i="69"/>
  <c r="O333" i="69"/>
  <c r="A333" i="69"/>
  <c r="Y332" i="69"/>
  <c r="AA332" i="69" s="1"/>
  <c r="AB332" i="69" s="1"/>
  <c r="W332" i="69"/>
  <c r="S332" i="69"/>
  <c r="O332" i="69"/>
  <c r="A332" i="69"/>
  <c r="AA331" i="69"/>
  <c r="AB331" i="69" s="1"/>
  <c r="Y331" i="69"/>
  <c r="Z331" i="69" s="1"/>
  <c r="W331" i="69"/>
  <c r="S331" i="69"/>
  <c r="O331" i="69"/>
  <c r="A331" i="69"/>
  <c r="Y330" i="69"/>
  <c r="AA330" i="69" s="1"/>
  <c r="AB330" i="69" s="1"/>
  <c r="W330" i="69"/>
  <c r="S330" i="69"/>
  <c r="O330" i="69"/>
  <c r="A330" i="69"/>
  <c r="AK329" i="69"/>
  <c r="AF329" i="69"/>
  <c r="AE329" i="69"/>
  <c r="AD329" i="69"/>
  <c r="AC329" i="69"/>
  <c r="Y329" i="69"/>
  <c r="Z329" i="69" s="1"/>
  <c r="V329" i="69"/>
  <c r="U329" i="69"/>
  <c r="T329" i="69"/>
  <c r="S329" i="69"/>
  <c r="S327" i="69" s="1"/>
  <c r="R329" i="69"/>
  <c r="W329" i="69" s="1"/>
  <c r="Q329" i="69"/>
  <c r="P329" i="69"/>
  <c r="N329" i="69"/>
  <c r="M329" i="69"/>
  <c r="L329" i="69"/>
  <c r="K329" i="69"/>
  <c r="J329" i="69"/>
  <c r="I329" i="69"/>
  <c r="H329" i="69"/>
  <c r="H327" i="69" s="1"/>
  <c r="G329" i="69"/>
  <c r="F329" i="69"/>
  <c r="E329" i="69"/>
  <c r="Y328" i="69"/>
  <c r="W328" i="69"/>
  <c r="S328" i="69"/>
  <c r="O328" i="69"/>
  <c r="AK327" i="69"/>
  <c r="AF327" i="69"/>
  <c r="Y327" i="69"/>
  <c r="Z327" i="69" s="1"/>
  <c r="U327" i="69"/>
  <c r="T327" i="69"/>
  <c r="R327" i="69"/>
  <c r="Q327" i="69"/>
  <c r="P327" i="69"/>
  <c r="K327" i="69"/>
  <c r="J327" i="69"/>
  <c r="E327" i="69"/>
  <c r="Y326" i="69"/>
  <c r="W326" i="69"/>
  <c r="S326" i="69"/>
  <c r="S325" i="69" s="1"/>
  <c r="O326" i="69"/>
  <c r="O325" i="69" s="1"/>
  <c r="A326" i="69"/>
  <c r="AF325" i="69"/>
  <c r="AE325" i="69"/>
  <c r="AD325" i="69"/>
  <c r="AC325" i="69"/>
  <c r="W325" i="69"/>
  <c r="V325" i="69"/>
  <c r="U325" i="69"/>
  <c r="T325" i="69"/>
  <c r="R325" i="69"/>
  <c r="Q325" i="69"/>
  <c r="P325" i="69"/>
  <c r="N325" i="69"/>
  <c r="M325" i="69"/>
  <c r="L325" i="69"/>
  <c r="I325" i="69"/>
  <c r="H325" i="69"/>
  <c r="G325" i="69"/>
  <c r="F325" i="69"/>
  <c r="F320" i="69" s="1"/>
  <c r="E325" i="69"/>
  <c r="AA324" i="69"/>
  <c r="Z324" i="69"/>
  <c r="Y324" i="69"/>
  <c r="W324" i="69"/>
  <c r="S324" i="69"/>
  <c r="O324" i="69"/>
  <c r="O322" i="69" s="1"/>
  <c r="O320" i="69" s="1"/>
  <c r="A324" i="69"/>
  <c r="Z323" i="69"/>
  <c r="Y323" i="69"/>
  <c r="W323" i="69"/>
  <c r="AA323" i="69" s="1"/>
  <c r="AB323" i="69" s="1"/>
  <c r="A323" i="69"/>
  <c r="AF322" i="69"/>
  <c r="AF320" i="69" s="1"/>
  <c r="AE322" i="69"/>
  <c r="AE320" i="69" s="1"/>
  <c r="AD322" i="69"/>
  <c r="AD320" i="69" s="1"/>
  <c r="AC322" i="69"/>
  <c r="AC320" i="69" s="1"/>
  <c r="W322" i="69"/>
  <c r="V322" i="69"/>
  <c r="V320" i="69" s="1"/>
  <c r="U322" i="69"/>
  <c r="T322" i="69"/>
  <c r="S322" i="69"/>
  <c r="R322" i="69"/>
  <c r="Q322" i="69"/>
  <c r="Y322" i="69" s="1"/>
  <c r="P322" i="69"/>
  <c r="N322" i="69"/>
  <c r="N320" i="69" s="1"/>
  <c r="M322" i="69"/>
  <c r="M320" i="69" s="1"/>
  <c r="L322" i="69"/>
  <c r="L320" i="69" s="1"/>
  <c r="I322" i="69"/>
  <c r="I320" i="69" s="1"/>
  <c r="H322" i="69"/>
  <c r="G322" i="69"/>
  <c r="F322" i="69"/>
  <c r="E322" i="69"/>
  <c r="Y321" i="69"/>
  <c r="W321" i="69"/>
  <c r="W320" i="69"/>
  <c r="T320" i="69"/>
  <c r="R320" i="69"/>
  <c r="H320" i="69"/>
  <c r="G320" i="69"/>
  <c r="E320" i="69"/>
  <c r="Z319" i="69"/>
  <c r="Y319" i="69"/>
  <c r="AA319" i="69" s="1"/>
  <c r="AB319" i="69" s="1"/>
  <c r="O319" i="69"/>
  <c r="A319" i="69"/>
  <c r="AB318" i="69"/>
  <c r="AA318" i="69"/>
  <c r="Z318" i="69"/>
  <c r="Y318" i="69"/>
  <c r="O318" i="69"/>
  <c r="A318" i="69"/>
  <c r="AA317" i="69"/>
  <c r="AB317" i="69" s="1"/>
  <c r="Y317" i="69"/>
  <c r="Z317" i="69" s="1"/>
  <c r="O317" i="69"/>
  <c r="A317" i="69"/>
  <c r="Z316" i="69"/>
  <c r="Y316" i="69"/>
  <c r="AA316" i="69" s="1"/>
  <c r="AB316" i="69" s="1"/>
  <c r="W316" i="69"/>
  <c r="S316" i="69"/>
  <c r="O316" i="69"/>
  <c r="A316" i="69"/>
  <c r="Y315" i="69"/>
  <c r="W315" i="69"/>
  <c r="S315" i="69"/>
  <c r="O315" i="69"/>
  <c r="A315" i="69"/>
  <c r="Z314" i="69"/>
  <c r="Y314" i="69"/>
  <c r="AA314" i="69" s="1"/>
  <c r="AB314" i="69" s="1"/>
  <c r="W314" i="69"/>
  <c r="S314" i="69"/>
  <c r="O314" i="69"/>
  <c r="A314" i="69"/>
  <c r="Y313" i="69"/>
  <c r="W313" i="69"/>
  <c r="S313" i="69"/>
  <c r="O313" i="69"/>
  <c r="A313" i="69"/>
  <c r="Z312" i="69"/>
  <c r="Y312" i="69"/>
  <c r="AA312" i="69" s="1"/>
  <c r="AB312" i="69" s="1"/>
  <c r="W312" i="69"/>
  <c r="S312" i="69"/>
  <c r="O312" i="69"/>
  <c r="A312" i="69"/>
  <c r="Y311" i="69"/>
  <c r="W311" i="69"/>
  <c r="S311" i="69"/>
  <c r="O311" i="69"/>
  <c r="A311" i="69"/>
  <c r="Z310" i="69"/>
  <c r="Y310" i="69"/>
  <c r="AA310" i="69" s="1"/>
  <c r="AB310" i="69" s="1"/>
  <c r="W310" i="69"/>
  <c r="S310" i="69"/>
  <c r="O310" i="69"/>
  <c r="A310" i="69"/>
  <c r="AK309" i="69"/>
  <c r="AK307" i="69" s="1"/>
  <c r="AF309" i="69"/>
  <c r="AE309" i="69"/>
  <c r="AE307" i="69" s="1"/>
  <c r="AD309" i="69"/>
  <c r="AD307" i="69" s="1"/>
  <c r="AC309" i="69"/>
  <c r="V309" i="69"/>
  <c r="V307" i="69" s="1"/>
  <c r="U309" i="69"/>
  <c r="T309" i="69"/>
  <c r="Y309" i="69" s="1"/>
  <c r="R309" i="69"/>
  <c r="W309" i="69" s="1"/>
  <c r="Q309" i="69"/>
  <c r="P309" i="69"/>
  <c r="P307" i="69" s="1"/>
  <c r="N309" i="69"/>
  <c r="N307" i="69" s="1"/>
  <c r="M309" i="69"/>
  <c r="M307" i="69" s="1"/>
  <c r="L309" i="69"/>
  <c r="K309" i="69"/>
  <c r="K307" i="69" s="1"/>
  <c r="I309" i="69"/>
  <c r="H309" i="69"/>
  <c r="G309" i="69"/>
  <c r="F309" i="69"/>
  <c r="E309" i="69"/>
  <c r="Y308" i="69"/>
  <c r="W308" i="69"/>
  <c r="S308" i="69"/>
  <c r="O308" i="69"/>
  <c r="AF307" i="69"/>
  <c r="AC307" i="69"/>
  <c r="U307" i="69"/>
  <c r="Q307" i="69"/>
  <c r="L307" i="69"/>
  <c r="J307" i="69"/>
  <c r="I307" i="69"/>
  <c r="H307" i="69"/>
  <c r="G307" i="69"/>
  <c r="F307" i="69"/>
  <c r="E307" i="69"/>
  <c r="Y306" i="69"/>
  <c r="AA306" i="69" s="1"/>
  <c r="AB306" i="69" s="1"/>
  <c r="W306" i="69"/>
  <c r="S306" i="69"/>
  <c r="O306" i="69"/>
  <c r="A306" i="69"/>
  <c r="AB305" i="69"/>
  <c r="AA305" i="69"/>
  <c r="Z305" i="69"/>
  <c r="Y305" i="69"/>
  <c r="S305" i="69"/>
  <c r="O305" i="69"/>
  <c r="A305" i="69"/>
  <c r="Z304" i="69"/>
  <c r="Y304" i="69"/>
  <c r="AA304" i="69" s="1"/>
  <c r="AB304" i="69" s="1"/>
  <c r="S304" i="69"/>
  <c r="O304" i="69"/>
  <c r="A304" i="69"/>
  <c r="AA303" i="69"/>
  <c r="AB303" i="69" s="1"/>
  <c r="Z303" i="69"/>
  <c r="Y303" i="69"/>
  <c r="S303" i="69"/>
  <c r="O303" i="69"/>
  <c r="A303" i="69"/>
  <c r="Z302" i="69"/>
  <c r="Y302" i="69"/>
  <c r="AA302" i="69" s="1"/>
  <c r="AB302" i="69" s="1"/>
  <c r="S302" i="69"/>
  <c r="O302" i="69"/>
  <c r="A302" i="69"/>
  <c r="Y301" i="69"/>
  <c r="AA301" i="69" s="1"/>
  <c r="AB301" i="69" s="1"/>
  <c r="S301" i="69"/>
  <c r="O301" i="69"/>
  <c r="A301" i="69"/>
  <c r="Z300" i="69"/>
  <c r="Y300" i="69"/>
  <c r="AA300" i="69" s="1"/>
  <c r="AB300" i="69" s="1"/>
  <c r="S300" i="69"/>
  <c r="O300" i="69"/>
  <c r="A300" i="69"/>
  <c r="AA299" i="69"/>
  <c r="AB299" i="69" s="1"/>
  <c r="Y299" i="69"/>
  <c r="Z299" i="69" s="1"/>
  <c r="S299" i="69"/>
  <c r="O299" i="69"/>
  <c r="A299" i="69"/>
  <c r="AA298" i="69"/>
  <c r="AB298" i="69" s="1"/>
  <c r="Z298" i="69"/>
  <c r="Y298" i="69"/>
  <c r="S298" i="69"/>
  <c r="O298" i="69"/>
  <c r="A298" i="69"/>
  <c r="Y297" i="69"/>
  <c r="S297" i="69"/>
  <c r="O297" i="69"/>
  <c r="A297" i="69"/>
  <c r="AA296" i="69"/>
  <c r="AB296" i="69" s="1"/>
  <c r="Y296" i="69"/>
  <c r="Z296" i="69" s="1"/>
  <c r="S296" i="69"/>
  <c r="O296" i="69"/>
  <c r="A296" i="69"/>
  <c r="AA295" i="69"/>
  <c r="Y295" i="69"/>
  <c r="Z295" i="69" s="1"/>
  <c r="S295" i="69"/>
  <c r="O295" i="69"/>
  <c r="A295" i="69"/>
  <c r="Y294" i="69"/>
  <c r="S294" i="69"/>
  <c r="O294" i="69"/>
  <c r="O288" i="69" s="1"/>
  <c r="A294" i="69"/>
  <c r="Y293" i="69"/>
  <c r="S293" i="69"/>
  <c r="O293" i="69"/>
  <c r="A293" i="69"/>
  <c r="AB292" i="69"/>
  <c r="Z292" i="69"/>
  <c r="Y292" i="69"/>
  <c r="W292" i="69"/>
  <c r="AA292" i="69" s="1"/>
  <c r="S292" i="69"/>
  <c r="O292" i="69"/>
  <c r="A292" i="69"/>
  <c r="Z291" i="69"/>
  <c r="Y291" i="69"/>
  <c r="W291" i="69"/>
  <c r="S291" i="69"/>
  <c r="O291" i="69"/>
  <c r="A291" i="69"/>
  <c r="AB290" i="69"/>
  <c r="AA290" i="69"/>
  <c r="Z290" i="69"/>
  <c r="Y290" i="69"/>
  <c r="S290" i="69"/>
  <c r="O290" i="69"/>
  <c r="A290" i="69"/>
  <c r="AB289" i="69"/>
  <c r="Y289" i="69"/>
  <c r="AA289" i="69" s="1"/>
  <c r="W289" i="69"/>
  <c r="S289" i="69"/>
  <c r="S288" i="69" s="1"/>
  <c r="O289" i="69"/>
  <c r="A289" i="69"/>
  <c r="AK288" i="69"/>
  <c r="AF288" i="69"/>
  <c r="AE288" i="69"/>
  <c r="AD288" i="69"/>
  <c r="AC288" i="69"/>
  <c r="Y288" i="69"/>
  <c r="Z288" i="69" s="1"/>
  <c r="V288" i="69"/>
  <c r="U288" i="69"/>
  <c r="T288" i="69"/>
  <c r="R288" i="69"/>
  <c r="W288" i="69" s="1"/>
  <c r="Q288" i="69"/>
  <c r="P288" i="69"/>
  <c r="N288" i="69"/>
  <c r="M288" i="69"/>
  <c r="L288" i="69"/>
  <c r="K288" i="69"/>
  <c r="J288" i="69"/>
  <c r="I288" i="69"/>
  <c r="H288" i="69"/>
  <c r="H265" i="69" s="1"/>
  <c r="G288" i="69"/>
  <c r="F288" i="69"/>
  <c r="E288" i="69"/>
  <c r="AA287" i="69"/>
  <c r="AB287" i="69" s="1"/>
  <c r="Y287" i="69"/>
  <c r="Z287" i="69" s="1"/>
  <c r="W287" i="69"/>
  <c r="S287" i="69"/>
  <c r="O287" i="69"/>
  <c r="F287" i="69"/>
  <c r="E287" i="69"/>
  <c r="A287" i="69"/>
  <c r="AB286" i="69"/>
  <c r="AA286" i="69"/>
  <c r="Z286" i="69"/>
  <c r="Y286" i="69"/>
  <c r="S286" i="69"/>
  <c r="O286" i="69"/>
  <c r="A286" i="69"/>
  <c r="Z285" i="69"/>
  <c r="Y285" i="69"/>
  <c r="AA285" i="69" s="1"/>
  <c r="AB285" i="69" s="1"/>
  <c r="W285" i="69"/>
  <c r="S285" i="69"/>
  <c r="O285" i="69"/>
  <c r="A285" i="69"/>
  <c r="AA284" i="69"/>
  <c r="AB284" i="69" s="1"/>
  <c r="Y284" i="69"/>
  <c r="Z284" i="69" s="1"/>
  <c r="W284" i="69"/>
  <c r="S284" i="69"/>
  <c r="O284" i="69"/>
  <c r="A284" i="69"/>
  <c r="Z283" i="69"/>
  <c r="Y283" i="69"/>
  <c r="AA283" i="69" s="1"/>
  <c r="AB283" i="69" s="1"/>
  <c r="W283" i="69"/>
  <c r="S283" i="69"/>
  <c r="O283" i="69"/>
  <c r="A283" i="69"/>
  <c r="Y282" i="69"/>
  <c r="Z282" i="69" s="1"/>
  <c r="W282" i="69"/>
  <c r="S282" i="69"/>
  <c r="O282" i="69"/>
  <c r="A282" i="69"/>
  <c r="Z281" i="69"/>
  <c r="Y281" i="69"/>
  <c r="AA281" i="69" s="1"/>
  <c r="AB281" i="69" s="1"/>
  <c r="W281" i="69"/>
  <c r="S281" i="69"/>
  <c r="O281" i="69"/>
  <c r="A281" i="69"/>
  <c r="Y280" i="69"/>
  <c r="Z280" i="69" s="1"/>
  <c r="W280" i="69"/>
  <c r="S280" i="69"/>
  <c r="O280" i="69"/>
  <c r="A280" i="69"/>
  <c r="Z279" i="69"/>
  <c r="Y279" i="69"/>
  <c r="W279" i="69"/>
  <c r="S279" i="69"/>
  <c r="O279" i="69"/>
  <c r="A279" i="69"/>
  <c r="AA278" i="69"/>
  <c r="AB278" i="69" s="1"/>
  <c r="Y278" i="69"/>
  <c r="Z278" i="69" s="1"/>
  <c r="W278" i="69"/>
  <c r="S278" i="69"/>
  <c r="O278" i="69"/>
  <c r="A278" i="69"/>
  <c r="Z277" i="69"/>
  <c r="Y277" i="69"/>
  <c r="W277" i="69"/>
  <c r="S277" i="69"/>
  <c r="O277" i="69"/>
  <c r="A277" i="69"/>
  <c r="Y276" i="69"/>
  <c r="Z276" i="69" s="1"/>
  <c r="W276" i="69"/>
  <c r="S276" i="69"/>
  <c r="O276" i="69"/>
  <c r="A276" i="69"/>
  <c r="Z275" i="69"/>
  <c r="Y275" i="69"/>
  <c r="W275" i="69"/>
  <c r="S275" i="69"/>
  <c r="O275" i="69"/>
  <c r="A275" i="69"/>
  <c r="Y274" i="69"/>
  <c r="Z274" i="69" s="1"/>
  <c r="W274" i="69"/>
  <c r="S274" i="69"/>
  <c r="O274" i="69"/>
  <c r="A274" i="69"/>
  <c r="Z273" i="69"/>
  <c r="Y273" i="69"/>
  <c r="W273" i="69"/>
  <c r="S273" i="69"/>
  <c r="O273" i="69"/>
  <c r="A273" i="69"/>
  <c r="Y272" i="69"/>
  <c r="Z272" i="69" s="1"/>
  <c r="W272" i="69"/>
  <c r="O272" i="69"/>
  <c r="A272" i="69"/>
  <c r="AA271" i="69"/>
  <c r="AB271" i="69" s="1"/>
  <c r="Y271" i="69"/>
  <c r="Z271" i="69" s="1"/>
  <c r="W271" i="69"/>
  <c r="O271" i="69"/>
  <c r="A271" i="69"/>
  <c r="Y270" i="69"/>
  <c r="W270" i="69"/>
  <c r="S270" i="69"/>
  <c r="O270" i="69"/>
  <c r="A270" i="69"/>
  <c r="Z269" i="69"/>
  <c r="Y269" i="69"/>
  <c r="W269" i="69"/>
  <c r="AA269" i="69" s="1"/>
  <c r="AB269" i="69" s="1"/>
  <c r="O269" i="69"/>
  <c r="A269" i="69"/>
  <c r="Y268" i="69"/>
  <c r="W268" i="69"/>
  <c r="S268" i="69"/>
  <c r="O268" i="69"/>
  <c r="A268" i="69"/>
  <c r="Y267" i="69"/>
  <c r="W267" i="69"/>
  <c r="S267" i="69"/>
  <c r="O267" i="69"/>
  <c r="A267" i="69"/>
  <c r="AK266" i="69"/>
  <c r="AE266" i="69"/>
  <c r="AD266" i="69"/>
  <c r="AD265" i="69" s="1"/>
  <c r="AC266" i="69"/>
  <c r="W266" i="69"/>
  <c r="V266" i="69"/>
  <c r="U266" i="69"/>
  <c r="U265" i="69" s="1"/>
  <c r="T266" i="69"/>
  <c r="T265" i="69" s="1"/>
  <c r="S266" i="69"/>
  <c r="R266" i="69"/>
  <c r="Q266" i="69"/>
  <c r="Q265" i="69" s="1"/>
  <c r="Y265" i="69" s="1"/>
  <c r="P266" i="69"/>
  <c r="N266" i="69"/>
  <c r="M266" i="69"/>
  <c r="M265" i="69" s="1"/>
  <c r="L266" i="69"/>
  <c r="L265" i="69" s="1"/>
  <c r="K266" i="69"/>
  <c r="K265" i="69" s="1"/>
  <c r="J266" i="69"/>
  <c r="I266" i="69"/>
  <c r="I265" i="69" s="1"/>
  <c r="H266" i="69"/>
  <c r="G266" i="69"/>
  <c r="F266" i="69"/>
  <c r="E266" i="69"/>
  <c r="E265" i="69" s="1"/>
  <c r="AK265" i="69"/>
  <c r="AE265" i="69"/>
  <c r="AC265" i="69"/>
  <c r="W265" i="69"/>
  <c r="V265" i="69"/>
  <c r="R265" i="69"/>
  <c r="P265" i="69"/>
  <c r="N265" i="69"/>
  <c r="G265" i="69"/>
  <c r="F265" i="69"/>
  <c r="Z264" i="69"/>
  <c r="Y264" i="69"/>
  <c r="AA264" i="69" s="1"/>
  <c r="AB264" i="69" s="1"/>
  <c r="W264" i="69"/>
  <c r="S264" i="69"/>
  <c r="O264" i="69"/>
  <c r="A264" i="69"/>
  <c r="AB263" i="69"/>
  <c r="Z263" i="69"/>
  <c r="Y263" i="69"/>
  <c r="W263" i="69"/>
  <c r="AA263" i="69" s="1"/>
  <c r="S263" i="69"/>
  <c r="O263" i="69"/>
  <c r="A263" i="69"/>
  <c r="Z262" i="69"/>
  <c r="Y262" i="69"/>
  <c r="AA262" i="69" s="1"/>
  <c r="W262" i="69"/>
  <c r="S262" i="69"/>
  <c r="O262" i="69"/>
  <c r="A262" i="69"/>
  <c r="AB261" i="69"/>
  <c r="Z261" i="69"/>
  <c r="Y261" i="69"/>
  <c r="W261" i="69"/>
  <c r="AA261" i="69" s="1"/>
  <c r="S261" i="69"/>
  <c r="O261" i="69"/>
  <c r="A261" i="69"/>
  <c r="Z260" i="69"/>
  <c r="Y260" i="69"/>
  <c r="W260" i="69"/>
  <c r="S260" i="69"/>
  <c r="O260" i="69"/>
  <c r="A260" i="69"/>
  <c r="Z259" i="69"/>
  <c r="Y259" i="69"/>
  <c r="W259" i="69"/>
  <c r="AA259" i="69" s="1"/>
  <c r="AB259" i="69" s="1"/>
  <c r="S259" i="69"/>
  <c r="O259" i="69"/>
  <c r="A259" i="69"/>
  <c r="Z258" i="69"/>
  <c r="Y258" i="69"/>
  <c r="W258" i="69"/>
  <c r="S258" i="69"/>
  <c r="O258" i="69"/>
  <c r="A258" i="69"/>
  <c r="Z257" i="69"/>
  <c r="Y257" i="69"/>
  <c r="W257" i="69"/>
  <c r="AA257" i="69" s="1"/>
  <c r="AB257" i="69" s="1"/>
  <c r="S257" i="69"/>
  <c r="O257" i="69"/>
  <c r="A257" i="69"/>
  <c r="Z256" i="69"/>
  <c r="Y256" i="69"/>
  <c r="AA256" i="69" s="1"/>
  <c r="AB256" i="69" s="1"/>
  <c r="W256" i="69"/>
  <c r="S256" i="69"/>
  <c r="O256" i="69"/>
  <c r="A256" i="69"/>
  <c r="Z255" i="69"/>
  <c r="Y255" i="69"/>
  <c r="W255" i="69"/>
  <c r="AA255" i="69" s="1"/>
  <c r="AB255" i="69" s="1"/>
  <c r="S255" i="69"/>
  <c r="O255" i="69"/>
  <c r="A255" i="69"/>
  <c r="Z254" i="69"/>
  <c r="Y254" i="69"/>
  <c r="W254" i="69"/>
  <c r="S254" i="69"/>
  <c r="O254" i="69"/>
  <c r="A254" i="69"/>
  <c r="Z253" i="69"/>
  <c r="Y253" i="69"/>
  <c r="W253" i="69"/>
  <c r="AA253" i="69" s="1"/>
  <c r="AB253" i="69" s="1"/>
  <c r="S253" i="69"/>
  <c r="O253" i="69"/>
  <c r="A253" i="69"/>
  <c r="Z252" i="69"/>
  <c r="Y252" i="69"/>
  <c r="W252" i="69"/>
  <c r="S252" i="69"/>
  <c r="O252" i="69"/>
  <c r="A252" i="69"/>
  <c r="AB251" i="69"/>
  <c r="Z251" i="69"/>
  <c r="Y251" i="69"/>
  <c r="W251" i="69"/>
  <c r="AA251" i="69" s="1"/>
  <c r="S251" i="69"/>
  <c r="O251" i="69"/>
  <c r="A251" i="69"/>
  <c r="Z250" i="69"/>
  <c r="Y250" i="69"/>
  <c r="W250" i="69"/>
  <c r="S250" i="69"/>
  <c r="O250" i="69"/>
  <c r="A250" i="69"/>
  <c r="AB249" i="69"/>
  <c r="Z249" i="69"/>
  <c r="Y249" i="69"/>
  <c r="W249" i="69"/>
  <c r="AA249" i="69" s="1"/>
  <c r="S249" i="69"/>
  <c r="O249" i="69"/>
  <c r="A249" i="69"/>
  <c r="Z248" i="69"/>
  <c r="Y248" i="69"/>
  <c r="AA248" i="69" s="1"/>
  <c r="W248" i="69"/>
  <c r="S248" i="69"/>
  <c r="O248" i="69"/>
  <c r="A248" i="69"/>
  <c r="Z247" i="69"/>
  <c r="Y247" i="69"/>
  <c r="W247" i="69"/>
  <c r="AA247" i="69" s="1"/>
  <c r="AB247" i="69" s="1"/>
  <c r="S247" i="69"/>
  <c r="O247" i="69"/>
  <c r="A247" i="69"/>
  <c r="Z246" i="69"/>
  <c r="Y246" i="69"/>
  <c r="AA246" i="69" s="1"/>
  <c r="AB246" i="69" s="1"/>
  <c r="W246" i="69"/>
  <c r="S246" i="69"/>
  <c r="O246" i="69"/>
  <c r="A246" i="69"/>
  <c r="Z245" i="69"/>
  <c r="Y245" i="69"/>
  <c r="W245" i="69"/>
  <c r="AA245" i="69" s="1"/>
  <c r="AB245" i="69" s="1"/>
  <c r="S245" i="69"/>
  <c r="O245" i="69"/>
  <c r="A245" i="69"/>
  <c r="Z244" i="69"/>
  <c r="Y244" i="69"/>
  <c r="AA244" i="69" s="1"/>
  <c r="AB244" i="69" s="1"/>
  <c r="W244" i="69"/>
  <c r="S244" i="69"/>
  <c r="O244" i="69"/>
  <c r="A244" i="69"/>
  <c r="Z243" i="69"/>
  <c r="Y243" i="69"/>
  <c r="W243" i="69"/>
  <c r="AA243" i="69" s="1"/>
  <c r="AB243" i="69" s="1"/>
  <c r="S243" i="69"/>
  <c r="O243" i="69"/>
  <c r="A243" i="69"/>
  <c r="Z242" i="69"/>
  <c r="Y242" i="69"/>
  <c r="W242" i="69"/>
  <c r="S242" i="69"/>
  <c r="O242" i="69"/>
  <c r="A242" i="69"/>
  <c r="AB241" i="69"/>
  <c r="Z241" i="69"/>
  <c r="Y241" i="69"/>
  <c r="W241" i="69"/>
  <c r="AA241" i="69" s="1"/>
  <c r="S241" i="69"/>
  <c r="O241" i="69"/>
  <c r="A241" i="69"/>
  <c r="Z240" i="69"/>
  <c r="Y240" i="69"/>
  <c r="W240" i="69"/>
  <c r="S240" i="69"/>
  <c r="O240" i="69"/>
  <c r="A240" i="69"/>
  <c r="Z239" i="69"/>
  <c r="Y239" i="69"/>
  <c r="W239" i="69"/>
  <c r="AA239" i="69" s="1"/>
  <c r="AB239" i="69" s="1"/>
  <c r="S239" i="69"/>
  <c r="O239" i="69"/>
  <c r="A239" i="69"/>
  <c r="Z238" i="69"/>
  <c r="Y238" i="69"/>
  <c r="W238" i="69"/>
  <c r="S238" i="69"/>
  <c r="O238" i="69"/>
  <c r="A238" i="69"/>
  <c r="Z237" i="69"/>
  <c r="Y237" i="69"/>
  <c r="AA237" i="69" s="1"/>
  <c r="AB237" i="69" s="1"/>
  <c r="W237" i="69"/>
  <c r="S237" i="69"/>
  <c r="O237" i="69"/>
  <c r="A237" i="69"/>
  <c r="Z236" i="69"/>
  <c r="Y236" i="69"/>
  <c r="W236" i="69"/>
  <c r="S236" i="69"/>
  <c r="O236" i="69"/>
  <c r="A236" i="69"/>
  <c r="AK235" i="69"/>
  <c r="AF235" i="69"/>
  <c r="AE235" i="69"/>
  <c r="AD235" i="69"/>
  <c r="AC235" i="69"/>
  <c r="V235" i="69"/>
  <c r="U235" i="69"/>
  <c r="T235" i="69"/>
  <c r="R235" i="69"/>
  <c r="Q235" i="69"/>
  <c r="P235" i="69"/>
  <c r="N235" i="69"/>
  <c r="M235" i="69"/>
  <c r="L235" i="69"/>
  <c r="K235" i="69"/>
  <c r="J235" i="69"/>
  <c r="I235" i="69"/>
  <c r="H235" i="69"/>
  <c r="G235" i="69"/>
  <c r="F235" i="69"/>
  <c r="Y234" i="69"/>
  <c r="Z234" i="69" s="1"/>
  <c r="W234" i="69"/>
  <c r="AA234" i="69" s="1"/>
  <c r="AB234" i="69" s="1"/>
  <c r="S234" i="69"/>
  <c r="O234" i="69"/>
  <c r="A234" i="69"/>
  <c r="Y233" i="69"/>
  <c r="Z233" i="69" s="1"/>
  <c r="W233" i="69"/>
  <c r="AA233" i="69" s="1"/>
  <c r="AB233" i="69" s="1"/>
  <c r="S233" i="69"/>
  <c r="O233" i="69"/>
  <c r="A233" i="69"/>
  <c r="Y232" i="69"/>
  <c r="Z232" i="69" s="1"/>
  <c r="W232" i="69"/>
  <c r="S232" i="69"/>
  <c r="O232" i="69"/>
  <c r="A232" i="69"/>
  <c r="AA231" i="69"/>
  <c r="AB231" i="69" s="1"/>
  <c r="Y231" i="69"/>
  <c r="Z231" i="69" s="1"/>
  <c r="W231" i="69"/>
  <c r="S231" i="69"/>
  <c r="O231" i="69"/>
  <c r="A231" i="69"/>
  <c r="Y230" i="69"/>
  <c r="Z230" i="69" s="1"/>
  <c r="W230" i="69"/>
  <c r="S230" i="69"/>
  <c r="O230" i="69"/>
  <c r="A230" i="69"/>
  <c r="Y229" i="69"/>
  <c r="AA229" i="69" s="1"/>
  <c r="AB229" i="69" s="1"/>
  <c r="W229" i="69"/>
  <c r="S229" i="69"/>
  <c r="O229" i="69"/>
  <c r="A229" i="69"/>
  <c r="Y228" i="69"/>
  <c r="Z228" i="69" s="1"/>
  <c r="W228" i="69"/>
  <c r="S228" i="69"/>
  <c r="O228" i="69"/>
  <c r="A228" i="69"/>
  <c r="Y227" i="69"/>
  <c r="AA227" i="69" s="1"/>
  <c r="AB227" i="69" s="1"/>
  <c r="W227" i="69"/>
  <c r="S227" i="69"/>
  <c r="O227" i="69"/>
  <c r="A227" i="69"/>
  <c r="AA226" i="69"/>
  <c r="AB226" i="69" s="1"/>
  <c r="Y226" i="69"/>
  <c r="Z226" i="69" s="1"/>
  <c r="W226" i="69"/>
  <c r="S226" i="69"/>
  <c r="O226" i="69"/>
  <c r="A226" i="69"/>
  <c r="Y225" i="69"/>
  <c r="AA225" i="69" s="1"/>
  <c r="AB225" i="69" s="1"/>
  <c r="W225" i="69"/>
  <c r="S225" i="69"/>
  <c r="O225" i="69"/>
  <c r="A225" i="69"/>
  <c r="Y224" i="69"/>
  <c r="Z224" i="69" s="1"/>
  <c r="W224" i="69"/>
  <c r="S224" i="69"/>
  <c r="O224" i="69"/>
  <c r="A224" i="69"/>
  <c r="Z223" i="69"/>
  <c r="Y223" i="69"/>
  <c r="AA223" i="69" s="1"/>
  <c r="AB223" i="69" s="1"/>
  <c r="W223" i="69"/>
  <c r="S223" i="69"/>
  <c r="O223" i="69"/>
  <c r="A223" i="69"/>
  <c r="AA222" i="69"/>
  <c r="AB222" i="69" s="1"/>
  <c r="Y222" i="69"/>
  <c r="Z222" i="69" s="1"/>
  <c r="W222" i="69"/>
  <c r="S222" i="69"/>
  <c r="O222" i="69"/>
  <c r="A222" i="69"/>
  <c r="Y221" i="69"/>
  <c r="AA221" i="69" s="1"/>
  <c r="AB221" i="69" s="1"/>
  <c r="W221" i="69"/>
  <c r="S221" i="69"/>
  <c r="O221" i="69"/>
  <c r="A221" i="69"/>
  <c r="Y220" i="69"/>
  <c r="Z220" i="69" s="1"/>
  <c r="W220" i="69"/>
  <c r="AA220" i="69" s="1"/>
  <c r="AB220" i="69" s="1"/>
  <c r="S220" i="69"/>
  <c r="O220" i="69"/>
  <c r="A220" i="69"/>
  <c r="Y219" i="69"/>
  <c r="Z219" i="69" s="1"/>
  <c r="W219" i="69"/>
  <c r="AA219" i="69" s="1"/>
  <c r="AB219" i="69" s="1"/>
  <c r="S219" i="69"/>
  <c r="O219" i="69"/>
  <c r="A219" i="69"/>
  <c r="Y218" i="69"/>
  <c r="Z218" i="69" s="1"/>
  <c r="W218" i="69"/>
  <c r="AA218" i="69" s="1"/>
  <c r="AB218" i="69" s="1"/>
  <c r="S218" i="69"/>
  <c r="O218" i="69"/>
  <c r="A218" i="69"/>
  <c r="Y217" i="69"/>
  <c r="AA217" i="69" s="1"/>
  <c r="AB217" i="69" s="1"/>
  <c r="W217" i="69"/>
  <c r="S217" i="69"/>
  <c r="O217" i="69"/>
  <c r="A217" i="69"/>
  <c r="Y216" i="69"/>
  <c r="Z216" i="69" s="1"/>
  <c r="W216" i="69"/>
  <c r="S216" i="69"/>
  <c r="O216" i="69"/>
  <c r="A216" i="69"/>
  <c r="AA215" i="69"/>
  <c r="AB215" i="69" s="1"/>
  <c r="Z215" i="69"/>
  <c r="Y215" i="69"/>
  <c r="W215" i="69"/>
  <c r="S215" i="69"/>
  <c r="O215" i="69"/>
  <c r="A215" i="69"/>
  <c r="Y214" i="69"/>
  <c r="Z214" i="69" s="1"/>
  <c r="W214" i="69"/>
  <c r="S214" i="69"/>
  <c r="O214" i="69"/>
  <c r="A214" i="69"/>
  <c r="Y213" i="69"/>
  <c r="W213" i="69"/>
  <c r="S213" i="69"/>
  <c r="O213" i="69"/>
  <c r="A213" i="69"/>
  <c r="Y212" i="69"/>
  <c r="Z212" i="69" s="1"/>
  <c r="W212" i="69"/>
  <c r="S212" i="69"/>
  <c r="O212" i="69"/>
  <c r="A212" i="69"/>
  <c r="Y211" i="69"/>
  <c r="AA211" i="69" s="1"/>
  <c r="AB211" i="69" s="1"/>
  <c r="W211" i="69"/>
  <c r="S211" i="69"/>
  <c r="O211" i="69"/>
  <c r="A211" i="69"/>
  <c r="Y210" i="69"/>
  <c r="Z210" i="69" s="1"/>
  <c r="W210" i="69"/>
  <c r="AA210" i="69" s="1"/>
  <c r="AB210" i="69" s="1"/>
  <c r="S210" i="69"/>
  <c r="O210" i="69"/>
  <c r="A210" i="69"/>
  <c r="Z209" i="69"/>
  <c r="Y209" i="69"/>
  <c r="AA209" i="69" s="1"/>
  <c r="AB209" i="69" s="1"/>
  <c r="W209" i="69"/>
  <c r="S209" i="69"/>
  <c r="O209" i="69"/>
  <c r="A209" i="69"/>
  <c r="Z208" i="69"/>
  <c r="Y208" i="69"/>
  <c r="AA208" i="69" s="1"/>
  <c r="AB208" i="69" s="1"/>
  <c r="W208" i="69"/>
  <c r="S208" i="69"/>
  <c r="O208" i="69"/>
  <c r="A208" i="69"/>
  <c r="Y207" i="69"/>
  <c r="AA207" i="69" s="1"/>
  <c r="AB207" i="69" s="1"/>
  <c r="W207" i="69"/>
  <c r="S207" i="69"/>
  <c r="O207" i="69"/>
  <c r="A207" i="69"/>
  <c r="Y206" i="69"/>
  <c r="AA206" i="69" s="1"/>
  <c r="AB206" i="69" s="1"/>
  <c r="W206" i="69"/>
  <c r="S206" i="69"/>
  <c r="O206" i="69"/>
  <c r="A206" i="69"/>
  <c r="Y205" i="69"/>
  <c r="Z205" i="69" s="1"/>
  <c r="W205" i="69"/>
  <c r="AA205" i="69" s="1"/>
  <c r="AB205" i="69" s="1"/>
  <c r="S205" i="69"/>
  <c r="O205" i="69"/>
  <c r="A205" i="69"/>
  <c r="AB204" i="69"/>
  <c r="AA204" i="69"/>
  <c r="Y204" i="69"/>
  <c r="Z204" i="69" s="1"/>
  <c r="W204" i="69"/>
  <c r="S204" i="69"/>
  <c r="O204" i="69"/>
  <c r="A204" i="69"/>
  <c r="Z203" i="69"/>
  <c r="Y203" i="69"/>
  <c r="AA203" i="69" s="1"/>
  <c r="AB203" i="69" s="1"/>
  <c r="W203" i="69"/>
  <c r="S203" i="69"/>
  <c r="O203" i="69"/>
  <c r="A203" i="69"/>
  <c r="AA202" i="69"/>
  <c r="AB202" i="69" s="1"/>
  <c r="Z202" i="69"/>
  <c r="Y202" i="69"/>
  <c r="W202" i="69"/>
  <c r="S202" i="69"/>
  <c r="O202" i="69"/>
  <c r="A202" i="69"/>
  <c r="Y201" i="69"/>
  <c r="AA201" i="69" s="1"/>
  <c r="AB201" i="69" s="1"/>
  <c r="W201" i="69"/>
  <c r="S201" i="69"/>
  <c r="O201" i="69"/>
  <c r="A201" i="69"/>
  <c r="Z200" i="69"/>
  <c r="Y200" i="69"/>
  <c r="AA200" i="69" s="1"/>
  <c r="AB200" i="69" s="1"/>
  <c r="W200" i="69"/>
  <c r="S200" i="69"/>
  <c r="O200" i="69"/>
  <c r="A200" i="69"/>
  <c r="Y199" i="69"/>
  <c r="AA199" i="69" s="1"/>
  <c r="AB199" i="69" s="1"/>
  <c r="W199" i="69"/>
  <c r="S199" i="69"/>
  <c r="O199" i="69"/>
  <c r="A199" i="69"/>
  <c r="AK198" i="69"/>
  <c r="AK196" i="69" s="1"/>
  <c r="AF198" i="69"/>
  <c r="AF196" i="69" s="1"/>
  <c r="AE198" i="69"/>
  <c r="AD198" i="69"/>
  <c r="AD196" i="69" s="1"/>
  <c r="AC198" i="69"/>
  <c r="AC196" i="69" s="1"/>
  <c r="W198" i="69"/>
  <c r="V198" i="69"/>
  <c r="U198" i="69"/>
  <c r="T198" i="69"/>
  <c r="R198" i="69"/>
  <c r="Q198" i="69"/>
  <c r="Q196" i="69" s="1"/>
  <c r="P198" i="69"/>
  <c r="O198" i="69"/>
  <c r="N198" i="69"/>
  <c r="N196" i="69" s="1"/>
  <c r="M198" i="69"/>
  <c r="M196" i="69" s="1"/>
  <c r="L198" i="69"/>
  <c r="L196" i="69" s="1"/>
  <c r="K198" i="69"/>
  <c r="K196" i="69" s="1"/>
  <c r="J198" i="69"/>
  <c r="I198" i="69"/>
  <c r="I196" i="69" s="1"/>
  <c r="H198" i="69"/>
  <c r="G198" i="69"/>
  <c r="F198" i="69"/>
  <c r="E198" i="69"/>
  <c r="Y197" i="69"/>
  <c r="W197" i="69"/>
  <c r="AE196" i="69"/>
  <c r="U196" i="69"/>
  <c r="T196" i="69"/>
  <c r="R196" i="69"/>
  <c r="J196" i="69"/>
  <c r="H196" i="69"/>
  <c r="G196" i="69"/>
  <c r="E196" i="69"/>
  <c r="AB195" i="69"/>
  <c r="AA195" i="69"/>
  <c r="Z195" i="69"/>
  <c r="Y195" i="69"/>
  <c r="W195" i="69"/>
  <c r="S195" i="69"/>
  <c r="O195" i="69"/>
  <c r="A195" i="69"/>
  <c r="Y194" i="69"/>
  <c r="AA194" i="69" s="1"/>
  <c r="AB194" i="69" s="1"/>
  <c r="W194" i="69"/>
  <c r="S194" i="69"/>
  <c r="O194" i="69"/>
  <c r="A194" i="69"/>
  <c r="AK193" i="69"/>
  <c r="AF193" i="69"/>
  <c r="AE193" i="69"/>
  <c r="AD193" i="69"/>
  <c r="AC193" i="69"/>
  <c r="V193" i="69"/>
  <c r="W193" i="69" s="1"/>
  <c r="U193" i="69"/>
  <c r="T193" i="69"/>
  <c r="S193" i="69"/>
  <c r="R193" i="69"/>
  <c r="Q193" i="69"/>
  <c r="P193" i="69"/>
  <c r="Y193" i="69" s="1"/>
  <c r="O193" i="69"/>
  <c r="N193" i="69"/>
  <c r="M193" i="69"/>
  <c r="L193" i="69"/>
  <c r="K193" i="69"/>
  <c r="J193" i="69"/>
  <c r="I193" i="69"/>
  <c r="H193" i="69"/>
  <c r="G193" i="69"/>
  <c r="F193" i="69"/>
  <c r="E193" i="69"/>
  <c r="Y192" i="69"/>
  <c r="Z192" i="69" s="1"/>
  <c r="W192" i="69"/>
  <c r="S192" i="69"/>
  <c r="O192" i="69"/>
  <c r="O190" i="69" s="1"/>
  <c r="A192" i="69"/>
  <c r="AA191" i="69"/>
  <c r="AB191" i="69" s="1"/>
  <c r="Z191" i="69"/>
  <c r="Y191" i="69"/>
  <c r="W191" i="69"/>
  <c r="S191" i="69"/>
  <c r="S190" i="69" s="1"/>
  <c r="O191" i="69"/>
  <c r="A191" i="69"/>
  <c r="AK190" i="69"/>
  <c r="AF190" i="69"/>
  <c r="AE190" i="69"/>
  <c r="AD190" i="69"/>
  <c r="AC190" i="69"/>
  <c r="AC186" i="69" s="1"/>
  <c r="W190" i="69"/>
  <c r="V190" i="69"/>
  <c r="U190" i="69"/>
  <c r="U186" i="69" s="1"/>
  <c r="T190" i="69"/>
  <c r="T186" i="69" s="1"/>
  <c r="R190" i="69"/>
  <c r="Q190" i="69"/>
  <c r="P190" i="69"/>
  <c r="N190" i="69"/>
  <c r="M190" i="69"/>
  <c r="M186" i="69" s="1"/>
  <c r="L190" i="69"/>
  <c r="L186" i="69" s="1"/>
  <c r="K190" i="69"/>
  <c r="J190" i="69"/>
  <c r="I190" i="69"/>
  <c r="H190" i="69"/>
  <c r="G190" i="69"/>
  <c r="G186" i="69" s="1"/>
  <c r="F190" i="69"/>
  <c r="E190" i="69"/>
  <c r="E186" i="69" s="1"/>
  <c r="Y189" i="69"/>
  <c r="AA189" i="69" s="1"/>
  <c r="AB189" i="69" s="1"/>
  <c r="W189" i="69"/>
  <c r="S189" i="69"/>
  <c r="O189" i="69"/>
  <c r="A189" i="69"/>
  <c r="AK188" i="69"/>
  <c r="AK186" i="69" s="1"/>
  <c r="AF188" i="69"/>
  <c r="AE188" i="69"/>
  <c r="AE186" i="69" s="1"/>
  <c r="AD188" i="69"/>
  <c r="AC188" i="69"/>
  <c r="Z188" i="69"/>
  <c r="Y188" i="69"/>
  <c r="V188" i="69"/>
  <c r="W188" i="69" s="1"/>
  <c r="U188" i="69"/>
  <c r="T188" i="69"/>
  <c r="S188" i="69"/>
  <c r="R188" i="69"/>
  <c r="Q188" i="69"/>
  <c r="Q186" i="69" s="1"/>
  <c r="P188" i="69"/>
  <c r="P186" i="69" s="1"/>
  <c r="Y186" i="69" s="1"/>
  <c r="O188" i="69"/>
  <c r="O186" i="69" s="1"/>
  <c r="N188" i="69"/>
  <c r="N186" i="69" s="1"/>
  <c r="M188" i="69"/>
  <c r="L188" i="69"/>
  <c r="K188" i="69"/>
  <c r="K186" i="69" s="1"/>
  <c r="J188" i="69"/>
  <c r="J186" i="69" s="1"/>
  <c r="I188" i="69"/>
  <c r="I186" i="69" s="1"/>
  <c r="H188" i="69"/>
  <c r="H186" i="69" s="1"/>
  <c r="G188" i="69"/>
  <c r="F188" i="69"/>
  <c r="E188" i="69"/>
  <c r="Y187" i="69"/>
  <c r="W187" i="69"/>
  <c r="O187" i="69"/>
  <c r="AF186" i="69"/>
  <c r="AD186" i="69"/>
  <c r="V186" i="69"/>
  <c r="W186" i="69" s="1"/>
  <c r="R186" i="69"/>
  <c r="F186" i="69"/>
  <c r="D186" i="69"/>
  <c r="Y185" i="69"/>
  <c r="S185" i="69"/>
  <c r="A185" i="69"/>
  <c r="Y184" i="69"/>
  <c r="S184" i="69"/>
  <c r="A184" i="69"/>
  <c r="AA183" i="69"/>
  <c r="AB183" i="69" s="1"/>
  <c r="Z183" i="69"/>
  <c r="Y183" i="69"/>
  <c r="W183" i="69"/>
  <c r="S183" i="69"/>
  <c r="O183" i="69"/>
  <c r="A183" i="69"/>
  <c r="AA182" i="69"/>
  <c r="AB182" i="69" s="1"/>
  <c r="Z182" i="69"/>
  <c r="Y182" i="69"/>
  <c r="W182" i="69"/>
  <c r="A182" i="69"/>
  <c r="Y181" i="69"/>
  <c r="AA181" i="69" s="1"/>
  <c r="AB181" i="69" s="1"/>
  <c r="W181" i="69"/>
  <c r="A181" i="69"/>
  <c r="Y180" i="69"/>
  <c r="Z180" i="69" s="1"/>
  <c r="W180" i="69"/>
  <c r="A180" i="69"/>
  <c r="AA179" i="69"/>
  <c r="AB179" i="69" s="1"/>
  <c r="Y179" i="69"/>
  <c r="Z179" i="69" s="1"/>
  <c r="W179" i="69"/>
  <c r="A179" i="69"/>
  <c r="Y178" i="69"/>
  <c r="AA178" i="69" s="1"/>
  <c r="AB178" i="69" s="1"/>
  <c r="W178" i="69"/>
  <c r="A178" i="69"/>
  <c r="Y177" i="69"/>
  <c r="AA177" i="69" s="1"/>
  <c r="AB177" i="69" s="1"/>
  <c r="W177" i="69"/>
  <c r="A177" i="69"/>
  <c r="Z176" i="69"/>
  <c r="Y176" i="69"/>
  <c r="AA176" i="69" s="1"/>
  <c r="AB176" i="69" s="1"/>
  <c r="W176" i="69"/>
  <c r="A176" i="69"/>
  <c r="Y175" i="69"/>
  <c r="Z175" i="69" s="1"/>
  <c r="W175" i="69"/>
  <c r="A175" i="69"/>
  <c r="Y174" i="69"/>
  <c r="AA174" i="69" s="1"/>
  <c r="AB174" i="69" s="1"/>
  <c r="W174" i="69"/>
  <c r="S174" i="69"/>
  <c r="S166" i="69" s="1"/>
  <c r="O174" i="69"/>
  <c r="A174" i="69"/>
  <c r="Y173" i="69"/>
  <c r="AA173" i="69" s="1"/>
  <c r="AB173" i="69" s="1"/>
  <c r="W173" i="69"/>
  <c r="S173" i="69"/>
  <c r="A173" i="69"/>
  <c r="Y172" i="69"/>
  <c r="Z172" i="69" s="1"/>
  <c r="W172" i="69"/>
  <c r="AA172" i="69" s="1"/>
  <c r="AB172" i="69" s="1"/>
  <c r="S172" i="69"/>
  <c r="A172" i="69"/>
  <c r="AA171" i="69"/>
  <c r="AB171" i="69" s="1"/>
  <c r="Z171" i="69"/>
  <c r="Y171" i="69"/>
  <c r="W171" i="69"/>
  <c r="S171" i="69"/>
  <c r="O171" i="69"/>
  <c r="A171" i="69"/>
  <c r="Y170" i="69"/>
  <c r="AA170" i="69" s="1"/>
  <c r="AB170" i="69" s="1"/>
  <c r="W170" i="69"/>
  <c r="S170" i="69"/>
  <c r="O170" i="69"/>
  <c r="A170" i="69"/>
  <c r="Z169" i="69"/>
  <c r="Y169" i="69"/>
  <c r="AA169" i="69" s="1"/>
  <c r="AB169" i="69" s="1"/>
  <c r="W169" i="69"/>
  <c r="O169" i="69"/>
  <c r="A169" i="69"/>
  <c r="Y168" i="69"/>
  <c r="W168" i="69"/>
  <c r="O168" i="69"/>
  <c r="A168" i="69"/>
  <c r="Z167" i="69"/>
  <c r="Y167" i="69"/>
  <c r="AA167" i="69" s="1"/>
  <c r="AB167" i="69" s="1"/>
  <c r="W167" i="69"/>
  <c r="O167" i="69"/>
  <c r="A167" i="69"/>
  <c r="AK166" i="69"/>
  <c r="AK132" i="69" s="1"/>
  <c r="AF166" i="69"/>
  <c r="AE166" i="69"/>
  <c r="AD166" i="69"/>
  <c r="AC166" i="69"/>
  <c r="V166" i="69"/>
  <c r="U166" i="69"/>
  <c r="T166" i="69"/>
  <c r="R166" i="69"/>
  <c r="Q166" i="69"/>
  <c r="P166" i="69"/>
  <c r="Y166" i="69" s="1"/>
  <c r="O166" i="69"/>
  <c r="N166" i="69"/>
  <c r="M166" i="69"/>
  <c r="L166" i="69"/>
  <c r="K166" i="69"/>
  <c r="J166" i="69"/>
  <c r="I166" i="69"/>
  <c r="H166" i="69"/>
  <c r="G166" i="69"/>
  <c r="F166" i="69"/>
  <c r="E166" i="69"/>
  <c r="Z165" i="69"/>
  <c r="Y165" i="69"/>
  <c r="AA165" i="69" s="1"/>
  <c r="AB165" i="69" s="1"/>
  <c r="S165" i="69"/>
  <c r="S134" i="69" s="1"/>
  <c r="O165" i="69"/>
  <c r="A165" i="69"/>
  <c r="Z164" i="69"/>
  <c r="Y164" i="69"/>
  <c r="W164" i="69"/>
  <c r="S164" i="69"/>
  <c r="O164" i="69"/>
  <c r="A164" i="69"/>
  <c r="Z163" i="69"/>
  <c r="Y163" i="69"/>
  <c r="AA163" i="69" s="1"/>
  <c r="W163" i="69"/>
  <c r="S163" i="69"/>
  <c r="O163" i="69"/>
  <c r="A163" i="69"/>
  <c r="Y162" i="69"/>
  <c r="AA162" i="69" s="1"/>
  <c r="AB162" i="69" s="1"/>
  <c r="W162" i="69"/>
  <c r="S162" i="69"/>
  <c r="O162" i="69"/>
  <c r="A162" i="69"/>
  <c r="Y161" i="69"/>
  <c r="AA161" i="69" s="1"/>
  <c r="AB161" i="69" s="1"/>
  <c r="W161" i="69"/>
  <c r="S161" i="69"/>
  <c r="O161" i="69"/>
  <c r="A161" i="69"/>
  <c r="Y160" i="69"/>
  <c r="W160" i="69"/>
  <c r="S160" i="69"/>
  <c r="O160" i="69"/>
  <c r="A160" i="69"/>
  <c r="Y159" i="69"/>
  <c r="Z159" i="69" s="1"/>
  <c r="W159" i="69"/>
  <c r="AA159" i="69" s="1"/>
  <c r="AB159" i="69" s="1"/>
  <c r="S159" i="69"/>
  <c r="O159" i="69"/>
  <c r="A159" i="69"/>
  <c r="AB158" i="69"/>
  <c r="AA158" i="69"/>
  <c r="Y158" i="69"/>
  <c r="Z158" i="69" s="1"/>
  <c r="W158" i="69"/>
  <c r="S158" i="69"/>
  <c r="O158" i="69"/>
  <c r="A158" i="69"/>
  <c r="Y157" i="69"/>
  <c r="Z157" i="69" s="1"/>
  <c r="W157" i="69"/>
  <c r="AA157" i="69" s="1"/>
  <c r="AB157" i="69" s="1"/>
  <c r="S157" i="69"/>
  <c r="A157" i="69"/>
  <c r="AA156" i="69"/>
  <c r="AB156" i="69" s="1"/>
  <c r="Z156" i="69"/>
  <c r="Y156" i="69"/>
  <c r="W156" i="69"/>
  <c r="S156" i="69"/>
  <c r="O156" i="69"/>
  <c r="A156" i="69"/>
  <c r="AA155" i="69"/>
  <c r="AB155" i="69" s="1"/>
  <c r="Z155" i="69"/>
  <c r="Y155" i="69"/>
  <c r="W155" i="69"/>
  <c r="S155" i="69"/>
  <c r="O155" i="69"/>
  <c r="A155" i="69"/>
  <c r="AA154" i="69"/>
  <c r="AB154" i="69" s="1"/>
  <c r="Z154" i="69"/>
  <c r="Y154" i="69"/>
  <c r="W154" i="69"/>
  <c r="S154" i="69"/>
  <c r="A154" i="69"/>
  <c r="Y153" i="69"/>
  <c r="AA153" i="69" s="1"/>
  <c r="AB153" i="69" s="1"/>
  <c r="W153" i="69"/>
  <c r="S153" i="69"/>
  <c r="O153" i="69"/>
  <c r="A153" i="69"/>
  <c r="Z152" i="69"/>
  <c r="Y152" i="69"/>
  <c r="AA152" i="69" s="1"/>
  <c r="AB152" i="69" s="1"/>
  <c r="W152" i="69"/>
  <c r="S152" i="69"/>
  <c r="O152" i="69"/>
  <c r="A152" i="69"/>
  <c r="Y151" i="69"/>
  <c r="AA151" i="69" s="1"/>
  <c r="AB151" i="69" s="1"/>
  <c r="W151" i="69"/>
  <c r="S151" i="69"/>
  <c r="O151" i="69"/>
  <c r="A151" i="69"/>
  <c r="Z150" i="69"/>
  <c r="Y150" i="69"/>
  <c r="AA150" i="69" s="1"/>
  <c r="AB150" i="69" s="1"/>
  <c r="W150" i="69"/>
  <c r="S150" i="69"/>
  <c r="O150" i="69"/>
  <c r="A150" i="69"/>
  <c r="Y149" i="69"/>
  <c r="AA149" i="69" s="1"/>
  <c r="AB149" i="69" s="1"/>
  <c r="W149" i="69"/>
  <c r="S149" i="69"/>
  <c r="O149" i="69"/>
  <c r="A149" i="69"/>
  <c r="Z148" i="69"/>
  <c r="Y148" i="69"/>
  <c r="AA148" i="69" s="1"/>
  <c r="AB148" i="69" s="1"/>
  <c r="W148" i="69"/>
  <c r="S148" i="69"/>
  <c r="A148" i="69"/>
  <c r="Y147" i="69"/>
  <c r="AA147" i="69" s="1"/>
  <c r="AB147" i="69" s="1"/>
  <c r="W147" i="69"/>
  <c r="S147" i="69"/>
  <c r="A147" i="69"/>
  <c r="Z146" i="69"/>
  <c r="Y146" i="69"/>
  <c r="W146" i="69"/>
  <c r="S146" i="69"/>
  <c r="A146" i="69"/>
  <c r="AA145" i="69"/>
  <c r="AB145" i="69" s="1"/>
  <c r="Y145" i="69"/>
  <c r="Z145" i="69" s="1"/>
  <c r="W145" i="69"/>
  <c r="S145" i="69"/>
  <c r="A145" i="69"/>
  <c r="Z144" i="69"/>
  <c r="Y144" i="69"/>
  <c r="AA144" i="69" s="1"/>
  <c r="W144" i="69"/>
  <c r="S144" i="69"/>
  <c r="O144" i="69"/>
  <c r="A144" i="69"/>
  <c r="Z143" i="69"/>
  <c r="Y143" i="69"/>
  <c r="AA143" i="69" s="1"/>
  <c r="AB143" i="69" s="1"/>
  <c r="W143" i="69"/>
  <c r="S143" i="69"/>
  <c r="A143" i="69"/>
  <c r="Y142" i="69"/>
  <c r="AA142" i="69" s="1"/>
  <c r="AB142" i="69" s="1"/>
  <c r="W142" i="69"/>
  <c r="S142" i="69"/>
  <c r="O142" i="69"/>
  <c r="A142" i="69"/>
  <c r="Y141" i="69"/>
  <c r="AA141" i="69" s="1"/>
  <c r="AB141" i="69" s="1"/>
  <c r="W141" i="69"/>
  <c r="S141" i="69"/>
  <c r="O141" i="69"/>
  <c r="A141" i="69"/>
  <c r="Y140" i="69"/>
  <c r="AA140" i="69" s="1"/>
  <c r="AB140" i="69" s="1"/>
  <c r="W140" i="69"/>
  <c r="S140" i="69"/>
  <c r="O140" i="69"/>
  <c r="A140" i="69"/>
  <c r="Y139" i="69"/>
  <c r="AA139" i="69" s="1"/>
  <c r="AB139" i="69" s="1"/>
  <c r="W139" i="69"/>
  <c r="S139" i="69"/>
  <c r="O139" i="69"/>
  <c r="O134" i="69" s="1"/>
  <c r="O132" i="69" s="1"/>
  <c r="A139" i="69"/>
  <c r="Y138" i="69"/>
  <c r="AA138" i="69" s="1"/>
  <c r="AB138" i="69" s="1"/>
  <c r="W138" i="69"/>
  <c r="S138" i="69"/>
  <c r="A138" i="69"/>
  <c r="AB137" i="69"/>
  <c r="AA137" i="69"/>
  <c r="Y137" i="69"/>
  <c r="Z137" i="69" s="1"/>
  <c r="W137" i="69"/>
  <c r="A137" i="69"/>
  <c r="Y136" i="69"/>
  <c r="AA136" i="69" s="1"/>
  <c r="AB136" i="69" s="1"/>
  <c r="W136" i="69"/>
  <c r="A136" i="69"/>
  <c r="Z135" i="69"/>
  <c r="Y135" i="69"/>
  <c r="W135" i="69"/>
  <c r="A135" i="69"/>
  <c r="AK134" i="69"/>
  <c r="AF134" i="69"/>
  <c r="AE134" i="69"/>
  <c r="AD134" i="69"/>
  <c r="AD132" i="69" s="1"/>
  <c r="AC134" i="69"/>
  <c r="AC132" i="69" s="1"/>
  <c r="V134" i="69"/>
  <c r="U134" i="69"/>
  <c r="U132" i="69" s="1"/>
  <c r="T134" i="69"/>
  <c r="T132" i="69" s="1"/>
  <c r="R134" i="69"/>
  <c r="R132" i="69" s="1"/>
  <c r="W132" i="69" s="1"/>
  <c r="Q134" i="69"/>
  <c r="Q132" i="69" s="1"/>
  <c r="P134" i="69"/>
  <c r="N134" i="69"/>
  <c r="M134" i="69"/>
  <c r="M132" i="69" s="1"/>
  <c r="L134" i="69"/>
  <c r="L132" i="69" s="1"/>
  <c r="K134" i="69"/>
  <c r="J134" i="69"/>
  <c r="J132" i="69" s="1"/>
  <c r="I134" i="69"/>
  <c r="I132" i="69" s="1"/>
  <c r="H134" i="69"/>
  <c r="H132" i="69" s="1"/>
  <c r="G134" i="69"/>
  <c r="F134" i="69"/>
  <c r="E134" i="69"/>
  <c r="E132" i="69" s="1"/>
  <c r="Y133" i="69"/>
  <c r="W133" i="69"/>
  <c r="AF132" i="69"/>
  <c r="AE132" i="69"/>
  <c r="V132" i="69"/>
  <c r="N132" i="69"/>
  <c r="K132" i="69"/>
  <c r="G132" i="69"/>
  <c r="F132" i="69"/>
  <c r="Y131" i="69"/>
  <c r="AA131" i="69" s="1"/>
  <c r="AB131" i="69" s="1"/>
  <c r="W131" i="69"/>
  <c r="S131" i="69"/>
  <c r="S130" i="69" s="1"/>
  <c r="O131" i="69"/>
  <c r="O130" i="69" s="1"/>
  <c r="A131" i="69"/>
  <c r="AF130" i="69"/>
  <c r="AE130" i="69"/>
  <c r="AD130" i="69"/>
  <c r="AC130" i="69"/>
  <c r="V130" i="69"/>
  <c r="U130" i="69"/>
  <c r="T130" i="69"/>
  <c r="R130" i="69"/>
  <c r="W130" i="69" s="1"/>
  <c r="Q130" i="69"/>
  <c r="Y130" i="69" s="1"/>
  <c r="P130" i="69"/>
  <c r="L130" i="69"/>
  <c r="I130" i="69"/>
  <c r="H130" i="69"/>
  <c r="G130" i="69"/>
  <c r="F130" i="69"/>
  <c r="E130" i="69"/>
  <c r="Z129" i="69"/>
  <c r="Y129" i="69"/>
  <c r="AA129" i="69" s="1"/>
  <c r="W129" i="69"/>
  <c r="S129" i="69"/>
  <c r="O129" i="69"/>
  <c r="A129" i="69"/>
  <c r="Z128" i="69"/>
  <c r="Y128" i="69"/>
  <c r="AA128" i="69" s="1"/>
  <c r="AB128" i="69" s="1"/>
  <c r="W128" i="69"/>
  <c r="S128" i="69"/>
  <c r="O128" i="69"/>
  <c r="A128" i="69"/>
  <c r="Z127" i="69"/>
  <c r="Y127" i="69"/>
  <c r="AA127" i="69" s="1"/>
  <c r="AB127" i="69" s="1"/>
  <c r="S127" i="69"/>
  <c r="O127" i="69"/>
  <c r="A127" i="69"/>
  <c r="Y126" i="69"/>
  <c r="AA126" i="69" s="1"/>
  <c r="AB126" i="69" s="1"/>
  <c r="S126" i="69"/>
  <c r="O126" i="69"/>
  <c r="A126" i="69"/>
  <c r="AA125" i="69"/>
  <c r="AB125" i="69" s="1"/>
  <c r="Y125" i="69"/>
  <c r="Z125" i="69" s="1"/>
  <c r="S125" i="69"/>
  <c r="S98" i="69" s="1"/>
  <c r="O125" i="69"/>
  <c r="A125" i="69"/>
  <c r="AA124" i="69"/>
  <c r="AB124" i="69" s="1"/>
  <c r="Z124" i="69"/>
  <c r="Y124" i="69"/>
  <c r="S124" i="69"/>
  <c r="O124" i="69"/>
  <c r="A124" i="69"/>
  <c r="Y123" i="69"/>
  <c r="AA123" i="69" s="1"/>
  <c r="AB123" i="69" s="1"/>
  <c r="W123" i="69"/>
  <c r="S123" i="69"/>
  <c r="O123" i="69"/>
  <c r="A123" i="69"/>
  <c r="Z122" i="69"/>
  <c r="Y122" i="69"/>
  <c r="AA122" i="69" s="1"/>
  <c r="AB122" i="69" s="1"/>
  <c r="W122" i="69"/>
  <c r="S122" i="69"/>
  <c r="O122" i="69"/>
  <c r="A122" i="69"/>
  <c r="Y121" i="69"/>
  <c r="AA121" i="69" s="1"/>
  <c r="AB121" i="69" s="1"/>
  <c r="W121" i="69"/>
  <c r="S121" i="69"/>
  <c r="O121" i="69"/>
  <c r="A121" i="69"/>
  <c r="Z120" i="69"/>
  <c r="Y120" i="69"/>
  <c r="AA120" i="69" s="1"/>
  <c r="AB120" i="69" s="1"/>
  <c r="W120" i="69"/>
  <c r="S120" i="69"/>
  <c r="O120" i="69"/>
  <c r="A120" i="69"/>
  <c r="Y119" i="69"/>
  <c r="AA119" i="69" s="1"/>
  <c r="AB119" i="69" s="1"/>
  <c r="W119" i="69"/>
  <c r="S119" i="69"/>
  <c r="O119" i="69"/>
  <c r="A119" i="69"/>
  <c r="Z118" i="69"/>
  <c r="Y118" i="69"/>
  <c r="AA118" i="69" s="1"/>
  <c r="AB118" i="69" s="1"/>
  <c r="W118" i="69"/>
  <c r="S118" i="69"/>
  <c r="O118" i="69"/>
  <c r="A118" i="69"/>
  <c r="Y117" i="69"/>
  <c r="AA117" i="69" s="1"/>
  <c r="AB117" i="69" s="1"/>
  <c r="W117" i="69"/>
  <c r="S117" i="69"/>
  <c r="O117" i="69"/>
  <c r="A117" i="69"/>
  <c r="Z116" i="69"/>
  <c r="Y116" i="69"/>
  <c r="AA116" i="69" s="1"/>
  <c r="AB116" i="69" s="1"/>
  <c r="W116" i="69"/>
  <c r="S116" i="69"/>
  <c r="O116" i="69"/>
  <c r="A116" i="69"/>
  <c r="Y115" i="69"/>
  <c r="AA115" i="69" s="1"/>
  <c r="AB115" i="69" s="1"/>
  <c r="W115" i="69"/>
  <c r="S115" i="69"/>
  <c r="O115" i="69"/>
  <c r="A115" i="69"/>
  <c r="Z114" i="69"/>
  <c r="Y114" i="69"/>
  <c r="AA114" i="69" s="1"/>
  <c r="AB114" i="69" s="1"/>
  <c r="W114" i="69"/>
  <c r="S114" i="69"/>
  <c r="O114" i="69"/>
  <c r="A114" i="69"/>
  <c r="Y113" i="69"/>
  <c r="AA113" i="69" s="1"/>
  <c r="AB113" i="69" s="1"/>
  <c r="W113" i="69"/>
  <c r="S113" i="69"/>
  <c r="O113" i="69"/>
  <c r="A113" i="69"/>
  <c r="Z112" i="69"/>
  <c r="Y112" i="69"/>
  <c r="AA112" i="69" s="1"/>
  <c r="AB112" i="69" s="1"/>
  <c r="W112" i="69"/>
  <c r="S112" i="69"/>
  <c r="O112" i="69"/>
  <c r="A112" i="69"/>
  <c r="Y111" i="69"/>
  <c r="AA111" i="69" s="1"/>
  <c r="AB111" i="69" s="1"/>
  <c r="W111" i="69"/>
  <c r="S111" i="69"/>
  <c r="O111" i="69"/>
  <c r="A111" i="69"/>
  <c r="Z110" i="69"/>
  <c r="Y110" i="69"/>
  <c r="AA110" i="69" s="1"/>
  <c r="AB110" i="69" s="1"/>
  <c r="W110" i="69"/>
  <c r="S110" i="69"/>
  <c r="O110" i="69"/>
  <c r="A110" i="69"/>
  <c r="Y109" i="69"/>
  <c r="AA109" i="69" s="1"/>
  <c r="AB109" i="69" s="1"/>
  <c r="W109" i="69"/>
  <c r="S109" i="69"/>
  <c r="O109" i="69"/>
  <c r="A109" i="69"/>
  <c r="Z108" i="69"/>
  <c r="Y108" i="69"/>
  <c r="AA108" i="69" s="1"/>
  <c r="AB108" i="69" s="1"/>
  <c r="W108" i="69"/>
  <c r="S108" i="69"/>
  <c r="O108" i="69"/>
  <c r="A108" i="69"/>
  <c r="Y107" i="69"/>
  <c r="AA107" i="69" s="1"/>
  <c r="AB107" i="69" s="1"/>
  <c r="W107" i="69"/>
  <c r="S107" i="69"/>
  <c r="O107" i="69"/>
  <c r="A107" i="69"/>
  <c r="Z106" i="69"/>
  <c r="Y106" i="69"/>
  <c r="AA106" i="69" s="1"/>
  <c r="AB106" i="69" s="1"/>
  <c r="W106" i="69"/>
  <c r="A106" i="69"/>
  <c r="Y105" i="69"/>
  <c r="AA105" i="69" s="1"/>
  <c r="AB105" i="69" s="1"/>
  <c r="W105" i="69"/>
  <c r="A105" i="69"/>
  <c r="Z104" i="69"/>
  <c r="Y104" i="69"/>
  <c r="AA104" i="69" s="1"/>
  <c r="AB104" i="69" s="1"/>
  <c r="W104" i="69"/>
  <c r="A104" i="69"/>
  <c r="AB103" i="69"/>
  <c r="AA103" i="69"/>
  <c r="Y103" i="69"/>
  <c r="Z103" i="69" s="1"/>
  <c r="W103" i="69"/>
  <c r="A103" i="69"/>
  <c r="Y102" i="69"/>
  <c r="AA102" i="69" s="1"/>
  <c r="AB102" i="69" s="1"/>
  <c r="W102" i="69"/>
  <c r="S102" i="69"/>
  <c r="O102" i="69"/>
  <c r="A102" i="69"/>
  <c r="Z101" i="69"/>
  <c r="Y101" i="69"/>
  <c r="AA101" i="69" s="1"/>
  <c r="AB101" i="69" s="1"/>
  <c r="W101" i="69"/>
  <c r="S101" i="69"/>
  <c r="O101" i="69"/>
  <c r="A101" i="69"/>
  <c r="Y100" i="69"/>
  <c r="AA100" i="69" s="1"/>
  <c r="AB100" i="69" s="1"/>
  <c r="W100" i="69"/>
  <c r="S100" i="69"/>
  <c r="O100" i="69"/>
  <c r="A100" i="69"/>
  <c r="Z99" i="69"/>
  <c r="Y99" i="69"/>
  <c r="AA99" i="69" s="1"/>
  <c r="AB99" i="69" s="1"/>
  <c r="W99" i="69"/>
  <c r="S99" i="69"/>
  <c r="O99" i="69"/>
  <c r="A99" i="69"/>
  <c r="AF98" i="69"/>
  <c r="AE98" i="69"/>
  <c r="AD98" i="69"/>
  <c r="AC98" i="69"/>
  <c r="W98" i="69"/>
  <c r="U98" i="69"/>
  <c r="T98" i="69"/>
  <c r="Y98" i="69" s="1"/>
  <c r="R98" i="69"/>
  <c r="Q98" i="69"/>
  <c r="P98" i="69"/>
  <c r="N98" i="69"/>
  <c r="M98" i="69"/>
  <c r="L98" i="69"/>
  <c r="I98" i="69"/>
  <c r="H98" i="69"/>
  <c r="G98" i="69"/>
  <c r="F98" i="69"/>
  <c r="F85" i="69" s="1"/>
  <c r="E98" i="69"/>
  <c r="Z97" i="69"/>
  <c r="Y97" i="69"/>
  <c r="AA97" i="69" s="1"/>
  <c r="AB97" i="69" s="1"/>
  <c r="W97" i="69"/>
  <c r="S97" i="69"/>
  <c r="O97" i="69"/>
  <c r="A97" i="69"/>
  <c r="Y96" i="69"/>
  <c r="AA96" i="69" s="1"/>
  <c r="AB96" i="69" s="1"/>
  <c r="W96" i="69"/>
  <c r="S96" i="69"/>
  <c r="O96" i="69"/>
  <c r="A96" i="69"/>
  <c r="Z95" i="69"/>
  <c r="Y95" i="69"/>
  <c r="AA95" i="69" s="1"/>
  <c r="AB95" i="69" s="1"/>
  <c r="W95" i="69"/>
  <c r="S95" i="69"/>
  <c r="O95" i="69"/>
  <c r="A95" i="69"/>
  <c r="Y94" i="69"/>
  <c r="AA94" i="69" s="1"/>
  <c r="AB94" i="69" s="1"/>
  <c r="W94" i="69"/>
  <c r="S94" i="69"/>
  <c r="O94" i="69"/>
  <c r="A94" i="69"/>
  <c r="Z93" i="69"/>
  <c r="Y93" i="69"/>
  <c r="AA93" i="69" s="1"/>
  <c r="AB93" i="69" s="1"/>
  <c r="W93" i="69"/>
  <c r="S93" i="69"/>
  <c r="O93" i="69"/>
  <c r="A93" i="69"/>
  <c r="Y92" i="69"/>
  <c r="AA92" i="69" s="1"/>
  <c r="AB92" i="69" s="1"/>
  <c r="W92" i="69"/>
  <c r="S92" i="69"/>
  <c r="O92" i="69"/>
  <c r="A92" i="69"/>
  <c r="Z91" i="69"/>
  <c r="Y91" i="69"/>
  <c r="AA91" i="69" s="1"/>
  <c r="AB91" i="69" s="1"/>
  <c r="W91" i="69"/>
  <c r="S91" i="69"/>
  <c r="O91" i="69"/>
  <c r="A91" i="69"/>
  <c r="Y90" i="69"/>
  <c r="AA90" i="69" s="1"/>
  <c r="AB90" i="69" s="1"/>
  <c r="W90" i="69"/>
  <c r="S90" i="69"/>
  <c r="O90" i="69"/>
  <c r="A90" i="69"/>
  <c r="Z89" i="69"/>
  <c r="Y89" i="69"/>
  <c r="AA89" i="69" s="1"/>
  <c r="AB89" i="69" s="1"/>
  <c r="W89" i="69"/>
  <c r="S89" i="69"/>
  <c r="O89" i="69"/>
  <c r="A89" i="69"/>
  <c r="Y88" i="69"/>
  <c r="AA88" i="69" s="1"/>
  <c r="AB88" i="69" s="1"/>
  <c r="W88" i="69"/>
  <c r="S88" i="69"/>
  <c r="O88" i="69"/>
  <c r="A88" i="69"/>
  <c r="AF87" i="69"/>
  <c r="AF85" i="69" s="1"/>
  <c r="AE87" i="69"/>
  <c r="AD87" i="69"/>
  <c r="AD85" i="69" s="1"/>
  <c r="AC87" i="69"/>
  <c r="V87" i="69"/>
  <c r="V85" i="69" s="1"/>
  <c r="U87" i="69"/>
  <c r="U85" i="69" s="1"/>
  <c r="T87" i="69"/>
  <c r="S87" i="69"/>
  <c r="R87" i="69"/>
  <c r="W87" i="69" s="1"/>
  <c r="Q87" i="69"/>
  <c r="Q85" i="69" s="1"/>
  <c r="P87" i="69"/>
  <c r="Y87" i="69" s="1"/>
  <c r="O87" i="69"/>
  <c r="N87" i="69"/>
  <c r="N85" i="69" s="1"/>
  <c r="M87" i="69"/>
  <c r="M85" i="69" s="1"/>
  <c r="L87" i="69"/>
  <c r="L85" i="69" s="1"/>
  <c r="I87" i="69"/>
  <c r="H87" i="69"/>
  <c r="G87" i="69"/>
  <c r="G85" i="69" s="1"/>
  <c r="F87" i="69"/>
  <c r="E87" i="69"/>
  <c r="Y86" i="69"/>
  <c r="W86" i="69"/>
  <c r="S86" i="69"/>
  <c r="O86" i="69"/>
  <c r="AE85" i="69"/>
  <c r="AC85" i="69"/>
  <c r="P85" i="69"/>
  <c r="K85" i="69"/>
  <c r="K11" i="69" s="1"/>
  <c r="J85" i="69"/>
  <c r="I85" i="69"/>
  <c r="H85" i="69"/>
  <c r="Y84" i="69"/>
  <c r="AA84" i="69" s="1"/>
  <c r="AB84" i="69" s="1"/>
  <c r="W84" i="69"/>
  <c r="S84" i="69"/>
  <c r="O84" i="69"/>
  <c r="A84" i="69"/>
  <c r="Y83" i="69"/>
  <c r="W83" i="69"/>
  <c r="S83" i="69"/>
  <c r="O83" i="69"/>
  <c r="A83" i="69"/>
  <c r="Y82" i="69"/>
  <c r="AA82" i="69" s="1"/>
  <c r="AB82" i="69" s="1"/>
  <c r="W82" i="69"/>
  <c r="S82" i="69"/>
  <c r="O82" i="69"/>
  <c r="A82" i="69"/>
  <c r="Y81" i="69"/>
  <c r="W81" i="69"/>
  <c r="S81" i="69"/>
  <c r="O81" i="69"/>
  <c r="A81" i="69"/>
  <c r="Y80" i="69"/>
  <c r="AA80" i="69" s="1"/>
  <c r="AB80" i="69" s="1"/>
  <c r="W80" i="69"/>
  <c r="S80" i="69"/>
  <c r="O80" i="69"/>
  <c r="O78" i="69" s="1"/>
  <c r="A80" i="69"/>
  <c r="Y79" i="69"/>
  <c r="W79" i="69"/>
  <c r="S79" i="69"/>
  <c r="O79" i="69"/>
  <c r="A79" i="69"/>
  <c r="AF78" i="69"/>
  <c r="AE78" i="69"/>
  <c r="AD78" i="69"/>
  <c r="AC78" i="69"/>
  <c r="V78" i="69"/>
  <c r="W78" i="69" s="1"/>
  <c r="U78" i="69"/>
  <c r="T78" i="69"/>
  <c r="Y78" i="69" s="1"/>
  <c r="S78" i="69"/>
  <c r="R78" i="69"/>
  <c r="Q78" i="69"/>
  <c r="P78" i="69"/>
  <c r="N78" i="69"/>
  <c r="M78" i="69"/>
  <c r="L78" i="69"/>
  <c r="I78" i="69"/>
  <c r="H78" i="69"/>
  <c r="G78" i="69"/>
  <c r="F78" i="69"/>
  <c r="E78" i="69"/>
  <c r="Z77" i="69"/>
  <c r="Y77" i="69"/>
  <c r="AA77" i="69" s="1"/>
  <c r="AB77" i="69" s="1"/>
  <c r="W77" i="69"/>
  <c r="S77" i="69"/>
  <c r="O77" i="69"/>
  <c r="A77" i="69"/>
  <c r="Y76" i="69"/>
  <c r="AA76" i="69" s="1"/>
  <c r="AB76" i="69" s="1"/>
  <c r="W76" i="69"/>
  <c r="S76" i="69"/>
  <c r="O76" i="69"/>
  <c r="A76" i="69"/>
  <c r="Z75" i="69"/>
  <c r="Y75" i="69"/>
  <c r="AA75" i="69" s="1"/>
  <c r="AB75" i="69" s="1"/>
  <c r="W75" i="69"/>
  <c r="S75" i="69"/>
  <c r="O75" i="69"/>
  <c r="A75" i="69"/>
  <c r="Y74" i="69"/>
  <c r="AA74" i="69" s="1"/>
  <c r="AB74" i="69" s="1"/>
  <c r="W74" i="69"/>
  <c r="S74" i="69"/>
  <c r="O74" i="69"/>
  <c r="A74" i="69"/>
  <c r="Z73" i="69"/>
  <c r="Y73" i="69"/>
  <c r="AA73" i="69" s="1"/>
  <c r="AB73" i="69" s="1"/>
  <c r="W73" i="69"/>
  <c r="S73" i="69"/>
  <c r="O73" i="69"/>
  <c r="A73" i="69"/>
  <c r="Y72" i="69"/>
  <c r="AA72" i="69" s="1"/>
  <c r="AB72" i="69" s="1"/>
  <c r="W72" i="69"/>
  <c r="S72" i="69"/>
  <c r="O72" i="69"/>
  <c r="A72" i="69"/>
  <c r="Z71" i="69"/>
  <c r="Y71" i="69"/>
  <c r="AA71" i="69" s="1"/>
  <c r="AB71" i="69" s="1"/>
  <c r="W71" i="69"/>
  <c r="S71" i="69"/>
  <c r="O71" i="69"/>
  <c r="A71" i="69"/>
  <c r="Y70" i="69"/>
  <c r="AA70" i="69" s="1"/>
  <c r="AB70" i="69" s="1"/>
  <c r="W70" i="69"/>
  <c r="S70" i="69"/>
  <c r="O70" i="69"/>
  <c r="A70" i="69"/>
  <c r="Z69" i="69"/>
  <c r="Y69" i="69"/>
  <c r="AA69" i="69" s="1"/>
  <c r="AB69" i="69" s="1"/>
  <c r="W69" i="69"/>
  <c r="S69" i="69"/>
  <c r="O69" i="69"/>
  <c r="A69" i="69"/>
  <c r="Y68" i="69"/>
  <c r="AA68" i="69" s="1"/>
  <c r="AB68" i="69" s="1"/>
  <c r="W68" i="69"/>
  <c r="S68" i="69"/>
  <c r="O68" i="69"/>
  <c r="A68" i="69"/>
  <c r="Z67" i="69"/>
  <c r="Y67" i="69"/>
  <c r="AA67" i="69" s="1"/>
  <c r="AB67" i="69" s="1"/>
  <c r="W67" i="69"/>
  <c r="S67" i="69"/>
  <c r="O67" i="69"/>
  <c r="A67" i="69"/>
  <c r="Y66" i="69"/>
  <c r="AA66" i="69" s="1"/>
  <c r="AB66" i="69" s="1"/>
  <c r="W66" i="69"/>
  <c r="S66" i="69"/>
  <c r="O66" i="69"/>
  <c r="A66" i="69"/>
  <c r="Z65" i="69"/>
  <c r="Y65" i="69"/>
  <c r="AA65" i="69" s="1"/>
  <c r="AB65" i="69" s="1"/>
  <c r="W65" i="69"/>
  <c r="S65" i="69"/>
  <c r="O65" i="69"/>
  <c r="A65" i="69"/>
  <c r="Y64" i="69"/>
  <c r="AA64" i="69" s="1"/>
  <c r="AB64" i="69" s="1"/>
  <c r="W64" i="69"/>
  <c r="S64" i="69"/>
  <c r="O64" i="69"/>
  <c r="O45" i="69" s="1"/>
  <c r="A64" i="69"/>
  <c r="Z63" i="69"/>
  <c r="Y63" i="69"/>
  <c r="AA63" i="69" s="1"/>
  <c r="AB63" i="69" s="1"/>
  <c r="W63" i="69"/>
  <c r="S63" i="69"/>
  <c r="O63" i="69"/>
  <c r="A63" i="69"/>
  <c r="Y62" i="69"/>
  <c r="AA62" i="69" s="1"/>
  <c r="AB62" i="69" s="1"/>
  <c r="W62" i="69"/>
  <c r="S62" i="69"/>
  <c r="A62" i="69"/>
  <c r="Y61" i="69"/>
  <c r="Z61" i="69" s="1"/>
  <c r="W61" i="69"/>
  <c r="S61" i="69"/>
  <c r="O61" i="69"/>
  <c r="A61" i="69"/>
  <c r="Y60" i="69"/>
  <c r="AA60" i="69" s="1"/>
  <c r="AB60" i="69" s="1"/>
  <c r="W60" i="69"/>
  <c r="S60" i="69"/>
  <c r="O60" i="69"/>
  <c r="A60" i="69"/>
  <c r="AA59" i="69"/>
  <c r="AB59" i="69" s="1"/>
  <c r="Y59" i="69"/>
  <c r="Z59" i="69" s="1"/>
  <c r="W59" i="69"/>
  <c r="S59" i="69"/>
  <c r="O59" i="69"/>
  <c r="A59" i="69"/>
  <c r="Y58" i="69"/>
  <c r="AA58" i="69" s="1"/>
  <c r="AB58" i="69" s="1"/>
  <c r="W58" i="69"/>
  <c r="S58" i="69"/>
  <c r="O58" i="69"/>
  <c r="A58" i="69"/>
  <c r="AA57" i="69"/>
  <c r="AB57" i="69" s="1"/>
  <c r="Y57" i="69"/>
  <c r="Z57" i="69" s="1"/>
  <c r="W57" i="69"/>
  <c r="S57" i="69"/>
  <c r="O57" i="69"/>
  <c r="A57" i="69"/>
  <c r="Y56" i="69"/>
  <c r="AA56" i="69" s="1"/>
  <c r="AB56" i="69" s="1"/>
  <c r="W56" i="69"/>
  <c r="S56" i="69"/>
  <c r="O56" i="69"/>
  <c r="A56" i="69"/>
  <c r="AA55" i="69"/>
  <c r="AB55" i="69" s="1"/>
  <c r="Y55" i="69"/>
  <c r="Z55" i="69" s="1"/>
  <c r="W55" i="69"/>
  <c r="A55" i="69"/>
  <c r="AA54" i="69"/>
  <c r="AB54" i="69" s="1"/>
  <c r="Y54" i="69"/>
  <c r="Z54" i="69" s="1"/>
  <c r="W54" i="69"/>
  <c r="A54" i="69"/>
  <c r="Y53" i="69"/>
  <c r="AA53" i="69" s="1"/>
  <c r="AB53" i="69" s="1"/>
  <c r="W53" i="69"/>
  <c r="A53" i="69"/>
  <c r="AA52" i="69"/>
  <c r="AB52" i="69" s="1"/>
  <c r="Z52" i="69"/>
  <c r="Y52" i="69"/>
  <c r="W52" i="69"/>
  <c r="A52" i="69"/>
  <c r="Y51" i="69"/>
  <c r="AA51" i="69" s="1"/>
  <c r="AB51" i="69" s="1"/>
  <c r="W51" i="69"/>
  <c r="A51" i="69"/>
  <c r="A50" i="69"/>
  <c r="A49" i="69"/>
  <c r="AA48" i="69"/>
  <c r="AB48" i="69" s="1"/>
  <c r="Y48" i="69"/>
  <c r="Z48" i="69" s="1"/>
  <c r="W48" i="69"/>
  <c r="A48" i="69"/>
  <c r="AA47" i="69"/>
  <c r="AB47" i="69" s="1"/>
  <c r="Y47" i="69"/>
  <c r="Z47" i="69" s="1"/>
  <c r="W47" i="69"/>
  <c r="A47" i="69"/>
  <c r="Y46" i="69"/>
  <c r="AA46" i="69" s="1"/>
  <c r="AB46" i="69" s="1"/>
  <c r="W46" i="69"/>
  <c r="A46" i="69"/>
  <c r="AF45" i="69"/>
  <c r="AE45" i="69"/>
  <c r="AD45" i="69"/>
  <c r="AC45" i="69"/>
  <c r="V45" i="69"/>
  <c r="U45" i="69"/>
  <c r="T45" i="69"/>
  <c r="S45" i="69"/>
  <c r="R45" i="69"/>
  <c r="W45" i="69" s="1"/>
  <c r="Q45" i="69"/>
  <c r="P45" i="69"/>
  <c r="Y45" i="69" s="1"/>
  <c r="N45" i="69"/>
  <c r="M45" i="69"/>
  <c r="L45" i="69"/>
  <c r="K45" i="69"/>
  <c r="J45" i="69"/>
  <c r="I45" i="69"/>
  <c r="H45" i="69"/>
  <c r="G45" i="69"/>
  <c r="F45" i="69"/>
  <c r="E45" i="69"/>
  <c r="Z44" i="69"/>
  <c r="Y44" i="69"/>
  <c r="AA44" i="69" s="1"/>
  <c r="W44" i="69"/>
  <c r="S44" i="69"/>
  <c r="O44" i="69"/>
  <c r="A44" i="69"/>
  <c r="Z43" i="69"/>
  <c r="Y43" i="69"/>
  <c r="AA43" i="69" s="1"/>
  <c r="AB43" i="69" s="1"/>
  <c r="W43" i="69"/>
  <c r="S43" i="69"/>
  <c r="O43" i="69"/>
  <c r="A43" i="69"/>
  <c r="Z42" i="69"/>
  <c r="Y42" i="69"/>
  <c r="W42" i="69"/>
  <c r="S42" i="69"/>
  <c r="O42" i="69"/>
  <c r="A42" i="69"/>
  <c r="Z41" i="69"/>
  <c r="Y41" i="69"/>
  <c r="AA41" i="69" s="1"/>
  <c r="AB41" i="69" s="1"/>
  <c r="W41" i="69"/>
  <c r="S41" i="69"/>
  <c r="O41" i="69"/>
  <c r="A41" i="69"/>
  <c r="Z40" i="69"/>
  <c r="Y40" i="69"/>
  <c r="W40" i="69"/>
  <c r="S40" i="69"/>
  <c r="O40" i="69"/>
  <c r="A40" i="69"/>
  <c r="Z39" i="69"/>
  <c r="Y39" i="69"/>
  <c r="AA39" i="69" s="1"/>
  <c r="AB39" i="69" s="1"/>
  <c r="W39" i="69"/>
  <c r="S39" i="69"/>
  <c r="O39" i="69"/>
  <c r="A39" i="69"/>
  <c r="Z38" i="69"/>
  <c r="Y38" i="69"/>
  <c r="AA38" i="69" s="1"/>
  <c r="W38" i="69"/>
  <c r="S38" i="69"/>
  <c r="O38" i="69"/>
  <c r="A38" i="69"/>
  <c r="Z37" i="69"/>
  <c r="Y37" i="69"/>
  <c r="AA37" i="69" s="1"/>
  <c r="AB37" i="69" s="1"/>
  <c r="W37" i="69"/>
  <c r="S37" i="69"/>
  <c r="O37" i="69"/>
  <c r="A37" i="69"/>
  <c r="Z36" i="69"/>
  <c r="Y36" i="69"/>
  <c r="AA36" i="69" s="1"/>
  <c r="W36" i="69"/>
  <c r="S36" i="69"/>
  <c r="O36" i="69"/>
  <c r="A36" i="69"/>
  <c r="Z35" i="69"/>
  <c r="Y35" i="69"/>
  <c r="AA35" i="69" s="1"/>
  <c r="AB35" i="69" s="1"/>
  <c r="W35" i="69"/>
  <c r="S35" i="69"/>
  <c r="O35" i="69"/>
  <c r="A35" i="69"/>
  <c r="Z34" i="69"/>
  <c r="Y34" i="69"/>
  <c r="W34" i="69"/>
  <c r="S34" i="69"/>
  <c r="O34" i="69"/>
  <c r="A34" i="69"/>
  <c r="Z33" i="69"/>
  <c r="Y33" i="69"/>
  <c r="AA33" i="69" s="1"/>
  <c r="AB33" i="69" s="1"/>
  <c r="W33" i="69"/>
  <c r="S33" i="69"/>
  <c r="O33" i="69"/>
  <c r="A33" i="69"/>
  <c r="Z32" i="69"/>
  <c r="Y32" i="69"/>
  <c r="W32" i="69"/>
  <c r="O32" i="69"/>
  <c r="A32" i="69"/>
  <c r="Y31" i="69"/>
  <c r="AA31" i="69" s="1"/>
  <c r="AB31" i="69" s="1"/>
  <c r="W31" i="69"/>
  <c r="S31" i="69"/>
  <c r="O31" i="69"/>
  <c r="A31" i="69"/>
  <c r="Y30" i="69"/>
  <c r="AA30" i="69" s="1"/>
  <c r="AB30" i="69" s="1"/>
  <c r="W30" i="69"/>
  <c r="S30" i="69"/>
  <c r="O30" i="69"/>
  <c r="A30" i="69"/>
  <c r="Y29" i="69"/>
  <c r="AA29" i="69" s="1"/>
  <c r="AB29" i="69" s="1"/>
  <c r="W29" i="69"/>
  <c r="S29" i="69"/>
  <c r="O29" i="69"/>
  <c r="A29" i="69"/>
  <c r="Y28" i="69"/>
  <c r="AA28" i="69" s="1"/>
  <c r="AB28" i="69" s="1"/>
  <c r="W28" i="69"/>
  <c r="S28" i="69"/>
  <c r="O28" i="69"/>
  <c r="A28" i="69"/>
  <c r="Y27" i="69"/>
  <c r="AA27" i="69" s="1"/>
  <c r="AB27" i="69" s="1"/>
  <c r="W27" i="69"/>
  <c r="S27" i="69"/>
  <c r="O27" i="69"/>
  <c r="A27" i="69"/>
  <c r="Y26" i="69"/>
  <c r="AA26" i="69" s="1"/>
  <c r="AB26" i="69" s="1"/>
  <c r="W26" i="69"/>
  <c r="S26" i="69"/>
  <c r="O26" i="69"/>
  <c r="A26" i="69"/>
  <c r="Y25" i="69"/>
  <c r="AA25" i="69" s="1"/>
  <c r="AB25" i="69" s="1"/>
  <c r="W25" i="69"/>
  <c r="S25" i="69"/>
  <c r="O25" i="69"/>
  <c r="A25" i="69"/>
  <c r="Y24" i="69"/>
  <c r="AA24" i="69" s="1"/>
  <c r="AB24" i="69" s="1"/>
  <c r="W24" i="69"/>
  <c r="S24" i="69"/>
  <c r="O24" i="69"/>
  <c r="A24" i="69"/>
  <c r="Y23" i="69"/>
  <c r="AA23" i="69" s="1"/>
  <c r="AB23" i="69" s="1"/>
  <c r="W23" i="69"/>
  <c r="S23" i="69"/>
  <c r="O23" i="69"/>
  <c r="A23" i="69"/>
  <c r="Y22" i="69"/>
  <c r="AA22" i="69" s="1"/>
  <c r="AB22" i="69" s="1"/>
  <c r="W22" i="69"/>
  <c r="S22" i="69"/>
  <c r="O22" i="69"/>
  <c r="A22" i="69"/>
  <c r="Y21" i="69"/>
  <c r="AA21" i="69" s="1"/>
  <c r="AB21" i="69" s="1"/>
  <c r="W21" i="69"/>
  <c r="S21" i="69"/>
  <c r="O21" i="69"/>
  <c r="A21" i="69"/>
  <c r="Y20" i="69"/>
  <c r="AA20" i="69" s="1"/>
  <c r="AB20" i="69" s="1"/>
  <c r="W20" i="69"/>
  <c r="S20" i="69"/>
  <c r="O20" i="69"/>
  <c r="A20" i="69"/>
  <c r="Y19" i="69"/>
  <c r="AA19" i="69" s="1"/>
  <c r="AB19" i="69" s="1"/>
  <c r="W19" i="69"/>
  <c r="S19" i="69"/>
  <c r="O19" i="69"/>
  <c r="A19" i="69"/>
  <c r="Y18" i="69"/>
  <c r="AA18" i="69" s="1"/>
  <c r="AB18" i="69" s="1"/>
  <c r="W18" i="69"/>
  <c r="S18" i="69"/>
  <c r="O18" i="69"/>
  <c r="A18" i="69"/>
  <c r="AA17" i="69"/>
  <c r="Y17" i="69"/>
  <c r="W17" i="69"/>
  <c r="S17" i="69"/>
  <c r="O17" i="69"/>
  <c r="A17" i="69"/>
  <c r="Z16" i="69"/>
  <c r="Y16" i="69"/>
  <c r="AA16" i="69" s="1"/>
  <c r="AB16" i="69" s="1"/>
  <c r="W16" i="69"/>
  <c r="S16" i="69"/>
  <c r="O16" i="69"/>
  <c r="A16" i="69"/>
  <c r="AA15" i="69"/>
  <c r="AB15" i="69" s="1"/>
  <c r="Z15" i="69"/>
  <c r="Y15" i="69"/>
  <c r="W15" i="69"/>
  <c r="S15" i="69"/>
  <c r="O15" i="69"/>
  <c r="A15" i="69"/>
  <c r="Z14" i="69"/>
  <c r="Y14" i="69"/>
  <c r="AA14" i="69" s="1"/>
  <c r="AB14" i="69" s="1"/>
  <c r="W14" i="69"/>
  <c r="S14" i="69"/>
  <c r="O14" i="69"/>
  <c r="O13" i="69" s="1"/>
  <c r="A14" i="69"/>
  <c r="AF13" i="69"/>
  <c r="AE13" i="69"/>
  <c r="AE12" i="69" s="1"/>
  <c r="AE11" i="69" s="1"/>
  <c r="AD13" i="69"/>
  <c r="AD12" i="69" s="1"/>
  <c r="AC13" i="69"/>
  <c r="V13" i="69"/>
  <c r="U13" i="69"/>
  <c r="U12" i="69" s="1"/>
  <c r="T13" i="69"/>
  <c r="R13" i="69"/>
  <c r="R12" i="69" s="1"/>
  <c r="Q13" i="69"/>
  <c r="Q12" i="69" s="1"/>
  <c r="P13" i="69"/>
  <c r="N13" i="69"/>
  <c r="N12" i="69" s="1"/>
  <c r="M13" i="69"/>
  <c r="M12" i="69" s="1"/>
  <c r="L13" i="69"/>
  <c r="J13" i="69"/>
  <c r="I13" i="69"/>
  <c r="H13" i="69"/>
  <c r="G13" i="69"/>
  <c r="F13" i="69"/>
  <c r="E13" i="69"/>
  <c r="AF12" i="69"/>
  <c r="AC12" i="69"/>
  <c r="L12" i="69"/>
  <c r="J12" i="69"/>
  <c r="I12" i="69"/>
  <c r="H12" i="69"/>
  <c r="G12" i="69"/>
  <c r="F12" i="69"/>
  <c r="E12" i="69"/>
  <c r="H10" i="69"/>
  <c r="I10" i="69" s="1"/>
  <c r="J10" i="69" s="1"/>
  <c r="K10" i="69" s="1"/>
  <c r="L10" i="69" s="1"/>
  <c r="M10" i="69" s="1"/>
  <c r="N10" i="69" s="1"/>
  <c r="O10" i="69" s="1"/>
  <c r="P10" i="69" s="1"/>
  <c r="Q10" i="69" s="1"/>
  <c r="R10" i="69" s="1"/>
  <c r="S10" i="69" s="1"/>
  <c r="T10" i="69" s="1"/>
  <c r="U10" i="69" s="1"/>
  <c r="V10" i="69" s="1"/>
  <c r="W10" i="69" s="1"/>
  <c r="X10" i="69" s="1"/>
  <c r="Y10" i="69" s="1"/>
  <c r="Z10" i="69" s="1"/>
  <c r="AA10" i="69" s="1"/>
  <c r="AB10" i="69" s="1"/>
  <c r="AC10" i="69" s="1"/>
  <c r="AD10" i="69" s="1"/>
  <c r="AE10" i="69" s="1"/>
  <c r="AF10" i="69" s="1"/>
  <c r="AK10" i="69" s="1"/>
  <c r="F10" i="69"/>
  <c r="B10" i="69"/>
  <c r="C10" i="69" s="1"/>
  <c r="AA98" i="69" l="1"/>
  <c r="Z98" i="69"/>
  <c r="AA135" i="69"/>
  <c r="AB135" i="69" s="1"/>
  <c r="AA188" i="69"/>
  <c r="AB188" i="69" s="1"/>
  <c r="AA81" i="69"/>
  <c r="AB81" i="69" s="1"/>
  <c r="Z81" i="69"/>
  <c r="O12" i="69"/>
  <c r="Y85" i="69"/>
  <c r="AB163" i="69"/>
  <c r="AA130" i="69"/>
  <c r="AB130" i="69" s="1"/>
  <c r="Z130" i="69"/>
  <c r="AA32" i="69"/>
  <c r="AB32" i="69" s="1"/>
  <c r="AA40" i="69"/>
  <c r="AB40" i="69" s="1"/>
  <c r="AA87" i="69"/>
  <c r="AB87" i="69" s="1"/>
  <c r="Z87" i="69"/>
  <c r="Y134" i="69"/>
  <c r="Z185" i="69"/>
  <c r="AA185" i="69"/>
  <c r="AB185" i="69" s="1"/>
  <c r="S13" i="69"/>
  <c r="S12" i="69" s="1"/>
  <c r="AA146" i="69"/>
  <c r="AB146" i="69" s="1"/>
  <c r="AA213" i="69"/>
  <c r="AB213" i="69" s="1"/>
  <c r="Z213" i="69"/>
  <c r="AA42" i="69"/>
  <c r="AB42" i="69" s="1"/>
  <c r="AA79" i="69"/>
  <c r="AB79" i="69" s="1"/>
  <c r="Z79" i="69"/>
  <c r="M11" i="69"/>
  <c r="H11" i="69"/>
  <c r="S85" i="69"/>
  <c r="AA45" i="69"/>
  <c r="AB45" i="69" s="1"/>
  <c r="Z45" i="69"/>
  <c r="T85" i="69"/>
  <c r="AA83" i="69"/>
  <c r="AB83" i="69" s="1"/>
  <c r="Z83" i="69"/>
  <c r="O98" i="69"/>
  <c r="O85" i="69" s="1"/>
  <c r="AB129" i="69"/>
  <c r="AA34" i="69"/>
  <c r="AB34" i="69" s="1"/>
  <c r="AA61" i="69"/>
  <c r="AB61" i="69" s="1"/>
  <c r="AA78" i="69"/>
  <c r="AB78" i="69" s="1"/>
  <c r="Z78" i="69"/>
  <c r="AA186" i="69"/>
  <c r="AB186" i="69" s="1"/>
  <c r="Z186" i="69"/>
  <c r="AA193" i="69"/>
  <c r="AB193" i="69" s="1"/>
  <c r="Z193" i="69"/>
  <c r="AB38" i="69"/>
  <c r="T12" i="69"/>
  <c r="AA166" i="69"/>
  <c r="AB166" i="69" s="1"/>
  <c r="Z166" i="69"/>
  <c r="AA265" i="69"/>
  <c r="Z265" i="69"/>
  <c r="L11" i="69"/>
  <c r="U11" i="69"/>
  <c r="AB36" i="69"/>
  <c r="AB44" i="69"/>
  <c r="AB144" i="69"/>
  <c r="S132" i="69"/>
  <c r="Y13" i="69"/>
  <c r="P12" i="69"/>
  <c r="AF11" i="69"/>
  <c r="V12" i="69"/>
  <c r="Y266" i="69"/>
  <c r="AA270" i="69"/>
  <c r="AB270" i="69" s="1"/>
  <c r="Z270" i="69"/>
  <c r="AA368" i="69"/>
  <c r="AB368" i="69" s="1"/>
  <c r="Z368" i="69"/>
  <c r="AA267" i="69"/>
  <c r="AB267" i="69" s="1"/>
  <c r="Z267" i="69"/>
  <c r="AA334" i="69"/>
  <c r="AB334" i="69" s="1"/>
  <c r="Z334" i="69"/>
  <c r="AA351" i="69"/>
  <c r="AB351" i="69" s="1"/>
  <c r="Z351" i="69"/>
  <c r="AA437" i="69"/>
  <c r="AB437" i="69" s="1"/>
  <c r="Z437" i="69"/>
  <c r="AA451" i="69"/>
  <c r="AB451" i="69" s="1"/>
  <c r="Z451" i="69"/>
  <c r="P132" i="69"/>
  <c r="Y132" i="69" s="1"/>
  <c r="Z229" i="69"/>
  <c r="AA288" i="69"/>
  <c r="AB288" i="69" s="1"/>
  <c r="AA404" i="69"/>
  <c r="AB404" i="69" s="1"/>
  <c r="AA442" i="69"/>
  <c r="AB442" i="69" s="1"/>
  <c r="S235" i="69"/>
  <c r="AA313" i="69"/>
  <c r="AB313" i="69" s="1"/>
  <c r="Z313" i="69"/>
  <c r="Y325" i="69"/>
  <c r="P320" i="69"/>
  <c r="Y320" i="69" s="1"/>
  <c r="O350" i="69"/>
  <c r="O348" i="69" s="1"/>
  <c r="H371" i="69"/>
  <c r="Q384" i="69"/>
  <c r="Q371" i="69" s="1"/>
  <c r="Y385" i="69"/>
  <c r="AA397" i="69"/>
  <c r="AB397" i="69" s="1"/>
  <c r="Z397" i="69"/>
  <c r="Z131" i="69"/>
  <c r="Z211" i="69"/>
  <c r="Z227" i="69"/>
  <c r="AA254" i="69"/>
  <c r="AB254" i="69" s="1"/>
  <c r="AA276" i="69"/>
  <c r="AB276" i="69" s="1"/>
  <c r="O329" i="69"/>
  <c r="O327" i="69" s="1"/>
  <c r="AB333" i="69"/>
  <c r="AA358" i="69"/>
  <c r="AB358" i="69" s="1"/>
  <c r="O373" i="69"/>
  <c r="O371" i="69" s="1"/>
  <c r="AB394" i="69"/>
  <c r="AA429" i="69"/>
  <c r="AB429" i="69" s="1"/>
  <c r="Z429" i="69"/>
  <c r="Z18" i="69"/>
  <c r="Z20" i="69"/>
  <c r="Z22" i="69"/>
  <c r="Z24" i="69"/>
  <c r="Z26" i="69"/>
  <c r="Z28" i="69"/>
  <c r="Z30" i="69"/>
  <c r="Z46" i="69"/>
  <c r="Z53" i="69"/>
  <c r="Z138" i="69"/>
  <c r="Z140" i="69"/>
  <c r="Z142" i="69"/>
  <c r="Z161" i="69"/>
  <c r="Z174" i="69"/>
  <c r="Z177" i="69"/>
  <c r="AA180" i="69"/>
  <c r="AB180" i="69" s="1"/>
  <c r="Z207" i="69"/>
  <c r="Z225" i="69"/>
  <c r="AA232" i="69"/>
  <c r="AB232" i="69" s="1"/>
  <c r="AA242" i="69"/>
  <c r="AB242" i="69" s="1"/>
  <c r="AA268" i="69"/>
  <c r="AB268" i="69" s="1"/>
  <c r="Z268" i="69"/>
  <c r="AA279" i="69"/>
  <c r="AB279" i="69" s="1"/>
  <c r="S309" i="69"/>
  <c r="S307" i="69" s="1"/>
  <c r="AA352" i="69"/>
  <c r="AB352" i="69" s="1"/>
  <c r="M371" i="69"/>
  <c r="Y374" i="69"/>
  <c r="P373" i="69"/>
  <c r="I373" i="69"/>
  <c r="I371" i="69" s="1"/>
  <c r="I11" i="69" s="1"/>
  <c r="AA444" i="69"/>
  <c r="AB444" i="69" s="1"/>
  <c r="Z444" i="69"/>
  <c r="AA355" i="69"/>
  <c r="AB355" i="69" s="1"/>
  <c r="Z355" i="69"/>
  <c r="AA192" i="69"/>
  <c r="AB192" i="69" s="1"/>
  <c r="Y198" i="69"/>
  <c r="P196" i="69"/>
  <c r="Y196" i="69" s="1"/>
  <c r="AA216" i="69"/>
  <c r="AB216" i="69" s="1"/>
  <c r="AA252" i="69"/>
  <c r="AB252" i="69" s="1"/>
  <c r="AA274" i="69"/>
  <c r="AB274" i="69" s="1"/>
  <c r="AA297" i="69"/>
  <c r="AB297" i="69" s="1"/>
  <c r="Z297" i="69"/>
  <c r="S320" i="69"/>
  <c r="AA329" i="69"/>
  <c r="AB329" i="69" s="1"/>
  <c r="AA380" i="69"/>
  <c r="AB380" i="69" s="1"/>
  <c r="AB447" i="69"/>
  <c r="AB262" i="69"/>
  <c r="AA311" i="69"/>
  <c r="AB311" i="69" s="1"/>
  <c r="Z311" i="69"/>
  <c r="W373" i="69"/>
  <c r="AA421" i="69"/>
  <c r="AB421" i="69" s="1"/>
  <c r="Z421" i="69"/>
  <c r="AA293" i="69"/>
  <c r="AB293" i="69" s="1"/>
  <c r="Z293" i="69"/>
  <c r="Z62" i="69"/>
  <c r="Z64" i="69"/>
  <c r="Z66" i="69"/>
  <c r="Z68" i="69"/>
  <c r="Z70" i="69"/>
  <c r="Z72" i="69"/>
  <c r="Z74" i="69"/>
  <c r="Z76" i="69"/>
  <c r="Z88" i="69"/>
  <c r="Z90" i="69"/>
  <c r="Z92" i="69"/>
  <c r="Z94" i="69"/>
  <c r="Z96" i="69"/>
  <c r="Z100" i="69"/>
  <c r="Z102" i="69"/>
  <c r="Z107" i="69"/>
  <c r="Z109" i="69"/>
  <c r="Z111" i="69"/>
  <c r="Z113" i="69"/>
  <c r="Z115" i="69"/>
  <c r="Z117" i="69"/>
  <c r="Z119" i="69"/>
  <c r="Z121" i="69"/>
  <c r="Z123" i="69"/>
  <c r="Z136" i="69"/>
  <c r="Z149" i="69"/>
  <c r="Z151" i="69"/>
  <c r="Z153" i="69"/>
  <c r="Z170" i="69"/>
  <c r="Z194" i="69"/>
  <c r="Z201" i="69"/>
  <c r="AA214" i="69"/>
  <c r="AB214" i="69" s="1"/>
  <c r="AA230" i="69"/>
  <c r="AB230" i="69" s="1"/>
  <c r="AA240" i="69"/>
  <c r="AB240" i="69" s="1"/>
  <c r="AA277" i="69"/>
  <c r="AB277" i="69" s="1"/>
  <c r="AA291" i="69"/>
  <c r="AB291" i="69" s="1"/>
  <c r="AA294" i="69"/>
  <c r="AB294" i="69" s="1"/>
  <c r="Z294" i="69"/>
  <c r="U320" i="69"/>
  <c r="W327" i="69"/>
  <c r="AA327" i="69" s="1"/>
  <c r="AB327" i="69" s="1"/>
  <c r="AC371" i="69"/>
  <c r="AC11" i="69" s="1"/>
  <c r="AC384" i="69"/>
  <c r="S389" i="69"/>
  <c r="Z427" i="69"/>
  <c r="AA427" i="69"/>
  <c r="AB427" i="69" s="1"/>
  <c r="AA366" i="69"/>
  <c r="AB366" i="69" s="1"/>
  <c r="Z366" i="69"/>
  <c r="W13" i="69"/>
  <c r="Z51" i="69"/>
  <c r="Z56" i="69"/>
  <c r="Z58" i="69"/>
  <c r="Z60" i="69"/>
  <c r="Z80" i="69"/>
  <c r="Z82" i="69"/>
  <c r="Z84" i="69"/>
  <c r="R85" i="69"/>
  <c r="Z147" i="69"/>
  <c r="AA168" i="69"/>
  <c r="AB168" i="69" s="1"/>
  <c r="Z181" i="69"/>
  <c r="Z199" i="69"/>
  <c r="Z221" i="69"/>
  <c r="AA250" i="69"/>
  <c r="AB250" i="69" s="1"/>
  <c r="AA272" i="69"/>
  <c r="AB272" i="69" s="1"/>
  <c r="AB324" i="69"/>
  <c r="AA356" i="69"/>
  <c r="AB356" i="69" s="1"/>
  <c r="AD371" i="69"/>
  <c r="AD11" i="69" s="1"/>
  <c r="S402" i="69"/>
  <c r="AA408" i="69"/>
  <c r="AB408" i="69" s="1"/>
  <c r="P426" i="69"/>
  <c r="Z434" i="69"/>
  <c r="AA457" i="69"/>
  <c r="AB457" i="69" s="1"/>
  <c r="Z457" i="69"/>
  <c r="S384" i="69"/>
  <c r="Z105" i="69"/>
  <c r="Z168" i="69"/>
  <c r="Z178" i="69"/>
  <c r="S186" i="69"/>
  <c r="AA212" i="69"/>
  <c r="AB212" i="69" s="1"/>
  <c r="AA228" i="69"/>
  <c r="AB228" i="69" s="1"/>
  <c r="AA260" i="69"/>
  <c r="AB260" i="69" s="1"/>
  <c r="J265" i="69"/>
  <c r="AA282" i="69"/>
  <c r="AB282" i="69" s="1"/>
  <c r="AA353" i="69"/>
  <c r="AB353" i="69" s="1"/>
  <c r="Z353" i="69"/>
  <c r="AA370" i="69"/>
  <c r="AB370" i="69" s="1"/>
  <c r="Z370" i="69"/>
  <c r="AA378" i="69"/>
  <c r="AB378" i="69" s="1"/>
  <c r="N371" i="69"/>
  <c r="N11" i="69" s="1"/>
  <c r="AA443" i="69"/>
  <c r="AB443" i="69" s="1"/>
  <c r="AB448" i="69"/>
  <c r="S265" i="69"/>
  <c r="AA322" i="69"/>
  <c r="AB322" i="69" s="1"/>
  <c r="Z322" i="69"/>
  <c r="AA164" i="69"/>
  <c r="AB164" i="69" s="1"/>
  <c r="AA175" i="69"/>
  <c r="AB175" i="69" s="1"/>
  <c r="Y190" i="69"/>
  <c r="V196" i="69"/>
  <c r="W196" i="69" s="1"/>
  <c r="O235" i="69"/>
  <c r="O196" i="69" s="1"/>
  <c r="AA238" i="69"/>
  <c r="AB238" i="69" s="1"/>
  <c r="AA275" i="69"/>
  <c r="AB275" i="69" s="1"/>
  <c r="AB390" i="69"/>
  <c r="P384" i="69"/>
  <c r="Y384" i="69" s="1"/>
  <c r="Y402" i="69"/>
  <c r="Q410" i="69"/>
  <c r="Y410" i="69" s="1"/>
  <c r="Y412" i="69"/>
  <c r="S426" i="69"/>
  <c r="S424" i="69" s="1"/>
  <c r="G426" i="69"/>
  <c r="G424" i="69" s="1"/>
  <c r="G11" i="69" s="1"/>
  <c r="O426" i="69"/>
  <c r="O424" i="69" s="1"/>
  <c r="AA309" i="69"/>
  <c r="AB309" i="69" s="1"/>
  <c r="Z309" i="69"/>
  <c r="E85" i="69"/>
  <c r="E11" i="69" s="1"/>
  <c r="AA184" i="69"/>
  <c r="AB184" i="69" s="1"/>
  <c r="Z184" i="69"/>
  <c r="F196" i="69"/>
  <c r="F11" i="69" s="1"/>
  <c r="Y235" i="69"/>
  <c r="AB248" i="69"/>
  <c r="W410" i="69"/>
  <c r="T426" i="69"/>
  <c r="T424" i="69" s="1"/>
  <c r="Y431" i="69"/>
  <c r="Z449" i="69"/>
  <c r="Z19" i="69"/>
  <c r="Z21" i="69"/>
  <c r="Z23" i="69"/>
  <c r="Z25" i="69"/>
  <c r="Z27" i="69"/>
  <c r="Z29" i="69"/>
  <c r="Z31" i="69"/>
  <c r="Z126" i="69"/>
  <c r="Z139" i="69"/>
  <c r="Z141" i="69"/>
  <c r="AA160" i="69"/>
  <c r="AB160" i="69" s="1"/>
  <c r="Z162" i="69"/>
  <c r="Z173" i="69"/>
  <c r="Z189" i="69"/>
  <c r="S198" i="69"/>
  <c r="S196" i="69" s="1"/>
  <c r="Z206" i="69"/>
  <c r="Z217" i="69"/>
  <c r="AA258" i="69"/>
  <c r="AB258" i="69" s="1"/>
  <c r="O266" i="69"/>
  <c r="O265" i="69" s="1"/>
  <c r="AA280" i="69"/>
  <c r="AB280" i="69" s="1"/>
  <c r="AB295" i="69"/>
  <c r="AA315" i="69"/>
  <c r="AB315" i="69" s="1"/>
  <c r="Z315" i="69"/>
  <c r="AA406" i="69"/>
  <c r="AB406" i="69" s="1"/>
  <c r="U426" i="69"/>
  <c r="U424" i="69" s="1"/>
  <c r="I426" i="69"/>
  <c r="I424" i="69" s="1"/>
  <c r="Z160" i="69"/>
  <c r="AA224" i="69"/>
  <c r="AB224" i="69" s="1"/>
  <c r="W235" i="69"/>
  <c r="AA236" i="69"/>
  <c r="AB236" i="69" s="1"/>
  <c r="AA273" i="69"/>
  <c r="AB273" i="69" s="1"/>
  <c r="O309" i="69"/>
  <c r="O307" i="69" s="1"/>
  <c r="Y350" i="69"/>
  <c r="AA357" i="69"/>
  <c r="AB357" i="69" s="1"/>
  <c r="Z357" i="69"/>
  <c r="Y359" i="69"/>
  <c r="P348" i="69"/>
  <c r="Y348" i="69" s="1"/>
  <c r="S377" i="69"/>
  <c r="S373" i="69" s="1"/>
  <c r="V426" i="69"/>
  <c r="V424" i="69" s="1"/>
  <c r="Z306" i="69"/>
  <c r="R307" i="69"/>
  <c r="W307" i="69" s="1"/>
  <c r="Z360" i="69"/>
  <c r="Z362" i="69"/>
  <c r="Z399" i="69"/>
  <c r="W412" i="69"/>
  <c r="T307" i="69"/>
  <c r="Y307" i="69" s="1"/>
  <c r="Q320" i="69"/>
  <c r="Z456" i="69"/>
  <c r="Z439" i="69"/>
  <c r="Z443" i="69"/>
  <c r="Z454" i="69"/>
  <c r="Z289" i="69"/>
  <c r="Z330" i="69"/>
  <c r="Z332" i="69"/>
  <c r="Z391" i="69"/>
  <c r="Z393" i="69"/>
  <c r="Z395" i="69"/>
  <c r="Z400" i="69"/>
  <c r="Z420" i="69"/>
  <c r="Z301" i="69"/>
  <c r="Z352" i="69"/>
  <c r="Z354" i="69"/>
  <c r="Z356" i="69"/>
  <c r="Z358" i="69"/>
  <c r="Z401" i="69"/>
  <c r="R426" i="69"/>
  <c r="Z440" i="69"/>
  <c r="Z459" i="69"/>
  <c r="R384" i="69"/>
  <c r="W384" i="69" s="1"/>
  <c r="Z448" i="69"/>
  <c r="Q11" i="69" l="1"/>
  <c r="Z307" i="69"/>
  <c r="AA307" i="69"/>
  <c r="AB307" i="69" s="1"/>
  <c r="Z412" i="69"/>
  <c r="AA412" i="69"/>
  <c r="AB412" i="69" s="1"/>
  <c r="AA13" i="69"/>
  <c r="AB13" i="69" s="1"/>
  <c r="Z13" i="69"/>
  <c r="AA320" i="69"/>
  <c r="AB320" i="69" s="1"/>
  <c r="Z320" i="69"/>
  <c r="AA431" i="69"/>
  <c r="AB431" i="69" s="1"/>
  <c r="Z431" i="69"/>
  <c r="AA235" i="69"/>
  <c r="AB235" i="69" s="1"/>
  <c r="Z235" i="69"/>
  <c r="Z85" i="69"/>
  <c r="AA85" i="69"/>
  <c r="AB85" i="69" s="1"/>
  <c r="S371" i="69"/>
  <c r="S11" i="69" s="1"/>
  <c r="Z190" i="69"/>
  <c r="AA190" i="69"/>
  <c r="AB190" i="69" s="1"/>
  <c r="AB265" i="69"/>
  <c r="O11" i="69"/>
  <c r="Z266" i="69"/>
  <c r="AA266" i="69"/>
  <c r="AB266" i="69" s="1"/>
  <c r="AA410" i="69"/>
  <c r="AB410" i="69" s="1"/>
  <c r="Z410" i="69"/>
  <c r="Y426" i="69"/>
  <c r="P424" i="69"/>
  <c r="Y424" i="69" s="1"/>
  <c r="Z196" i="69"/>
  <c r="AA196" i="69"/>
  <c r="AB196" i="69" s="1"/>
  <c r="AA132" i="69"/>
  <c r="AB132" i="69" s="1"/>
  <c r="Z132" i="69"/>
  <c r="V11" i="69"/>
  <c r="AA359" i="69"/>
  <c r="AB359" i="69" s="1"/>
  <c r="Z359" i="69"/>
  <c r="AA198" i="69"/>
  <c r="AB198" i="69" s="1"/>
  <c r="Z198" i="69"/>
  <c r="T11" i="69"/>
  <c r="AA384" i="69"/>
  <c r="AB384" i="69" s="1"/>
  <c r="Z384" i="69"/>
  <c r="P371" i="69"/>
  <c r="Y371" i="69" s="1"/>
  <c r="Y373" i="69"/>
  <c r="Z348" i="69"/>
  <c r="AA348" i="69"/>
  <c r="AB348" i="69" s="1"/>
  <c r="R424" i="69"/>
  <c r="W424" i="69" s="1"/>
  <c r="W426" i="69"/>
  <c r="R371" i="69"/>
  <c r="W371" i="69" s="1"/>
  <c r="AA385" i="69"/>
  <c r="AB385" i="69" s="1"/>
  <c r="Z385" i="69"/>
  <c r="AA374" i="69"/>
  <c r="AB374" i="69" s="1"/>
  <c r="Z374" i="69"/>
  <c r="Z350" i="69"/>
  <c r="AA350" i="69"/>
  <c r="AB350" i="69" s="1"/>
  <c r="Y12" i="69"/>
  <c r="AA134" i="69"/>
  <c r="AB134" i="69" s="1"/>
  <c r="Z134" i="69"/>
  <c r="AB98" i="69"/>
  <c r="Z371" i="69" l="1"/>
  <c r="AA371" i="69"/>
  <c r="AB371" i="69" s="1"/>
  <c r="AA373" i="69"/>
  <c r="AB373" i="69" s="1"/>
  <c r="Z373" i="69"/>
  <c r="Z424" i="69"/>
  <c r="AA424" i="69"/>
  <c r="AB424" i="69" s="1"/>
  <c r="AA426" i="69"/>
  <c r="AB426" i="69" s="1"/>
  <c r="Z426" i="69"/>
  <c r="P11" i="69"/>
  <c r="Y11" i="69" s="1"/>
  <c r="Z12" i="69"/>
  <c r="AA12" i="69"/>
  <c r="AB12" i="69" s="1"/>
  <c r="R11" i="69"/>
  <c r="W11" i="69" s="1"/>
  <c r="X11" i="69" s="1"/>
  <c r="Z11" i="69" l="1"/>
  <c r="AA11" i="69"/>
  <c r="AB11" i="69" s="1"/>
  <c r="AF266" i="69"/>
</calcChain>
</file>

<file path=xl/sharedStrings.xml><?xml version="1.0" encoding="utf-8"?>
<sst xmlns="http://schemas.openxmlformats.org/spreadsheetml/2006/main" count="2750" uniqueCount="1596">
  <si>
    <t>№</t>
  </si>
  <si>
    <t>РБ</t>
  </si>
  <si>
    <t>%</t>
  </si>
  <si>
    <t>1.1.</t>
  </si>
  <si>
    <t>04 1 373 037 015</t>
  </si>
  <si>
    <t>2025-2026</t>
  </si>
  <si>
    <t xml:space="preserve">
2023-2026</t>
  </si>
  <si>
    <t>04 2 373 028 015</t>
  </si>
  <si>
    <t>2024-2026</t>
  </si>
  <si>
    <t>04 2 373 069 015</t>
  </si>
  <si>
    <t>2023-2026</t>
  </si>
  <si>
    <t>2025-2027</t>
  </si>
  <si>
    <t>04 4 373 028 015</t>
  </si>
  <si>
    <t>2026-2027</t>
  </si>
  <si>
    <t>1.2.</t>
  </si>
  <si>
    <t>04 4 373 046 015</t>
  </si>
  <si>
    <t>1.3.</t>
  </si>
  <si>
    <t>04 1 373 006 000</t>
  </si>
  <si>
    <t>04 2 373 027 015</t>
  </si>
  <si>
    <t>2.1.</t>
  </si>
  <si>
    <t>05 2 373 038 015</t>
  </si>
  <si>
    <t>13 9 373 048 015</t>
  </si>
  <si>
    <t>2.2.</t>
  </si>
  <si>
    <t>2021-2026</t>
  </si>
  <si>
    <t>2025-2025</t>
  </si>
  <si>
    <t>2.3.</t>
  </si>
  <si>
    <t>05 2 373 009 015</t>
  </si>
  <si>
    <t>3.1.</t>
  </si>
  <si>
    <t>07 2 123 042 015</t>
  </si>
  <si>
    <t>07 2 123 043 015</t>
  </si>
  <si>
    <t>07 2 512 007 015</t>
  </si>
  <si>
    <t>2022-2026</t>
  </si>
  <si>
    <t>2019-2026</t>
  </si>
  <si>
    <t>3.2.</t>
  </si>
  <si>
    <t>4.1.</t>
  </si>
  <si>
    <t>07 1 373 012 005</t>
  </si>
  <si>
    <t>4.2.</t>
  </si>
  <si>
    <t>07 1 373 017 015</t>
  </si>
  <si>
    <t>4.3.</t>
  </si>
  <si>
    <t>07 2 123 050 015</t>
  </si>
  <si>
    <t xml:space="preserve">5.1. </t>
  </si>
  <si>
    <t>12 1 329 007 015</t>
  </si>
  <si>
    <t>_</t>
  </si>
  <si>
    <t>0,6 км</t>
  </si>
  <si>
    <t>2018-2026</t>
  </si>
  <si>
    <t>1,8 км</t>
  </si>
  <si>
    <t>0,9 км</t>
  </si>
  <si>
    <t>1,2 км</t>
  </si>
  <si>
    <t>1,3 км</t>
  </si>
  <si>
    <t>23,5 км</t>
  </si>
  <si>
    <t>31,9 км</t>
  </si>
  <si>
    <t>3 км</t>
  </si>
  <si>
    <t>157 м</t>
  </si>
  <si>
    <t>400 м</t>
  </si>
  <si>
    <t>350 м</t>
  </si>
  <si>
    <t>12 1 328 007 000</t>
  </si>
  <si>
    <t xml:space="preserve">5.2. </t>
  </si>
  <si>
    <t xml:space="preserve">6.1. </t>
  </si>
  <si>
    <t>07 2 513 017 015</t>
  </si>
  <si>
    <t>07 3 520 002 000</t>
  </si>
  <si>
    <t>07 3 520 003 000</t>
  </si>
  <si>
    <t xml:space="preserve">  </t>
  </si>
  <si>
    <t xml:space="preserve">6.2. </t>
  </si>
  <si>
    <t>7 3 520 003 000</t>
  </si>
  <si>
    <t>05 0 440 003 582</t>
  </si>
  <si>
    <t xml:space="preserve">7.1. </t>
  </si>
  <si>
    <t>06 1 373 039 015</t>
  </si>
  <si>
    <t>08 1 373 014 015</t>
  </si>
  <si>
    <t>8.1.</t>
  </si>
  <si>
    <t>07 1 512 008 015</t>
  </si>
  <si>
    <t>09 1 512 012 015</t>
  </si>
  <si>
    <t xml:space="preserve">8.2. </t>
  </si>
  <si>
    <t xml:space="preserve">9.1. </t>
  </si>
  <si>
    <t>08 2 373 015 015</t>
  </si>
  <si>
    <t xml:space="preserve">9.2. </t>
  </si>
  <si>
    <t>10.1.</t>
  </si>
  <si>
    <t>10 5 513 005 015</t>
  </si>
  <si>
    <t>10.2.</t>
  </si>
  <si>
    <t xml:space="preserve">11.1. </t>
  </si>
  <si>
    <t xml:space="preserve">11.2. </t>
  </si>
  <si>
    <t xml:space="preserve">12.1. </t>
  </si>
  <si>
    <t>13 9 373 031 015</t>
  </si>
  <si>
    <t>02 1 373 031 015</t>
  </si>
  <si>
    <t>12.2.</t>
  </si>
  <si>
    <t>13.1</t>
  </si>
  <si>
    <t>12 5 329 019 015</t>
  </si>
  <si>
    <t>2020-2026</t>
  </si>
  <si>
    <t>13 9 328 065 015</t>
  </si>
  <si>
    <t>13 9 326 065 015</t>
  </si>
  <si>
    <t>13 9 511 065 015</t>
  </si>
  <si>
    <t>13 9 512 065 015</t>
  </si>
  <si>
    <t>2026-2028</t>
  </si>
  <si>
    <t>13 1 512 040 015</t>
  </si>
  <si>
    <t>14 1 512 040 015</t>
  </si>
  <si>
    <t>15 1 512 040 015</t>
  </si>
  <si>
    <t>16 1 512 040 015</t>
  </si>
  <si>
    <t>13 9 513 065 015</t>
  </si>
  <si>
    <t>13.2</t>
  </si>
  <si>
    <t>02 1 373 030 015</t>
  </si>
  <si>
    <t>387 003 015 421</t>
  </si>
  <si>
    <t>2079,5 м2</t>
  </si>
  <si>
    <t>37-қосымша</t>
  </si>
  <si>
    <t>2026 жылдың жартыжылдығындағы бюджеттік инвестициялық жобалардың іске асырылуын мониторингтеу жөніндегі есеп</t>
  </si>
  <si>
    <t>(мың теңге)</t>
  </si>
  <si>
    <t>Объектінің атауы</t>
  </si>
  <si>
    <t>Бағдарлама (кіші бағдарлама) коды</t>
  </si>
  <si>
    <t>Іске асыру кезеңі</t>
  </si>
  <si>
    <t>ЖСҚ бойынша мемлекеттік сараптамаға сәйкес жалпы құны</t>
  </si>
  <si>
    <t>Жобаның шарттық құны</t>
  </si>
  <si>
    <t>БИЖ-ді қаржыландырудың жоспарланған жалпы көлемі, мың теңге</t>
  </si>
  <si>
    <t>ТЭН/ЖСҚ-ға сәйкес орындалған жұмыстардың заттай көріністегі көлемі (жобаның қуаты)</t>
  </si>
  <si>
    <t>Орындалған жұмыстар көлемі, мың теңге</t>
  </si>
  <si>
    <t>Ауытқу себептері, қабылданған (қабылданып жатқан) шаралар және аяқталмау себептері</t>
  </si>
  <si>
    <t>Бюджеттік бағдарлама әкімшісі</t>
  </si>
  <si>
    <t>оның ішінде, қаржыландыру көзі бойынша</t>
  </si>
  <si>
    <t>Есепті жылға дейінгі нақты көрсеткіш</t>
  </si>
  <si>
    <t>Есепті кезеңге жоспар</t>
  </si>
  <si>
    <t>Есепті кезеңдегі нақты көрсеткіш</t>
  </si>
  <si>
    <t>Есепті кезеңде орындалмаған іс-шаралар</t>
  </si>
  <si>
    <t>Іске асыру басталғаннан бері БИЖ-ді қаржыландырудың барлығы</t>
  </si>
  <si>
    <t>оның ішінде</t>
  </si>
  <si>
    <t>Ауытқу</t>
  </si>
  <si>
    <t>РБ+ЖБ бойынша жалпы ауытқу</t>
  </si>
  <si>
    <t>Жобалардың мәртебесі</t>
  </si>
  <si>
    <t>Орындаушылар туралы ақпарат</t>
  </si>
  <si>
    <t>ЖБ</t>
  </si>
  <si>
    <t>Нақты</t>
  </si>
  <si>
    <t>Жалпы жоспар</t>
  </si>
  <si>
    <t>ЖБ (қарыздарды есептемегенде)</t>
  </si>
  <si>
    <t>Республикалық жобаларды ЖБ есебінен қоса қаржыландыру</t>
  </si>
  <si>
    <t>РБ, мың теңге</t>
  </si>
  <si>
    <t>ЖБ, мың теңге</t>
  </si>
  <si>
    <t>мың теңге</t>
  </si>
  <si>
    <t>Барлығы іске асырылуда</t>
  </si>
  <si>
    <t>Аяқтау жоспарлануда</t>
  </si>
  <si>
    <t>Нақты аяқталды</t>
  </si>
  <si>
    <t>Аяқталмау себептері</t>
  </si>
  <si>
    <t>Шарт</t>
  </si>
  <si>
    <t>Жобалаушы</t>
  </si>
  <si>
    <t>Бас мердігер</t>
  </si>
  <si>
    <t>БАРЛЫҒЫ</t>
  </si>
  <si>
    <t>1. Білім беру</t>
  </si>
  <si>
    <t>Объектілерді салу және реконструкциялау</t>
  </si>
  <si>
    <t>Алматы қаласы Алатау ауданы, «Нұркент» ықшамауданы мекенжайындағы №37 балабақша ғимаратын реконструкциялау</t>
  </si>
  <si>
    <t>320 орын, ғимараттың жалпы ауданы – 5 830,0 м²</t>
  </si>
  <si>
    <t>300 орын, ғимараттың жалпы ауданы – 5 000,0 м²</t>
  </si>
  <si>
    <t>Шарт №9, 06.02.2025 ж.</t>
  </si>
  <si>
    <t>ЖШС "MIR-A Construction"</t>
  </si>
  <si>
    <t>Бюджет қаражатының толық көлемде игерілмеуі тіркелді</t>
  </si>
  <si>
    <t>Алматы қаласы, Алмалы ауданы, Шевченко көшесі, 186 А үй мекенжайындағы №10 бөбекжай-балабақша ғимаратын реконструкциялау</t>
  </si>
  <si>
    <t>Ғимараттың жалпы ауданы – 2 347,92 м²</t>
  </si>
  <si>
    <t>Ғимараттың жалпы ауданы – 2 000 м³</t>
  </si>
  <si>
    <t>Шарт №27, 31.07.2025 ж.</t>
  </si>
  <si>
    <t>ЖШС "BEREKET-TK"</t>
  </si>
  <si>
    <t>Алмалы ауданы, Тілендиев көшесі, 49 мекенжайында балабақша салу (ғимаратты бұзумен)</t>
  </si>
  <si>
    <t>240 орын, ғимараттың жалпы ауданы – 5 503,40 м²</t>
  </si>
  <si>
    <t>241 орын, ғимараттың жалпы ауданы – 5 000 м²</t>
  </si>
  <si>
    <t>Шарт №250218, 01.12.2025 ж.</t>
  </si>
  <si>
    <t>ЖШС "СП "NEFT"</t>
  </si>
  <si>
    <t>Алматы қаласы Түрксіб ауданы, «Жас-Қанат» ықшамауданында 260 орындық балабақша салу</t>
  </si>
  <si>
    <t>260 орын, ғимараттың жалпы ауданы – 3 402,20 м²</t>
  </si>
  <si>
    <t>200 орын, ғимараттың жалпы ауданы – 3 000 м²</t>
  </si>
  <si>
    <t>Шарт № 22, 20 мамыр 2025 ж.</t>
  </si>
  <si>
    <t>ЖШС МАРССТРОЙ</t>
  </si>
  <si>
    <t>Объектіні пайдалануға қабылдау актісі, нөмірсіз, 05.02.2026 ж.
Объект 1-тоқсанда аяқталды</t>
  </si>
  <si>
    <t>Алматы қаласы Наурызбай ауданы, салынып жатқан Абай даңғылының оңтүстігі, «Қарағайлы» өзенінің батысында 240 орындық балабақша салу</t>
  </si>
  <si>
    <t>240 орын, ғимараттың жалпы ауданы – 3 049,11 м²</t>
  </si>
  <si>
    <t>Шарт №10, 31.01.2025 ж.</t>
  </si>
  <si>
    <t>ЖШС "Дос и К Сервис"</t>
  </si>
  <si>
    <t>Объектіні пайдалануға қабылдау актісі, нөмірсіз, 30.04.2026 ж.</t>
  </si>
  <si>
    <t>Алматы қаласы Наурызбай ауданы, «Құрамыс» ықшамауданында 320 орындық балабақша салу (сыртқы инженерлік желілерсіз)</t>
  </si>
  <si>
    <t>320 орын, құрылыс салу ауданы – 2 502,21 м²</t>
  </si>
  <si>
    <t>300 орын, құрылыс салу ауданы – 2 000 м²</t>
  </si>
  <si>
    <t>Шарт №38, 16.11.2023</t>
  </si>
  <si>
    <t>ЖШС "Корпорация "Астана-Стройинвест"</t>
  </si>
  <si>
    <t>Объект аяқталды. Объектіні пайдалануға қабылдау актісіне қол қойылуда.</t>
  </si>
  <si>
    <t>Алатау ауданы, «Зерделі» ықшамауданында 550 оқушы орнына арналған мектеп салу</t>
  </si>
  <si>
    <t>Құрылыс салу ауданы – 3 280,04 м²</t>
  </si>
  <si>
    <t>Шарт №7, 12.02.2025 ж.</t>
  </si>
  <si>
    <t>ЖШС "Гунн Строй сервис"</t>
  </si>
  <si>
    <t>Объектіні пайдалануға қабылдау актісі, нөмірсіз, 01.06.2026 ж.</t>
  </si>
  <si>
    <t>Алматы қаласы, Алатау ауданы, «Қарасу» ықшамауданы, Заводская көшесі, 96 мекенжайындағы №160 мектеп ғимаратын жапсаржаймен реконструкциялау</t>
  </si>
  <si>
    <t>Құрылыс салу ауданы – 4 188,01 м², 575 орын</t>
  </si>
  <si>
    <t>Құрылыс салу ауданы – 4 000 м², 500 орын</t>
  </si>
  <si>
    <t>Шарт №6, 20.01.2025 ж.</t>
  </si>
  <si>
    <t>Алмалы ауданы, А. Шәріпов көшесіндегі №16 мектеп ғимаратына 300 орындық жапсаржай салу</t>
  </si>
  <si>
    <t>300 орын, ғимараттың жалпы ауданы – 2 040,59 м²</t>
  </si>
  <si>
    <t>201 орын, ғимараттың жалпы ауданы – 2 000 м²</t>
  </si>
  <si>
    <t>Шарт №21, 19.05.2025 ж.</t>
  </si>
  <si>
    <t>Жұмысты аяқтау мерзімі – 2026 жылғы қыркүйек.</t>
  </si>
  <si>
    <t>Алматы қаласы Алмалы ауданы, Тұрғыт Өзал көшесі мекенжайындағы «№58 жалпы білім беретін мектеп» КММ ғимаратын жапсаржаймен реконструкциялау</t>
  </si>
  <si>
    <t>Құрылыс салу ауданы – 5 492,88 м²</t>
  </si>
  <si>
    <t>Құрылыс салу ауданы – 5 000 м³</t>
  </si>
  <si>
    <t>Шарт №260014, 28.04.2026 ж.</t>
  </si>
  <si>
    <t>ЖШС "Сункар"</t>
  </si>
  <si>
    <t>28.04.2026 ж. №011240001633/260014/00 көпжылдық шарт, «Сұңқар» ЖШС
Аяқтау мерзімі – 12.02.2027 ж.</t>
  </si>
  <si>
    <t>Алматы қаласы Алмалы ауданында орналасқан «№124 жалпы білім беретін мектеп» КММ ғимаратын реконструкциялау</t>
  </si>
  <si>
    <t>576 орын, ғимараттың жалпы ауданы – 6 701,28 м²</t>
  </si>
  <si>
    <t>577 орын, ғимараттың жалпы ауданы – 6 000 м²</t>
  </si>
  <si>
    <t>Шарт №26, 05.08.2025 ж.</t>
  </si>
  <si>
    <t>ЖШС "Капстройгрупп-Т"</t>
  </si>
  <si>
    <t>Алматы қаласы Бостандық ауданы, «Орбита-1» ықшамауданы, 41 мекенжайындағы №60 мектеп-гимназия ғимаратын реконструкциялау (А, А1 литерлері)</t>
  </si>
  <si>
    <t>Құрылыс салу ауданы – 4 551,63 м², 550 орын</t>
  </si>
  <si>
    <t>Шарт №5, 20.01.2025 ж.</t>
  </si>
  <si>
    <t>Жетісу ауданы, Шилов көшесі мекенжайындағы №43 мектеп ғимаратын жапсаржаймен реконструкциялау (қолданыстағы ғимараттарды бұзумен)</t>
  </si>
  <si>
    <t>Құрылыс салу ауданы – 2 496,26 м³</t>
  </si>
  <si>
    <t>Құрылыс салу ауданы – 2 000 м4</t>
  </si>
  <si>
    <t>Шарт №250223, 01.12.2025 ж.</t>
  </si>
  <si>
    <t>Алматы қаласы Жетісу ауданы, Ратушный көшесі, 131 үй мекенжайындағы «№112 жалпы білім беретін мектеп» КММ ғимаратына жапсаржай салу</t>
  </si>
  <si>
    <t>Құрылыс салу ауданы – 1 779 м²</t>
  </si>
  <si>
    <t>Құрылыс салу ауданы – 1 000 м³</t>
  </si>
  <si>
    <t>Шарт №250249, 17.12.2025 ж.</t>
  </si>
  <si>
    <t>ЖШС "Еділ-Строй Сервис"</t>
  </si>
  <si>
    <t>Алматы қаласы Медеу ауданы, Достық даңғылы, 226а мекенжайындағы Д. Снегин атындағы №30 мектеп-гимназия ғимаратын реконструкциялау</t>
  </si>
  <si>
    <t>Құрылыс салу ауданы – 4 777,34 м², 576 орын</t>
  </si>
  <si>
    <t>Шарт №4, 17.01.2025 ж.</t>
  </si>
  <si>
    <t>ЖШС "КазЕвроСтрой"</t>
  </si>
  <si>
    <t>Алматы қаласы Медеу ауданында орналасқан «Қ. Сәтбаев атындағы №56 мектеп-гимназия» КММ ғимаратын реконструкциялау</t>
  </si>
  <si>
    <t>572 орын, ғимараттың жалпы ауданы – 6 134,24 м²</t>
  </si>
  <si>
    <t>500 орын, ғимараттың жалпы ауданы – 6 000 м²</t>
  </si>
  <si>
    <t>Шарт №24, 28.07.2025 ж.</t>
  </si>
  <si>
    <t>Алматы қаласы Медеу ауданы, «Самал-2» ықшамауданы, 22 үй мекенжайындағы «Б. Момышұлы атындағы №131 мектеп-лицей» КММ үшін 300 орындық жеке тұрған ғимарат салу</t>
  </si>
  <si>
    <t>Құрылыс салу ауданы – 1 920,40 м²</t>
  </si>
  <si>
    <t>Шарт №31, 08.10.2025 ж.</t>
  </si>
  <si>
    <t>Алматы қаласы Наурызбай ауданы, «Шұғыла» ықшамауданы, Еңбек көшесі мекенжайында жатақханасы бар мектеп салу (қолданыстағы ғимараттарды бұзумен)</t>
  </si>
  <si>
    <t>Құрылыс салу ауданы – 4 721 м²</t>
  </si>
  <si>
    <t>Шарт №20, 17.06.2024 ж.</t>
  </si>
  <si>
    <t>Объектіні пайдалануға қабылдау актісіне қол қойылуда.
2-тоқсан бөлінісінде кассалық операциялар болған жоқ</t>
  </si>
  <si>
    <t>Алатау ауданы, «Алғабас» ықшамауданы, 7-көшеде инновациялық техникалық колледж және жатақхана салу</t>
  </si>
  <si>
    <t>Құрылыс салу ауданы – 6 922,75 м²</t>
  </si>
  <si>
    <t>Құрылыс салу ауданы – 6 000 м²</t>
  </si>
  <si>
    <t>Шарт №28, 25.09.2023 ж.</t>
  </si>
  <si>
    <t>ЖШС "LEANQOR"</t>
  </si>
  <si>
    <t>Алатау ауданы, «Саялы» ықшамауданында даму және шығармашылық орталығын салу</t>
  </si>
  <si>
    <t>Құрылыс салу ауданы – 4 990,12 м², 503 орын</t>
  </si>
  <si>
    <t>Шарт №11, 13.02.2025 ж.</t>
  </si>
  <si>
    <t>ЖШС "Alem Qurylys AQ"</t>
  </si>
  <si>
    <t>Алматы қаласы Түрксіб ауданы, «Жас Қанат» ықшамауданында даму және шығармашылық орталығын салу</t>
  </si>
  <si>
    <t>508 келу, ғимараттың жалпы ауданы – 14 011,72 м²</t>
  </si>
  <si>
    <t>500 келу, ғимараттың жалпы ауданы – 10 000 м²</t>
  </si>
  <si>
    <t>Шарт №8-ДСП, 10.11.2025 ж.</t>
  </si>
  <si>
    <t>ЖШС «Integra Construction KZ»</t>
  </si>
  <si>
    <t>Алматы қаласы Медеу ауданы, Достық даңғылы, 226 мекенжайындағы кәсіпкерлер мектебі ғимаратын реконструкциялау</t>
  </si>
  <si>
    <t>Ғимараттың жалпы ауданы – 2 704,2 м²,
жалпы құрылыс көлемі – 11 582 м³</t>
  </si>
  <si>
    <t>Шарт №260006, 27.01.2026 ж.</t>
  </si>
  <si>
    <t>ЖШС "Фирма "ЕЛАМАН"</t>
  </si>
  <si>
    <t>Ғимарат реконструкциялау үшін берілген жоқ.
Бюджет қаражатының толық көлемде игерілмеуі тіркелді</t>
  </si>
  <si>
    <t>Алматы қаласы Алатау ауданы, «Нұркент» ықшамауданындағы мектеп-гимназия ғимаратына 450 орындық жапсаржай салу (№201 мектеп)</t>
  </si>
  <si>
    <t>Ғимараттың жалпы ауданы – 6 275,71 м², жалпы құрылыс көлемі – 22 639,60 м³</t>
  </si>
  <si>
    <t>Шарт №260037, 31.03.2026 ж.</t>
  </si>
  <si>
    <t>Құрылысқа рұқсат 2026 жылғы сәуірде алынды, іске асыру кезеңі – 7 ай.
Бюджет қаражатының толық көлемде игерілмеуі тіркелді</t>
  </si>
  <si>
    <t>Әуезов ауданы, «10» ықшамауданындағы №1 мектеп-гимназия аумағында 400 орындық жеке тұрған ғимарат салу</t>
  </si>
  <si>
    <t>Ғимараттың жалпы ауданы – 4 605,66 м², жалпы құрылыс көлемі – 19 659,62 м³</t>
  </si>
  <si>
    <t>Шарт №250225, 02.12.2025 ж.</t>
  </si>
  <si>
    <t>2-тоқсан бөлінісінде кассалық операциялар болған жоқ</t>
  </si>
  <si>
    <t>Алматы қаласы Әуезов ауданы, «11» ықшамауданында 1200 орындық мектеп салу (№13 мектеп-гимназияның қолданыстағы ғимаратын бұзумен)</t>
  </si>
  <si>
    <t>Ғимараттың жалпы ауданы – 12 752,23 м², жалпы құрылыс көлемі – 70 259,64 м³</t>
  </si>
  <si>
    <t>Шарт №260018, 20.03.2026 ж.</t>
  </si>
  <si>
    <t>ЖШС "KAZPACO" (КАЗПАКО)</t>
  </si>
  <si>
    <t>Шартқа 2026 жылғы наурызда қол қойылды</t>
  </si>
  <si>
    <t>Алматы қаласы Әуезов ауданы, Ладыгин көшесі, 33 мекенжайындағы «Көзі көрмейтін және нашар көретін балаларға арналған №4 арнайы мектеп-интернат» КММ ғимаратына асханасы бар жатақхана жапсаржайын салу</t>
  </si>
  <si>
    <t>Ғимараттың жалпы ауданы – 5 975,9 м², жалпы құрылыс көлемі – 30 993,3 м³</t>
  </si>
  <si>
    <t>Шарт №260004, 15.01.2026 ж.</t>
  </si>
  <si>
    <t>Алматы қаласы Бостандық ауданы, «Дарын-1» ықшамауданында 900 орындық шығармашылық мектебін және интернат корпусын қолданыстағы ғимараттар мен құрылыстарды реконструкциялаумен бірге салу (2-кезек, ғимараттарды реконструкциялау және абаттандыру)</t>
  </si>
  <si>
    <t>Учаскенің жалпы ауданы – 16,7661 га, жабындар ауданы – 20 908,95 м²</t>
  </si>
  <si>
    <t>Шарт №9-ДСП, 30.10.2025 ж.</t>
  </si>
  <si>
    <t>ЖШС "Диал-Строй"</t>
  </si>
  <si>
    <t>Алматы қаласы Бостандық ауданы, «Дарын-1» ықшамауданы, Асқаров көшесі, 47 мекенжайында 350 орындық жатақхана салу (3-кезек)</t>
  </si>
  <si>
    <t>Жалпы ауданы – 6 599,44 м², құрылыс көлемі – 32 696,27 м³</t>
  </si>
  <si>
    <t>Шарт №6-ДСП, 17.03.2026 ж.</t>
  </si>
  <si>
    <t>Алматы қаласы Түрксіб ауданы, «Алтай-2» ықшамауданындағы №78 мектеп-гимназия ғимаратын жапсаржаймен реконструкциялау (қолданыстағы ғимараттарды бұзумен)</t>
  </si>
  <si>
    <t>Жалпы ауданы – 11 962,51 м², құрылыс көлемі – 44 114,43 м³</t>
  </si>
  <si>
    <t>Шарт № 260015, 27.03.2026 ж.</t>
  </si>
  <si>
    <t>Шартқа 2026 жылғы 27 наурызда қол қойылды</t>
  </si>
  <si>
    <t>Түрксіб ауданы, Магнитная көшесі, 31 мекенжайындағы №170 жалпы білім беретін мектеп ғимаратына жапсаржай салу (қолданыстағы ғимаратты бұзумен)</t>
  </si>
  <si>
    <t>Жалпы ауданы – 1 781,50 м², құрылыс көлемі – 8 485,0 м³</t>
  </si>
  <si>
    <t>Шарт №250224/00от 12.12.2025 ж.</t>
  </si>
  <si>
    <t>ЖШС "СЕМ - Шоғы Құрылыс - Сервис"</t>
  </si>
  <si>
    <t>Алматы қаласы Түрксіб ауданы, «Жас-Қанат» ықшамауданындағы «№198 жалпы білім беретін мектеп» КММ ғимаратына 600 орындық жапсаржай салу</t>
  </si>
  <si>
    <t>Жалпы ауданы – 6 238,70 м², құрылыс көлемі – 30 592,60 м³</t>
  </si>
  <si>
    <t>Шарт №260028, 27.03.2026 ж.</t>
  </si>
  <si>
    <t>Шартқа 2026 жылдың екінші тоқсанында қол қойылды</t>
  </si>
  <si>
    <t>ЖСҚ әзірлеу</t>
  </si>
  <si>
    <t>Әуезов ауданы, 1-ықшамаудан, 72 үй мекенжайындағы «№29 бөбекжай-балабақша» КМҚК ғимаратын реконструкциялауға ЖСҚ әзірлеу</t>
  </si>
  <si>
    <t>Мемлекеттік сараптама қорытындысы – 1 бірлік</t>
  </si>
  <si>
    <t>ЖШС «ЖОБА»</t>
  </si>
  <si>
    <t>Аяқтау мерзімі – 2026 жылғы тамыздың соңы.
Жартыжылдықта кассалық операциялар болған жоқ</t>
  </si>
  <si>
    <t>Әуезов ауданы, «Таугүл» ықшамауданы, 25а үй мекенжайындағы «№53 бөбекжай-балабақша» КМҚК ғимаратын бұзып, балабақша салуға ЖСҚ әзірлеу</t>
  </si>
  <si>
    <t>Шарт № 33-П, 16 тамыз 2024 ж.</t>
  </si>
  <si>
    <t>ЖШС "АВАНГАРД-ОК"</t>
  </si>
  <si>
    <t>Аяқтау мерзімі – 2027 жылғы сәуірдің соңы.
Жартыжылдықта кассалық операциялар болған жоқ</t>
  </si>
  <si>
    <t>Әуезов ауданы, «Таугүл» ықшамауданында 120 орындық балабақша салуға ЖСҚ әзірлеу (№72 мектеп филиалының қолданыстағы ғимаратын бұзумен)</t>
  </si>
  <si>
    <t>Шарт № 5-П, 23 ақпан 2024 ж.</t>
  </si>
  <si>
    <t>ЖШС «АРХСПЕЦСТРОЙ»</t>
  </si>
  <si>
    <t>№02-1003/26, 22.05.2026 ж. сараптама қорытындысы.
Жартыжылдықта кассалық операциялар болған жоқ</t>
  </si>
  <si>
    <t>Әуезов ауданы, «Таугүл-1» ықшамауданындағы «№58 бөбекжай-балабақша» КМҚК ғимаратын реконструкциялауға ЖСҚ әзірлеу</t>
  </si>
  <si>
    <t>Шарт № 17-П, 29 шілде 2024 ж.</t>
  </si>
  <si>
    <t>ЖШС "Жоба"</t>
  </si>
  <si>
    <t>№02-0035/26, 12.03.2026 ж. сараптама қорытындысы.
Жоба 1-тоқсанда аяқталды</t>
  </si>
  <si>
    <t>Алматы қаласы Жетісу ауданы, Казаков көшесі, 13а мекенжайындағы №163 бөбекжай-балабақша ғимаратын реконструкциялауға ЖСҚ әзірлеу</t>
  </si>
  <si>
    <t>Шарт № 75-П, 25 желтоқсан 2023 ж.</t>
  </si>
  <si>
    <t>ЖШС "Научно исследовательский институт типового и экспериментального проектирования (институт жилища)"</t>
  </si>
  <si>
    <t>№12-0122/26, 20.04.2026 ж. ҚОРЫТЫНДЫ.
Жоба 1-тоқсанда аяқталды</t>
  </si>
  <si>
    <t>Алматы қаласы Жетісу ауданы, Ратушный көшесі, 139 мекенжайындағы балабақша ғимаратын реконструкциялауға ЖСҚ әзірлеу</t>
  </si>
  <si>
    <t>Шарт № 8-П, 10 мамыр 2024 ж.</t>
  </si>
  <si>
    <t>ЖШС "BAITAU ARCHITECTS"</t>
  </si>
  <si>
    <t>Аяқтау мерзімі – 2026 жылдың 3-тоқсаны.
Жартыжылдықта кассалық операциялар болған жоқ</t>
  </si>
  <si>
    <t>Медеу ауданы, Зенков көшесі, 58 мекенжайындағы «№105 бөбекжай-балабақша» КМҚК ғимаратын бұзып, балабақша салуға ЖСҚ әзірлеу</t>
  </si>
  <si>
    <t>Шарт № 32-П, 16 тамыз 2024 ж.</t>
  </si>
  <si>
    <t>Аяқтау мерзімі – 2026 жылғы желтоқсан.
Жартыжылдықта кассалық операциялар болған жоқ</t>
  </si>
  <si>
    <t>Түрксіб ауданы, «Әлмерек» ықшамауданында 320 орындық балабақша салуға ЖСҚ әзірлеу</t>
  </si>
  <si>
    <t>Шарт № 30-П, 19 тамыз 2024 ж.</t>
  </si>
  <si>
    <t>ЖШС "АСТАНАПРОЕКТ"</t>
  </si>
  <si>
    <t>Аяқтау мерзімі – 2026 жылғы желтоқсан
Жартыжылдықта кассалық операциялар болған жоқ</t>
  </si>
  <si>
    <t>Алматы қаласы Алатау ауданы, Биянху көшесі, 87 мекенжайындағы №150 мектептің қолданыстағы ғимаратын бұзып, 600 орындық мектеп салуға ЖСҚ әзірлеу</t>
  </si>
  <si>
    <t>Шарт № 33-П, 29 қыркүйек 2025 ж.</t>
  </si>
  <si>
    <t>ЖШС «КАПРЕМПРОЕКТ»</t>
  </si>
  <si>
    <t>Аяқтау мерзімі – 2027 жылдың 1-тоқсаны.
Жартыжылдықта кассалық операциялар болған жоқ</t>
  </si>
  <si>
    <t>Алатау ауданы, Мектеп көшесі мекенжайындағы №184 жалпы білім беретін мектеп ғимаратына жапсаржай салуға ЖСҚ әзірлеу (қолданыстағы ғимаратты бұзумен)</t>
  </si>
  <si>
    <t>Шарт № 48-П, 04 қараша 2024 ж.</t>
  </si>
  <si>
    <t>ЖШС "Сayлeт-16"</t>
  </si>
  <si>
    <t>Аяқтау мерзімі – 2026 жылғы тамыз.
Жартыжылдықта кассалық операциялар болған жоқ</t>
  </si>
  <si>
    <t>Алмалы ауданы, Мәметова көшесі, 53 мекенжайындағы №90 мектеп-лицейдің қолданыстағы ғимаратын реконструкциялауға ЖСҚ әзірлеу</t>
  </si>
  <si>
    <t>Шарт № 18-П, 29 мамыр 2025 ж.</t>
  </si>
  <si>
    <t>ЖШС "Компания СТРОЙТЕКС"</t>
  </si>
  <si>
    <t>Алмалы ауданы, Жароков көшесі, 18 мекенжайындағы «№128 жалпы білім беретін мектеп» КММ ғимаратын реконструкциялауға ЖСҚ әзірлеу</t>
  </si>
  <si>
    <t>Шарт № 28-П, 12 тамыз 2024 ж.</t>
  </si>
  <si>
    <t>ЖШС "Компания Арыстан-сервис"</t>
  </si>
  <si>
    <t>Алмалы ауданы, Тұрғыт Өзал көшесі, 45 мекенжайындағы Ш. Смаханұлы атындағы №62 гимназияның қолданыстағы ғимаратын реконструкциялауға ЖСҚ әзірлеу</t>
  </si>
  <si>
    <t>Шарт № 260097, 20 тамыз 2026 ж.</t>
  </si>
  <si>
    <t>ШЖҚ РМК Жобалардың мемлекеттік ведомстводан тыс сараптамасы (РМК "Госэкспертиза") КДС и ЖКХ Ми</t>
  </si>
  <si>
    <t>Жартыжылдықта кассалық операциялар болған жоқ</t>
  </si>
  <si>
    <t>Әуезов ауданындағы №5 мектептің қолданыстағы ғимаратын бұзып, 1500 орындық мектеп салуға ЖСҚ әзірлеу</t>
  </si>
  <si>
    <t>Шарт № 24-П, 25 маусым 2025 ж.</t>
  </si>
  <si>
    <t>ЖШС "DP Engineering Group"</t>
  </si>
  <si>
    <t>Әуезов ауданы, 5-ықшамаудан, 49а үй мекенжайындағы №6 жалпы білім беретін мектептің қолданыстағы ғимаратын бұзып, 1200 орындық мектеп салуға ЖСҚ әзірлеу</t>
  </si>
  <si>
    <t>Шарт № 20-П, 28.05.2025.</t>
  </si>
  <si>
    <t>ЖШС "City  Engineering"</t>
  </si>
  <si>
    <t>Әуезов ауданы, 8-ықшамаудан, 46 мекенжайындағы №116 мектептің қолданыстағы ғимаратын бұзып, 1500 орындық мектеп салуға ЖСҚ әзірлеу</t>
  </si>
  <si>
    <t>Шарт № 26-П, 25 маусым 2025 ж.</t>
  </si>
  <si>
    <t>ЖШС "Engineering center ltd"</t>
  </si>
  <si>
    <t>Әуезов ауданы, «Ақсай-1» ықшамауданындағы №133 мектептің қолданыстағы ғимаратын бұзып, 1500 орындық мектеп салуға ЖСҚ әзірлеу</t>
  </si>
  <si>
    <t>Шарт № 25-П, 25 маусым 2025 ж.</t>
  </si>
  <si>
    <t>Алматы қаласы Әуезов ауданы, Степная көшесі, 8 мекенжайында 900 орындық мектеп салуға ЖСҚ әзірлеу (№158 мектептің қолданыстағы ғимаратын бұзумен)</t>
  </si>
  <si>
    <t>Шарт № 43-П, 04 қазан 2024 ж.</t>
  </si>
  <si>
    <t>ЖШС "Астанагражданпроект"</t>
  </si>
  <si>
    <t>№12-0119/26, 16.04.2026 ж. сараптама қорытындысы</t>
  </si>
  <si>
    <t>Бостандық ауданы, Рысқұлбеков көшесі, 20 мекенжайындағы №37 мектептің қолданыстағы ғимаратын бұзып, 600 орындық мектеп салуға ЖСҚ әзірлеу</t>
  </si>
  <si>
    <t>Шарт № 34-П, 30 қыркүйек 2025 ж.</t>
  </si>
  <si>
    <t>ЖШС "Astana-Project"</t>
  </si>
  <si>
    <t>Алматы қаласы Бостандық ауданы, «Қазақфильм» ықшамауданы, 34 мекенжайындағы №88 мектептің қолданыстағы ғимаратын бұзып, 600 орындық мектеп салуға ЖСҚ әзірлеу</t>
  </si>
  <si>
    <t>Шарт № 32-П, 29 қыркүйек 2025 ж.</t>
  </si>
  <si>
    <t>ЖШС "Капремпроект"</t>
  </si>
  <si>
    <t>Бостандық ауданы, «Нұрлытау» ықшамауданындағы №190 мектептің қолданыстағы ғимаратын бұзып, 600 орындық мектеп салуға ЖСҚ әзірлеу</t>
  </si>
  <si>
    <t>Шарт № 3-П, 06 ақпан 2025 ж.</t>
  </si>
  <si>
    <t>ЖШС "КОНСТРУКТОР-80"</t>
  </si>
  <si>
    <t>Жетісу ауданы, «Көкмайса» ықшамауданындағы №87 жалпы білім беретін мектеп ғимаратына 300 орындық жапсаржай салуға ЖСҚ әзірлеу</t>
  </si>
  <si>
    <t>Шарт № 21-П, 30 мамыр 2025 ж.</t>
  </si>
  <si>
    <t>ЖШС "ПСФ КАЗНЕФТЕТРАНС"</t>
  </si>
  <si>
    <t>№KZSTEX-0011/26, 30.06.2026 ж. қорытынды</t>
  </si>
  <si>
    <t>Жетісу ауданы, «Кемел» ықшамауданы, Жар-Жар көшесі, 54 мекенжайындағы №193 мектептің қолданыстағы ғимаратын бұзып, 1200 орындық мектеп салуға ЖСҚ әзірлеу</t>
  </si>
  <si>
    <t>Шарт № 36-П, 29 қыркүйек 2025 ж.</t>
  </si>
  <si>
    <t>ЖШС "JER GROUP"</t>
  </si>
  <si>
    <t>Түрксіб ауданы, Герцен көшесі, 154 мекенжайындағы №20 мектептің қолданыстағы ғимаратын бұзып, 1200 орындық мектеп салуға ЖСҚ әзірлеу</t>
  </si>
  <si>
    <t>Шарт № 35-П, 29 қыркүйек 2025 ж.</t>
  </si>
  <si>
    <t>ЖШС "ВЛ"</t>
  </si>
  <si>
    <t>Түрксіб ауданындағы №74 мектептің қолданыстағы ғимаратын бұзып, 1500 орындық мектеп салуға ЖСҚ әзірлеу</t>
  </si>
  <si>
    <t>Шарт № 27-П, 25 маусым 2025 ж.</t>
  </si>
  <si>
    <t>Түрксіб ауданы, Нұрсая көшесі, 56 мекенжайындағы №84 жалпы білім беретін мектеп ғимаратын реконструкциялауға ЖСҚ әзірлеу</t>
  </si>
  <si>
    <t>Шарт № 23-П, 09 маусым 2025 ж.</t>
  </si>
  <si>
    <t>ЖШС "ӨК РУНЕТУ"</t>
  </si>
  <si>
    <t>Аяқтау мерзімі – 2027 жылдың 2-тоқсаны.
Жартыжылдықта кассалық операциялар болған жоқ</t>
  </si>
  <si>
    <t>Түрксіб ауданы, Поддубный көшесі, 155 мекенжайындағы №89 жалпы білім беретін мектептің қолданыстағы ғимаратын бұзып, 1200 орындық мектеп салуға ЖСҚ әзірлеу</t>
  </si>
  <si>
    <t>Шарт № 19-П, 26 мамыр 2025 ж.</t>
  </si>
  <si>
    <t>Түрксіб ауданы, «Жұлдыз-1» ықшамауданындағы «№142 жалпы білім беретін мектеп» КММ ғимаратын реконструкциялауға ЖСҚ әзірлеу</t>
  </si>
  <si>
    <t>Шарт № 19-П, 01 тамыз 2024 ж.</t>
  </si>
  <si>
    <t>ЖШС "Әсем Жоба Құрылыс"</t>
  </si>
  <si>
    <t>Аяқтау мерзімі – 2027 жылдың 3-тоқсаны.
Жартыжылдықта кассалық операциялар болған жоқ</t>
  </si>
  <si>
    <t>Жетісу ауданы, «Айнабұлақ-2» ықшамауданында инновациялық шығармашылық орталығын салуға ЖСҚ әзірлеу</t>
  </si>
  <si>
    <t>Шарт № 61-П, 03 желтоқсан 2024 ж.,</t>
  </si>
  <si>
    <t>Наурызбай ауданы, Жандосов көшесі, 4-я мекенжайындағы №188 мектеп-гимназия ғимаратын реконструкциялауға ЖСҚ әзірлеу</t>
  </si>
  <si>
    <t>Шарт № 31-П, 29 қыркүйек 2025 ж.</t>
  </si>
  <si>
    <t>ЖШС "АрхСпецСтройПроект"</t>
  </si>
  <si>
    <t>Алатау ауданы, «Зерделі» ықшамауданындағы №153 балабақша ғимаратын реконструкциялауға ЖСҚ әзірлеу</t>
  </si>
  <si>
    <t>Шарт № 60-П, 31 тамыз 2023 ж.</t>
  </si>
  <si>
    <t>Түрксіб ауданы, «Жас-Қанат» ықшамауданындағы 280 орындық балабақша ғимаратын реконструкциялауға ЖСҚ әзірлеу</t>
  </si>
  <si>
    <t>Шарт № 260032, 06 сәуір 2026 ж.</t>
  </si>
  <si>
    <t>ЖШС "Крез-Сервис"</t>
  </si>
  <si>
    <t>Тараптардың өзара келісімі бойынша шартты бұзу.</t>
  </si>
  <si>
    <t>Білім беру объектілерін сейсмикалық күшейту</t>
  </si>
  <si>
    <t>Әуезов ауданы, «Ақсай-2» ықшамауданы, 51 үйдегі бөбекжай-балабақша ғимаратын сейсмикалық күшейту, қалпына келтіру жұмыстарын және күрделі жөндеуді жүргізу</t>
  </si>
  <si>
    <t>Құрылыс салу ауданы – 1 697,8 м²</t>
  </si>
  <si>
    <t>Шарт №29, 26.08.2025</t>
  </si>
  <si>
    <t>ЖШС «СК «7 Строй»</t>
  </si>
  <si>
    <t>Мердігермен шарт бұзылды, аванстық төлемді қайтару бойынша сот процесі жүріп жатыр. 26.08.2025 ж. №29 шарт, «7 Строй» ҚК» ЖШС мемлекеттік сараптама қорытындысының мерзімі аяқталуына байланысты бұзылды; бұған қоса бұрын төленген авансты қайтару бойынша сот процесі жүріп жатыр. Бюджетті нақтылау кезінде қаражатты алып тастауға өтінім берілді. Қазіргі уақытта ЖСҚ түзетілуде.</t>
  </si>
  <si>
    <t>Алматы қаласы Бостандық ауданы, «Орбита-4» ықшамауданы, 25-б үй мекенжайындағы бөбекжай-балабақша ғимаратын сейсмикалық күшейту, қалпына келтіру жұмыстарын және күрделі жөндеуді жүргізу</t>
  </si>
  <si>
    <t>Құрылыс салу ауданы – 2 080,57 м²</t>
  </si>
  <si>
    <t>Құрылыс салу ауданы – 2 000 м³</t>
  </si>
  <si>
    <t>Шарт №29, 29.08.2024 ж.</t>
  </si>
  <si>
    <t>ЖШС «СП «NEFT»</t>
  </si>
  <si>
    <t>Объектіні пайдалануға қабылдау АКТІСІ, нөмірсіз, 01.06.2026 ж.</t>
  </si>
  <si>
    <t>Медеу ауданы, Шашкин көшесі, 32-а үй мекенжайындағы бөбекжай-балабақша ғимаратын сейсмикалық күшейту</t>
  </si>
  <si>
    <t>Құрылыс салу ауданы – 2 409,36 м²</t>
  </si>
  <si>
    <t>Шарт №30, 11.09.2025 ж.</t>
  </si>
  <si>
    <t>Мердігермен шарт бұзылды, аванстық төлемді қайтару бойынша сот процесі жүріп жатыр. 11.09.2025 ж. №30 шарт, «7 Строй» ҚК» ЖШС мемлекеттік сараптама қорытындысының мерзімі аяқталуына байланысты бұзылды; бұған қоса бұрын төленген авансты қайтару бойынша сот процесі жүріп жатыр. Бюджетті нақтылау кезінде қаражатты алып тастауға өтінім берілді. Қазіргі уақытта ЖСҚ түзетілуде.</t>
  </si>
  <si>
    <t>Алматы қаласы Әуезов ауданы, 1-ықшамаудан, 20А үйдегі «№9 олимпиада резервінің мамандандырылған балалар-жасөспірімдер мектебі» КМҚК ғимаратын сейсмикалық күшейту, қалпына келтіру жұмыстарын және күрделі жөндеуді жүргізу (А литері)</t>
  </si>
  <si>
    <t>Құрылыс салу ауданы – 3 929,26 м²</t>
  </si>
  <si>
    <t>Құрылыс салу ауданы – 3 500 м³</t>
  </si>
  <si>
    <t>Шарт №250216, 13.11.2025 ж.</t>
  </si>
  <si>
    <t>ЖШС «ТемирПром ХХI»</t>
  </si>
  <si>
    <t>Алматы қаласы Медеу ауданы, Достық даңғылы, 266а мекенжайындағы №17 мектеп-интернат ғимараттарын сейсмикалық күшейту, қалпына келтіру жұмыстарын және күрделі жөндеуді жүргізу</t>
  </si>
  <si>
    <t>Ғимарат ауданы – 5 326,5 м²</t>
  </si>
  <si>
    <t>Ғимарат ауданы – 5 000 м³</t>
  </si>
  <si>
    <t>Шарт №25, 28.07.2025</t>
  </si>
  <si>
    <t>ЖШС «MIR-A Construction»</t>
  </si>
  <si>
    <t>Алматы қаласы Түрксіб ауданы, «Д.А. Қонаев атындағы тұтыну кооперативі» аумағындағы 2000 оқушы орнына арналған жалпы білім беретін мектепті сатып алу</t>
  </si>
  <si>
    <t>Шарт купли-продажи №5, 25.12.2025 ж.</t>
  </si>
  <si>
    <t>ЖШС "ХЕЛЕНА КО"</t>
  </si>
  <si>
    <t>Объект аяқталды. Алматы қаласының әкімдеріне беру туралы қаулыға қол қойылуда (объектіні қабылдау-беру актісі).</t>
  </si>
  <si>
    <t>2. Денсаулық сақтау</t>
  </si>
  <si>
    <t>оның ішінде ауылға</t>
  </si>
  <si>
    <t>Алматы қаласы Алмалы ауданы, Әйтеке би көшесі мекенжайындағы қолданыстағы ревматологиялық орталық ғимаратын бұзып, емхана салу</t>
  </si>
  <si>
    <t>Қуаттылығы – ауысымына 50 келу, учаскенің жалпы ауданы – 0,6436 га, ғимараттың жалпы ауданы – 8 135,9 м², құрылыс көлемі – 69 305,06 м³</t>
  </si>
  <si>
    <t>Қуаттылығы – ауысымына 50 келу, учаскенің жалпы ауданы – 0,6436 га, ғимараттың жалпы ауданы – 8 000 м², құрылыс көлемі – 69 305,06 м³</t>
  </si>
  <si>
    <t>Шарт №6-ДСП, 10.11.2025 ж.</t>
  </si>
  <si>
    <t>Алматы қаласы Алмалы ауданы, Сейфуллин даңғылы, 492 мекенжайында №1 қалалық перзентхананың жаңа ғимаратын салу (қолданыстағы құрылыстарды бұзумен)</t>
  </si>
  <si>
    <t>Учаскенің жалпы ауданы – 1,0312 га, ғимараттың жалпы ауданы – 10 381,68 м², құрылыс көлемі – 43 258,72 м³, қызметкерлердің жалпы саны – 249 адам, жаңа ғимараттың қуаттылығы – 24 төсек-орын</t>
  </si>
  <si>
    <t>Учаскенің жалпы ауданы – 1,0312 га, ғимараттың жалпы ауданы – 5 381,68 м², құрылыс көлемі – 43 258,72 м³, қызметкерлердің жалпы саны – 249 адам, жаңа ғимараттың қуаттылығы – 24 төсек-орын</t>
  </si>
  <si>
    <t>Шарт №12-ДСП, 28.11.2025 ж.</t>
  </si>
  <si>
    <t>Алматы қаласы Наурызбай ауданы, «Құрамыс» ықшамауданында ауысымына 500 келуге арналған емхана салу (сыртқы инженерлік желілерсіз)</t>
  </si>
  <si>
    <t>Қуаттылығы – ауысымына 500 келу, учаскенің жалпы ауданы – 1,5176 га, ғимараттың жалпы ауданы – 15 098,83 м², құрылыс көлемі – 4 851,30 м³</t>
  </si>
  <si>
    <t>Қуаттылығы – ауысымына 500 келу, учаскенің жалпы ауданы – 1,5176 га, ғимараттың жалпы ауданы – 5 098,83 м², құрылыс көлемі – 4 851,30 м³</t>
  </si>
  <si>
    <t>Шарт №15, 06.03.2025</t>
  </si>
  <si>
    <t>Алматы қаласы Наурызбай ауданы, «Шұғыла» ықшамауданында ауысымына 500 келуге арналған емхана салу</t>
  </si>
  <si>
    <t>Қуаттылығы – ауысымына 500 келу, учаскенің жалпы ауданы – 1,9484 га, ғимараттың жалпы ауданы – 12 437,55 м², құрылыс көлемі – 4 851,30 м³</t>
  </si>
  <si>
    <t>Қуаттылығы – ауысымына 500 келу, учаскенің жалпы ауданы – 1,9484 га, ғимараттың жалпы ауданы – 2 437,55 м², құрылыс көлемі – 4 851,30 м³</t>
  </si>
  <si>
    <t>Шарт № 5-ДСП, 10 қараша 2025 ж.,</t>
  </si>
  <si>
    <t>Алматы қаласы Түрксіб ауданы, «Алтай-1» ықшамауданында қолданыстағы құрылыстарды бұзып, ауысымына 500 келуге арналған емхана салу</t>
  </si>
  <si>
    <t>Қуаттылығы – ауысымына 500 келу, учаскенің жалпы ауданы – 1,4353 га, ғимараттың жалпы ауданы – 9 792,9 м², құрылыс көлемі – 51 464,72 м³</t>
  </si>
  <si>
    <t>Қуаттылығы – ауысымына 500 келу, учаскенің жалпы ауданы – 1,4353 га, ғимараттың жалпы ауданы – 792,9 м², құрылыс көлемі – 51 464,72 м³</t>
  </si>
  <si>
    <t>Шарт № 7-ДСП, 10 қараша 2025 ж.</t>
  </si>
  <si>
    <t>Алматы қаласы Медеу ауданында жедел медициналық жәрдем қосалқы станциясының ғимаратын салу (№4 ЖМЖҚС қолданыстағы ғимаратын бұзумен)</t>
  </si>
  <si>
    <t>Құрылыс салу ауданы – 1 032,18 м²</t>
  </si>
  <si>
    <t>Құрылыс салу ауданы – 132,18 м³</t>
  </si>
  <si>
    <t>Шарт № 15, 12 маусым 2024 ж.</t>
  </si>
  <si>
    <t>ЖШС «СЕМ-Шоғы Құрылыс-Сервис»</t>
  </si>
  <si>
    <t>Объектіні пайдалануға қабылдау актісі, нөмірсіз, 20.02.2026 ж.</t>
  </si>
  <si>
    <t>Алматы қаласы Наурызбай ауданы, «Қалқаман» ықшамауданы, 20 үй мекенжайында орналасқан «№7 қалалық клиникалық аурухана» ШЖҚ КМК ғимаратын қайта жабдықтап реконструкциялау (ескірген және физикалық тозған жабдықты жаңа, өнімділігі жоғары жабдыққа жаңғырту және ауыстыру)</t>
  </si>
  <si>
    <t>Қуаттылығы – 900 төсек-орын, учаскенің жалпы ауданы – 7,8986 га, ғимараттың жалпы ауданы – 33 654,12 м², құрылыс көлемі – 122 138,0 м³</t>
  </si>
  <si>
    <t>Қуаттылығы – 900 төсек-орын, учаскенің жалпы ауданы – 7,8986 га, ғимараттың жалпы ауданы – 3 654,12 м², құрылыс көлемі – 122 138,0 м³</t>
  </si>
  <si>
    <t>Шарт № 28, 19 тамыз 2025 ж.,</t>
  </si>
  <si>
    <t>Алматы қаласы Түрксіб ауданы, Айбасов көшесі мекенжайында ауысымына 200 келуге арналған отбасылық-дәрігерлік амбулатория салу</t>
  </si>
  <si>
    <t>Қуаттылығы – ауысымына 200 келу, ғимараттың жалпы ауданы – 1 288,99 м², ғимараттың құрылыс көлемі – 5 122,52 м³</t>
  </si>
  <si>
    <t>Қуаттылығы – ауысымына 200 келу, ғимараттың жалпы ауданы – 188,99 м², ғимараттың құрылыс көлемі – 5 122,52 м³</t>
  </si>
  <si>
    <t>Шарт №17, 31 наурыз 2025 ж.,</t>
  </si>
  <si>
    <t>ЖШС "Отау-Құрмет"</t>
  </si>
  <si>
    <t>Объект аяқталды. Объектіні пайдалануға қабылдау актісіне қол қойылуда.
Жартыжылдықта кассалық операциялар болған жоқ</t>
  </si>
  <si>
    <t>Алматы қаласы Наурызбай ауданы, «Шұғыла» ықшамауданында ауысымына 200 келуге арналған отбасылық-дәрігерлік амбулатория салу</t>
  </si>
  <si>
    <t>Қуаттылығы – ауысымына 200 келу, ғимараттың жалпы ауданы – 1 295,07 м², ғимараттың құрылыс көлемі – 5 153,92 м³</t>
  </si>
  <si>
    <t>Шарт №260036, 31.03.2026 ж.</t>
  </si>
  <si>
    <t>Шартқа 2026 жылғы 31 наурызда қол қойылды</t>
  </si>
  <si>
    <t>Медеу ауданы, Жангелдин көшесі, 28/20-22 мекенжайында №2 қалалық перзентхананың жаңа ғимаратын салу (қолданыстағы құрылыстарды бұзумен)</t>
  </si>
  <si>
    <t>Сыйымдылығы – 36 төсек-орын, ғимараттың жалпы ауданы – 12 418,20 м², ғимараттың құрылыс көлемі – 51 535,40 м³</t>
  </si>
  <si>
    <t>Шарт №7-ДСП, 31.03.2026 ж.</t>
  </si>
  <si>
    <t>Алатау ауданы, «Дарабоз» ықшамауданында көпбейінді аурухана салуға ЖСҚ әзірлеу</t>
  </si>
  <si>
    <t>Шарт № 7-П, 28 наурыз 2024 ж.</t>
  </si>
  <si>
    <t>ЖШС Engineering center ltd</t>
  </si>
  <si>
    <t>Алатау ауданы, «Дарабоз» ықшамауданында 200 төсек-орындық перинаталдық орталық салуға ЖСҚ әзірлеу</t>
  </si>
  <si>
    <t>Шарт № 3-П, 22 ақпан 2024 ж.</t>
  </si>
  <si>
    <t>Алматы қаласы Медеу ауданында онкологиялық орталығы және ауысымына 350 келуге арналған емханасы бар 250 төсек-орындық көпбейінді аурухана салуға ЖСҚ әзірлеу</t>
  </si>
  <si>
    <t>Шарт № 260013, 27 ақпан 2026 ж.</t>
  </si>
  <si>
    <t>№02-0057/26, 10.06.2026 ж. сараптама қорытындысы</t>
  </si>
  <si>
    <t>Алматы қаласы Әуезов ауданы, Алтынсарин көшесі, 54 мекенжайындағы «№2 балалар қалалық клиникалық ауруханасы» ШЖҚ КМК ғимаратына жапсаржай салуға ЖСҚ әзірлеу (қолданыстағы ғимаратты бұзумен)</t>
  </si>
  <si>
    <t>Шарт № 250234/00, 28 қараша 2025 ж.</t>
  </si>
  <si>
    <t>Абая даңғылы, 183, Түркебаев көшесінің қиылысы мекенжайындағы ғимаратты күрделі жөндеуге жобалау-сметалық құжаттама әзірлеу</t>
  </si>
  <si>
    <t>Шарт №119, 31.01.2025 ж.</t>
  </si>
  <si>
    <t>ЖШС "KAZPIR"</t>
  </si>
  <si>
    <t>№KZSTEX-0029/25, 15.10.2025 ж. сараптама қорытындысы.
Жоба 1-тоқсанда аяқталды</t>
  </si>
  <si>
    <t>Алматы қ. ДСБ «№24 қалалық емхана» ШЖҚ КМК ғимаратын күрделі жөндеуге ЖСҚ әзірлеу</t>
  </si>
  <si>
    <t>Шарт №50, 18.02.2025</t>
  </si>
  <si>
    <t>ЖШС "Кумбез"</t>
  </si>
  <si>
    <t>№02-1016/26, 22.06.2026 ж. ҚОРЫТЫНДЫ (оң).
Жоба 1-тоқсанда аяқталды</t>
  </si>
  <si>
    <t>Алматы қ. ДСБ «Қалалық жедел шұғыл көмек ауруханасы» ШЖҚ КМК ғимаратын күрделі жөндеуге ЖСҚ әзірлеу</t>
  </si>
  <si>
    <t>Шарт №250319, 07.04.2025</t>
  </si>
  <si>
    <t>ЖШС "ЖайыкСтройПроект"</t>
  </si>
  <si>
    <t>№ALTS-0235/25, 26.12.2025 ж. ҚОРЫТЫНДЫ (оң).
Жоба 1-тоқсанда аяқталды</t>
  </si>
  <si>
    <t>Алматы қ. ДСБ «№28 қалалық емхана» ШЖҚ КМК ғимаратын күрделі жөндеуге ЖСҚ әзірлеу (Қайрат ДА)</t>
  </si>
  <si>
    <t>Шарт № 15771525-3, 11.12.2025 ж.</t>
  </si>
  <si>
    <t>ЖШС "Қуат"</t>
  </si>
  <si>
    <t>№SS-0004/26, 22.04.2026 ж. ҚОРЫТЫНДЫ (оң).
Жоба 1-тоқсанда аяқталды</t>
  </si>
  <si>
    <t>Алматы қаласы Медеу ауданы, Қонаев көшесі, 127 мекенжайында ерте араласу орталығы ғимаратын салуға ЖСҚ әзірлеу (Балалар үйінің қолданыстағы ғимаратын бұзумен)</t>
  </si>
  <si>
    <t>Шарт № 37-П, 28 тамыз 2024 ж.</t>
  </si>
  <si>
    <t>Медеу ауданы, «Думан» ықшамауданында ауысымына 500 келуге арналған емхана салуға ЖСҚ әзірлеу</t>
  </si>
  <si>
    <t>Шарт № 12-П, 09 ақпан 2023 ж.</t>
  </si>
  <si>
    <t>ЖШС "ДИАС-ПРОЕКТ"</t>
  </si>
  <si>
    <t>Алматы қаласы Медеу ауданы, Жетібаев көшесі мекенжайындағы «Алатау қалалық емханасы» ШЖҚ КМК ғимаратын реконструкциялауға ЖСҚ әзірлеу</t>
  </si>
  <si>
    <t>Шарт № 16-П, 20 ақпан 2023 ж.</t>
  </si>
  <si>
    <t>ЖШС "ЖЕТЫСУ САУЛЕТ КУРЫЛЫСЫ"</t>
  </si>
  <si>
    <t>Түрксіб ауданы, «Жас-Қанат-2» ықшамауданында ауысымына 340 келуге арналған емхана салуға ЖСҚ әзірлеу</t>
  </si>
  <si>
    <t>Шарт № 5-П, 08 сәуір 2025 ж.</t>
  </si>
  <si>
    <t>Алматы қаласы Түрксіб ауданы, «Әлмерек» ықшамауданында ауысымына 200 келуге арналған отбасылық-дәрігерлік амбулатория салуға ЖСҚ әзірлеу</t>
  </si>
  <si>
    <t>Шарт № 40-П, 01 қазан 2024 ж.</t>
  </si>
  <si>
    <t>Жартыжылдықта кассалық операциялар болған жоқ.
СЖТ және желілерге ТШ алынды.
Медициналық жабдық бойынша сараптамадан өту үшін «ДЗСҰО» РМК-мен шарт жасалуда.
Мемлекеттік сараптама порталына жүктелді.
Аяқтау мерзімі – 2026 жылғы маусым</t>
  </si>
  <si>
    <t>«Алматы қаласы Түрксіб ауданы, РВ-90 ықшамауданында ауысымына 200 келуге арналған отбасылық-дәрігерлік амбулатория салу» жұмыс жобасы бойынша кешенді ведомстводан тыс сараптама жүргізу (жеке жобаны қайта қолдану)</t>
  </si>
  <si>
    <t>Шарт №29-гэ, 8 қараша 25 жыл</t>
  </si>
  <si>
    <t>Жартыжылдықта кассалық операциялар болған жоқ.
СЖТ және желілерге ТШ алынды.
2026 жылғы 10 наурызда Мемлекеттік сараптаманың теріс қорытындысы алынды.
Жобалық құжаттама Мемлекеттік сараптаманың ескертулеріне сәйкес түзетілді.</t>
  </si>
  <si>
    <t>Алматы қаласы Алатау ауданы, Ахрименко көшесі мекенжайында жедел медициналық жәрдем қызметінің ғимаратын салуға ЖСҚ әзірлеу</t>
  </si>
  <si>
    <t>Шарт № 28-П, 20 маусым 2025 ж.</t>
  </si>
  <si>
    <t>Жартыжылдықта кассалық операциялар болған жоқ.
СЖТ және желілерге ТШ алынды.
Эскиздік жоба Сәулет басқармасының ескертулеріне сәйкес пысықталу сатысында.
Аяқтау мерзімі – 2026 жылғы маусым</t>
  </si>
  <si>
    <t>Алматы қаласы Алмалы ауданы, Райымбек даңғылы мекенжайында жедел медициналық жәрдем қызметінің ғимаратын салуға ЖСҚ әзірлеу (қолданыстағы ғимаратты бұзумен)</t>
  </si>
  <si>
    <t>Шарт № 30-П, 25 маусым 2025 ж.</t>
  </si>
  <si>
    <t>ЖШС  "КостанайАгропромпроект"</t>
  </si>
  <si>
    <t>Жартыжылдықта кассалық операциялар болған жоқ.
Қажетті техникалық шарттарды алу мақсатында «АлТС» ЖШС және «Алматы Су» КМК-ден есептік жүктемелер бойынша алынған негізделген ескертулер пысықталуда.
01.11.2026 ж. – ЖСҚ аяқталуын және ведомстводан тыс сараптама порталына жүктелуін ескере отырып.</t>
  </si>
  <si>
    <t>Алматы қаласы Медеу ауданы, Шашкин көшесі мекенжайында жедел медициналық жәрдем қосалқы станциясын салуға ЖСҚ әзірлеу (қолданыстағы қосалқы құрылыстарды бұзумен)</t>
  </si>
  <si>
    <t>Шарт № 41-П, 21 шілде 2023 ж.</t>
  </si>
  <si>
    <t>ЖШС "Энергохолдинг LTD"</t>
  </si>
  <si>
    <t>Жартыжылдықта кассалық операциялар болған жоқ.
Ағымдағы күнге СЖТ мен ТШ-ны қоса алғанда барлық бастапқы деректер алынды. Инженерлік желілер трассаларының схемасын ұсынуға және эскиздік жобаны келісуге сұрау жолданды. Көрсетілген құжаттар алынғаннан кейін мемлекеттік сараптама порталына жүктеу үшін материалдар дайындалады.
Жобалау-сметалық құжаттаманың орындалу мәртебесі – 99%.
Аяқтау мерзімі – 2026 жылғы маусым</t>
  </si>
  <si>
    <t>Алматы қаласы Медеу ауданы, Полевая көшесі мекенжайында жедел медициналық жәрдем қызметінің ғимаратын салуға ЖСҚ әзірлеу (№10 ЖМЖҚС қолданыстағы ғимараттарын бұзумен)</t>
  </si>
  <si>
    <t>Шарт № 29-П, 25 маусым 2025 ж.</t>
  </si>
  <si>
    <t>Бостандық ауданында орналасқан Қалалық психикалық денсаулық орталығы ғимаратын реконструкциялауға ЖСҚ әзірлеу</t>
  </si>
  <si>
    <t>Шарт № 66-П, 30.10.2023.</t>
  </si>
  <si>
    <t>ЖШС "КАРАТ-Z"</t>
  </si>
  <si>
    <t>Жартыжылдықта кассалық операциялар болған жоқ.
СЖТ және желілерге ТШ алынды.
Жобалық құжаттама Мемлекеттік сараптаманың ескертулеріне сәйкес түзетілді.
ЖСҚ дайындығы – 100%.
Жобалық құжаттама 22.06.2026 ж. Мемлекеттік сараптама порталына жүктелді.
Шығу мерзімі – 30.09.2026</t>
  </si>
  <si>
    <t>Алматы қаласы Алмалы ауданы, Абай даңғылы, 69 мекенжайындағы Оқу-клиникалық орталығы ғимаратын Қалалық балалар оңалту орталығына бейімдеп реконструкциялауға ЖСҚ әзірлеу</t>
  </si>
  <si>
    <t>Шарт №41-п, 18 тамыз 21 жыл</t>
  </si>
  <si>
    <t>ЖШС "Жетысу Саулет курылысы"</t>
  </si>
  <si>
    <t>Жартыжылдықта кассалық операциялар болған жоқ.
Тапсырыс беруші, «Мемсараптама» РМК және жобалаушы арасында үшжақты шарт жасалды. Төлем тапсырмалары қалыптастырылуда.
Ескертулерді беру күні – 24.06.2026.
Ескертулерге жауап беру күні – 09.07.2026.
Аяқтау мерзімі – 2026 жылғы желтоқсан</t>
  </si>
  <si>
    <t>Бостандық ауданы, Манас көшесі, 40 мекенжайындағы «Балалар шұғыл медициналық көмек орталығы» ШЖҚ КМК ғимаратын реконструкциялауға ЖСҚ әзірлеу</t>
  </si>
  <si>
    <t>Шарт № 60-П, 27 қараша 2024 ж.</t>
  </si>
  <si>
    <t>ЖШС "Астанаинжпроект"</t>
  </si>
  <si>
    <t>Жобалау-сметалық құжаттаманың (ЖСҚ) толықтығы тексеріліп, расталды. Қазіргі уақытта мемлекеттік сараптама жүргізу үшін «Мемсараптама» РМК-мен шарт жасалуда.</t>
  </si>
  <si>
    <t>«Перинатология және балалар кардиохирургиясы орталығы» ШЖҚ КМК ғимаратын реконструкциялауға жобалау-сметалық құжаттама әзірлеу</t>
  </si>
  <si>
    <t>Шарт № 260038, 10 сәуір 2026 ж.</t>
  </si>
  <si>
    <t>Жартыжылдықта кассалық операциялар болған жоқ.
Жобалау-сметалық құжаттаманың (ЖСҚ) толықтығы тексеріліп, расталды. Қазіргі уақытта мемлекеттік сараптама жүргізу үшін «Мемсараптама» РМК-мен шарт жасалуда.</t>
  </si>
  <si>
    <t>Наурызбай ауданы, Әшімов көшесі мекенжайындағы №1 қалалық клиникалық аурухана ғимаратын реконструкциялауға ЖСҚ әзірлеу</t>
  </si>
  <si>
    <t>Шарт № 56-П, 14 қараша 2024 ж.</t>
  </si>
  <si>
    <t>Жартыжылдықта кассалық операциялар болған жоқ.
СЖТ және желілерге ТШ алынды.
Медициналық жабдық бойынша сараптамадан өту үшін «ДЗСҰО» РМК-мен шарт жасалуда.
Сыртқы желілерге жария сервитут рәсімдеу үшін 31.03.2026 ж. №47.3-47.07/549-И сұрау ДСБ-ға жолданды.
ЖСҚ әзірлеу сатысында, аяқталуы – ағымдағы жылдың соңына дейін</t>
  </si>
  <si>
    <t>Алматы қаласы Түрксіб ауданы, Ақан Сері көшесі, 36А мекенжайында орналасқан Алматы қаласы ДСБ «№8 қалалық клиникалық аурухана» ЖШС ғимаратын жапсаржаймен реконструкциялауға ЖСҚ әзірлеу</t>
  </si>
  <si>
    <t>Шарт № 59-П, 27 қараша 2024 ж.</t>
  </si>
  <si>
    <t>Жартыжылдықта кассалық операциялар болған жоқ.
СЖТ және желілерге ТШ алынды.
Медициналық жабдық бойынша сараптамадан өту үшін «ДЗСҰО» РМК-мен шарт жасалуда.
Ескертулердің шығу күні – 20.06.2026.
Мемлекеттік сараптама қорытындысының шығу мерзімі – 2026 жылғы тамыз</t>
  </si>
  <si>
    <t>Алматы қаласы Бостандық ауданы, Жандосов көшесі, 6 мекенжайында орналасқан №12 Орталық қалалық клиникалық аурухана ШЖҚ КМК ғимаратына жапсаржай салуға ЖСҚ әзірлеу</t>
  </si>
  <si>
    <t>Шарт № 260027, 20 наурыз 2026 ж.</t>
  </si>
  <si>
    <t>ЖШС "AQMOL-project"</t>
  </si>
  <si>
    <t>Шартқа 2026 жылғы 26 наурызда қол қойылды.
Бюджет қаражатының толық көлемде игерілмеуі тіркелді</t>
  </si>
  <si>
    <t>Алматы қ. ДСБ «№2 қалалық емхана» ШЖҚ КМК ғимаратын күрделі жөндеуге ЖСҚ әзірлеу</t>
  </si>
  <si>
    <t>Шарт №093, 10.07.2024 ж.</t>
  </si>
  <si>
    <t>ЖШС "Жансерик курылыс"</t>
  </si>
  <si>
    <t>Сапасыз жобалауға байланысты қаражат игерілген жоқ.
Бюджет қаражатының толық көлемде игерілмеуі тіркелді</t>
  </si>
  <si>
    <t>Алматы қ. ДСБ «№23 қалалық емхана» ШЖҚ КМК-нің «Шапағат» ықшамауданы, Дунганская көшесі, 14 мекенжайындағы ғимаратын күрделі жөндеуге ЖСҚ әзірлеу</t>
  </si>
  <si>
    <t>Шарт № 72, 19.03.2025 ж.</t>
  </si>
  <si>
    <t>ЖШС "Нұр Жол Проект"</t>
  </si>
  <si>
    <t>Жоба мемлекеттік сараптамада</t>
  </si>
  <si>
    <t>Алматы қ. ДСБ «Манас көшесі, 65 мекенжайындағы тері-венерологиялық диспансер» ШЖҚ КМК ғимаратын күрделі жөндеуге ЖСҚ әзірлеу</t>
  </si>
  <si>
    <t>Шарт №43, 26.03.2025 ж.</t>
  </si>
  <si>
    <t>ЖШС "НИКА-К"</t>
  </si>
  <si>
    <t>Мемлекеттік сараптаманың теріс қорытындысы алынды, осыған байланысты жоба қайта әзірленбейді.</t>
  </si>
  <si>
    <t>Алматы қ. ДСБ Фтизиопульмонология орталығы ШЖҚ КМК-нің Дегдар көшесі, 45 мекенжайындағы ғимаратын күрделі жөндеуге ЖСҚ әзірлеу</t>
  </si>
  <si>
    <t>Шарт №57 2025-03-26 ж.</t>
  </si>
  <si>
    <t>ЖШС"Строй-проект-инвентаризация"</t>
  </si>
  <si>
    <t>ҚОРЫТЫНДЫ (оң) № 02-1027/26, 09.07.2026 ж.</t>
  </si>
  <si>
    <t>Алматы қ. ДСБ «Қалалық ревматологиялық орталық» ШЖҚ КМК ғимаратын күрделі жөндеуге ЖСҚ әзірлеу</t>
  </si>
  <si>
    <t>Шарт №254, 15.07.2025 ж.</t>
  </si>
  <si>
    <t>ЖШС "Дала-Центр"</t>
  </si>
  <si>
    <t>Мемлекеттік сараптаманың жобаны сейсмикалық күшейтумен реконструкциялауға қайта әзірлеу жөніндегі ұсынымы бар.
Бюджет қаражатының толық көлемде игерілмегені тіркелді</t>
  </si>
  <si>
    <t>Алматы қ. ДСБ «№1 қалалық емхана» ШЖҚ КМК ғимаратын күрделі жөндеуге ЖСҚ әзірлеу</t>
  </si>
  <si>
    <t>Шарт №137, 26.05.2025 ж.</t>
  </si>
  <si>
    <t>ЖШС "КостСтандарт</t>
  </si>
  <si>
    <t>Сапасыз жобалауға байланысты игерілмеу.
Бюджет қаражатының толық көлемде игерілмегені тіркелді</t>
  </si>
  <si>
    <t>Денсаулық сақтау объектілерін сейсмикалық күшейту</t>
  </si>
  <si>
    <t>Әуезов ауданы, 12-ықшамаудан, 19 үй мекенжайындағы «№16 қалалық емхана» КМК ғимаратын сейсмикалық күшейту, қалпына келтіру жұмыстарын және күрделі жөндеуді жүргізу</t>
  </si>
  <si>
    <t>Құрылыс салу ауданы – 2 775,87 м²</t>
  </si>
  <si>
    <t>Құрылыс салу ауданы – 775,87 м³</t>
  </si>
  <si>
    <t>Шарт №23, 03.07.2024 ж.</t>
  </si>
  <si>
    <t>ЖШС «КазЕвроСтрой»</t>
  </si>
  <si>
    <t>3. Сумен қамтамасыз ету</t>
  </si>
  <si>
    <t>Алматы қаласы Алатау ауданы, Рахат-Мәдениет ықшамауданында сыртқы су құбыры және кәріз желілерін салу</t>
  </si>
  <si>
    <t>Жалпы ұзындығы – 131,721 км, оның ішінде:
Су құбыры – 69,9 км
Кәріз – 61,82 км</t>
  </si>
  <si>
    <t>Су құбыры – 69,9 км
Кәріз – 61,82 км</t>
  </si>
  <si>
    <t>Су құбыры – 0 км
Кәріз – 0 км</t>
  </si>
  <si>
    <t>Шарт №157/01, 16.05.2024 ж., Шарт №157/02, 03.07.2024 ж. Қосымша келісім №157/03, 21.11.2024 ж., Қосымша келісім №157/04, 18.03.2025 ж. Қосымша келісім №157/05, 11.08.2025 ж. Қосымша келісім №080740008679/230320/07, 04.11.2025 ж. №080740008679/230320/08, 27.02.2026 ж.</t>
  </si>
  <si>
    <t>ЖШС "САПА KҰРЫЛЫС 2007"</t>
  </si>
  <si>
    <t>2026 жылға бастапқы жобалық құжаттамада көзделмеген 200 тұрғын үйге инженерлік желілерді жеткізу жұмыстарын орындау көзделген.</t>
  </si>
  <si>
    <t>Алматы қаласы Алатау ауданы, Шапағат ықшамауданында КСС-пен бірге су құбыры және кәріз желілерін салу</t>
  </si>
  <si>
    <t>Жалпы ұзындығы – 45,3 км, оның ішінде:
Су құбыры – 13,4 км
Кәріз – 31,9 км</t>
  </si>
  <si>
    <t>Су құбыры – 13,4 км
Кәріз – 31,9 км</t>
  </si>
  <si>
    <t>Шарт № 040740002533/230025/00, 25.01.2023 ж. №180/03, 16.05.2024 ж., №180/06, 20.11.2024 ж., №040740002533/230025/11, 14.11.2025г.№040740002533/230025/12, 30.06.2026 ж.</t>
  </si>
  <si>
    <t>ЖШС "Астанаинжкомстрой"</t>
  </si>
  <si>
    <t>Қосымша жобалық шешімдер шеңберінде Жансүгіров көшесі бойында (БАК бойымен) сарқынды суларды үздіксіз бұруды қамтамасыз ету мақсатында кәріз сорғы станциясын (КСС) орнату көзделген.
Бюджет қаражатының толық көлемде игерілмегені тіркелді</t>
  </si>
  <si>
    <t>Алматы қаласына қосылған елді мекендердің сумен жабдықтау және су бұру желілерін дамыту. Алматы қаласы Алатау ауданы, «Теректі» кентінде су құбыры мен кәріздің тарату желілерін және КСС салу. Түзету</t>
  </si>
  <si>
    <t>Жалпы ұзындығы – 92,2 км, оның ішінде:
су құбыры – 46,1 км
кәріз – 46,1 км</t>
  </si>
  <si>
    <t>Су құбыры – 36 км
Кәріз – 34,1 км</t>
  </si>
  <si>
    <t>Шарт №10/25 РБС, 24.09.2025 ж.,№10/2025-1 РБС, 15.10.2025 ж.,№080740008679/250673/02, 26.12.2025 ж.,№080740008679/250673/03, 16.02.2026 ж.,№080740008679/250673/04, 25.05.2026г.№080740008679/250673/05, 06.08.2026 ж.,№080740008679/250673/06, 27.08.2026 ж.</t>
  </si>
  <si>
    <t>АҚ "АЛМАТЫИНЖСТРОЙ"</t>
  </si>
  <si>
    <t>Құрылыс-монтаждау жұмыстары бекітілген жұмыс жүргізу кестесіне сәйкес жүргізілуде.</t>
  </si>
  <si>
    <t>Алматы қаласы Алатау ауданы, Болашақ ықшамауданында су құбыры, кәріз желілерін және КСС-1, КСС-2 салу (2-кезек)</t>
  </si>
  <si>
    <t>Жалпы ұзындығы – 4,2 км, оның ішінде:
Су құбыры – 3,1 км
Кәріз – 1,1 км</t>
  </si>
  <si>
    <t>Су құбыры – 3 км
Кәріз – 1 км</t>
  </si>
  <si>
    <t>Су құбыры – 1,5 км
Кәріз – 0,5 км</t>
  </si>
  <si>
    <t>Шарт №12/25 РБС, 10.10.2025 ж., №080740008679/250710/01, 27.11.2025 ж.,№080740008679/250710/02, 25.12.2025 ж. №080740008679/250710/03, 26.06.2026 ж.,№080740008679/250710/04, 20.07.2026 ж.</t>
  </si>
  <si>
    <t>ЖШС "ФИРМА"ЕЛАМАН""</t>
  </si>
  <si>
    <t>Құрылыс-монтаждау жұмыстарын 20.04.2026 ж. бастау жоспарлануда.
Бюджет қаражатының толық көлемде игерілмегені тіркелді</t>
  </si>
  <si>
    <t>13-аумақта кәріз желілерін салу</t>
  </si>
  <si>
    <t>Жалпы ұзындығы – 15 км, оның ішінде:
Кәріз – 15 км</t>
  </si>
  <si>
    <t>Кәріз – 0 км</t>
  </si>
  <si>
    <t>Шарт №080740008679/260174/00, 08.08.2026 ж.</t>
  </si>
  <si>
    <t>ЖШС "Агидель-Ас"</t>
  </si>
  <si>
    <t>14-аумақта кәріз салу (су бұру жүйесі)</t>
  </si>
  <si>
    <t>Жалпы ұзындығы – 17 км, оның ішінде:
Кәріз – 17 км</t>
  </si>
  <si>
    <t>Шарт №080740008679/260115/00, 28.04.2026 ж.</t>
  </si>
  <si>
    <t>Әуезов ауданы, Достық ықшамауданында кәріз желілерін салу (2-кезек)</t>
  </si>
  <si>
    <t>Материалдар құнының 623 778,7 мың теңгеге өзгеруі.
Қорытынды № MNSHE-0226/24, 30.11.2024 ж.</t>
  </si>
  <si>
    <t>Жалпы ұзындығы – 12 км, кәріз – 4 км</t>
  </si>
  <si>
    <t>Жалпы ұзындығы – 12 км, кәріз – 12 км</t>
  </si>
  <si>
    <t>Шарт №167, 05.09.2023 "Кәріз желілерін салу"</t>
  </si>
  <si>
    <t>ЖШС "Спецкоммунстрой"</t>
  </si>
  <si>
    <t>Жұмыстар аяқталу сатысында. Қазіргі уақытта объектіні пайдалануға беру актісі дайындалуда.
2-тоқсан бөлінісінде кассалық операциялар болған жоқ</t>
  </si>
  <si>
    <t>Алматы қаласы Әуезов ауданы, Саин көшесі – Шаляпин көшесі – Яссауи көшесі – Жандосов көшесі шекарасындағы аумақта су құбыры және кәріз тарату желілерін салу, құрылыстың 2-кезегі</t>
  </si>
  <si>
    <t>Қымбаттау сомасы 1 770 100 мың теңгені құрады – құрылыс материалдарының қымбаттауына байланысты жоба 2023 жылы түзетуден өтті. Мемлекеттік сараптама № 02-0156/23, 01.11.2023 ж. (оң). Объектіні аяқтау мерзімі – 31.12.2025 ж.</t>
  </si>
  <si>
    <t>Жалпы ұзындығы – 25,58 км, оның ішінде: су құбыры – 12,81 км, кәріз – 12,77 км</t>
  </si>
  <si>
    <t>Жалпы ұзындығы – 21,58 км, оның ішінде: су құбыры – 10,81 км, кәріз – 10,77 км</t>
  </si>
  <si>
    <t>Шарт №159, 04.07.2024 "Су құбыры мен кәріздің тарату желілерін салу"</t>
  </si>
  <si>
    <t>ЖШС "Спецстрой Групп ЛТД"</t>
  </si>
  <si>
    <t>2023 жылы жоба Алматы қаласы әкімінің қаулысына сәйкес жобалау-сметалық құжаттаманы (ЖСҚ) түзетуге жіберілді. Түзету жұмыстары 2025 жылы аяқталды.</t>
  </si>
  <si>
    <t>Жетісу ауданы көшелерінде сумен жабдықтау және су бұру желілерін салу</t>
  </si>
  <si>
    <t>Материалдар құнының 5 110 210 мың теңге сомасына өзгеруі. Қорытынды № 02-0208/21, 28.12.2021 ж.
Объектіні пайдалануға қабылдау актісі 31.07.2025 ж.</t>
  </si>
  <si>
    <t>Жалпы ұзындығы – 93,2 км; оның ішінде су құбыры – 25,6 км, кәріз – 67,6 км</t>
  </si>
  <si>
    <t>Жалпы ұзындығы – 58,395 км; оның ішінде су құбыры – 30,083 км, кәріз – 28,312 км</t>
  </si>
  <si>
    <t>Шарт №040740002533/230023/00, 15.02.2023 Қосымша келісім №040740002533/230023/10, 17.03.2026</t>
  </si>
  <si>
    <t>ЖШС "НКО"</t>
  </si>
  <si>
    <t>Алматы қаласы Жетісу ауданының орамішілік сумен жабдықтау және су бұру желілерін салу</t>
  </si>
  <si>
    <t>Материалдар құнының 2 349 690,0 мың теңге сомасына өзгеруі. Қорытынды № 02-0204/21, 10.12.2021 ж.</t>
  </si>
  <si>
    <t>Жалпы ұзындығы – 25,64 км; оның ішінде су құбыры – 13,41 км, кәріз – 12,13 км</t>
  </si>
  <si>
    <t>Жалпы ұзындығы – 19,16 км; оның ішінде су құбыры – 11,4 км, кәріз – 7,76 км</t>
  </si>
  <si>
    <t>Шарт №205, 11.06.2025 Қосымша келісім №360940000015/250205/02, 03.04.2026</t>
  </si>
  <si>
    <t>ЖШС "КИІКБАЙ СТРОЙ Сервис"</t>
  </si>
  <si>
    <t>Рысқұлов даңғылы – Халиуллин көшесі – Волочаевская көшесі – Құлжа тракті шекарасындағы аумақта сумен жабдықтау және су бұру желілерін салу</t>
  </si>
  <si>
    <t>Материалдар құнының 1 907 612,0 мың теңге сомасына өзгеруі. Қорытынды № 02-0063/25, 26.05.2025 ж.</t>
  </si>
  <si>
    <t>Жалпы ұзындығы – 14,75 км, оның ішінде:
су құбыры – 1,7 км,
кәріз – 13,05 км</t>
  </si>
  <si>
    <t>Шарт №305 Қосымша келісім 1-6 Сумен жабдықтау объектілерін/жүйелерін/желілерін, су құбыры желілерін салу жұмыстары</t>
  </si>
  <si>
    <t>ЖШС "Алвис"</t>
  </si>
  <si>
    <t>Шарт сомасының азаюы (ЖЖҚ сомасы).
Ағымдағы күнгі жағдай бойынша жұмыстардың орындалу деңгейі 95%-ды құрайды.</t>
  </si>
  <si>
    <t>Шығыс айналма автомобиль жолы – Халиуллин көшесі – Таиров көшесі – Шақшақ Жәнібек көшесі шекарасындағы аумақта сумен жабдықтау және су бұру желілерін салу</t>
  </si>
  <si>
    <t>Материалдар құнының 448 349,0 мың теңге сомасына өзгеруі. Қорытынды № APE-0132/22, 15.12.2022 ж.
Объектіні пайдалануға қабылдау актісі 30.06.2025 ж.</t>
  </si>
  <si>
    <t>Жалпы ұзындығы – 13,31 км, оның ішінде:
су құбыры – 4,49 км,
кәріз – 8,82 км</t>
  </si>
  <si>
    <t>Шарт №304 Қосымша келісім 1-6, Сумен жабдықтау объектілерін/жүйелерін/желілерін, су құбыры желілерін салу жұмыстары</t>
  </si>
  <si>
    <t>«Горный гигант» ықшамауданында 3, 4, 5, 6-көшелерде, Қаппаров көшесін қоса алғанда, сумен жабдықтау және су бұру желілерін салу</t>
  </si>
  <si>
    <t>Материалдар құнының 448 349,0 мың теңге сомасына өзгеруі. Қорытынды № 01-0027/25, 21.01.2025 ж.
Объектіні пайдалануға қабылдау актісі 18.04.2025 ж.</t>
  </si>
  <si>
    <t>Жалпы ұзындығы – 50 км, оның ішінде:
су құбыры – 20,65 км,
кәріз – 29,35 км</t>
  </si>
  <si>
    <t>Шарт №306,Қосымша келісім№1, Сумен жабдықтау объектілерін/жүйелерін/желілерін, су құбыры желілерін салу жұмыстары</t>
  </si>
  <si>
    <t>ЖШС "BCS Construction"</t>
  </si>
  <si>
    <t>Ағымдағы күнгі жағдай бойынша жұмыстардың орындалу деңгейі 95%-ды құрайды.</t>
  </si>
  <si>
    <t>Алматы қаласы Медеу ауданы, «Каменское Плато» ықшамауданында сумен жабдықтау және кәріз желілерін салу</t>
  </si>
  <si>
    <t>Қымбаттау сомасы 3 441 563 мың теңгені құрады – құрылыс материалдарының қымбаттауына байланысты жоба 2022 жылы түзетуден өтті. Мемлекеттік сараптама № ЭЦЛИС-0005/22, 27.09.2022 ж. (оң). Объектіні аяқтау мерзімі – 31.12.2024 ж.</t>
  </si>
  <si>
    <t>Жалпы ұзындығы – 50 км, оның ішінде:
су құбыры – 30,3 км,
кәріз – 19,7 км</t>
  </si>
  <si>
    <t>Шарт №307
Қосымша келісім №1-3,  Сумен жабдықтау объектілерін/жүйелерін/желілерін, су құбыры желілерін салу жұмыстары</t>
  </si>
  <si>
    <t>ЖШС "Агидель"</t>
  </si>
  <si>
    <t>Наурызбай ауданы, Ақжар ықшамауданында су құбыры мен су бұру тарату желілерін салу (3-кезек)</t>
  </si>
  <si>
    <t>Жалпы ұзындығы – 28,228 км, оның ішінде:
су құбыры – 17,180 км,
кәріз – 11,048 км</t>
  </si>
  <si>
    <t>Жалпы ұзындығы – 26 км, оның ішінде: су құбыры – 14 км, кәріз – 12 км</t>
  </si>
  <si>
    <t>Шарт 337, 14.03.2025 ж.                                                                                                                  (Қосымша келісім 1, 28.08.2025г; Қосымша келісім 2, 03.10.2025г; Қосымша келісім 3, 18.12.2025г; Қосымша келісім 4, 28.01.2026г; Қосымша келісім 5, 04.05.2026 ж.)</t>
  </si>
  <si>
    <t>ЖШС "Alatau Construction Group"</t>
  </si>
  <si>
    <t>ҚМЖ аяқталу мерзімі – 2026 жылғы желтоқсан.
2-тоқсан бөлінісінде кассалық операциялар болған жоқ</t>
  </si>
  <si>
    <t>Алматы қаласы Наурызбай ауданы, Тастыбұлақ ықшамауданында орналасқан бау-бақша серіктестіктерінің су құбыры және кәріз желілерін салу</t>
  </si>
  <si>
    <t>Жалпы ұзындығы – 151 км, оның ішінде:
су құбыры – 80 км,
кәріз – 71 км</t>
  </si>
  <si>
    <t>Жалпы ұзындығы – 0,1 км, оның ішінде:
су құбыры – 0,1 км,
кәріз – 0 км</t>
  </si>
  <si>
    <t>Шарт 140740013629/250482/00, 24.11.2025 ж.                                                                                                                (Қосымша келісім 140740013629/250482/01, 01.12.2025г; Қосымша келісім 140740013629/250482/02, 20.03.2026г; Қосымша келісім 140740013629/250482/03, 28.04.2026г;)</t>
  </si>
  <si>
    <t>ҚМЖ аяқталу мерзімі – 2027 жылғы желтоқсан.</t>
  </si>
  <si>
    <t>Алматы қаласы Наурызбай ауданында Тастыбұлақ өзенінің жағалауын реконструкциялау (абаттандыру және көгалдандыру)</t>
  </si>
  <si>
    <t>1) Аумақтың ауданы – 13 478,00 м²;
2) Арна құрылысының ауданы – 5 864,0000 м²;
3) Автомобиль жолдары мен тротуарлар жабынының ауданы – 4 500,00 м²;
4) Көгалдандыру ауданы – 3 114,00 м²;
5) Суару жүйесінің ауданы – 1 576 м²;
6) Электрмен жабдықтаудың жалпы ұзындығы – КЖ-0,4 кВ – 3 385 м</t>
  </si>
  <si>
    <t>Шарт 412, 18.08.2025 ж.                                                                                                                  (Қосымша келісім 1, 09.10.2025г; Қосымша келісім 2, 11.03.2026г;)</t>
  </si>
  <si>
    <t>ЖШС "EcoRiver"</t>
  </si>
  <si>
    <t>ҚМЖ аяқталу мерзімі – 2026 жылғы желтоқсан.</t>
  </si>
  <si>
    <t>Алматы қаласы Түрксіб ауданы, «Қайрат» ықшамауданында су құбыры және кәріз тарату желілерін салу (2-кезек)</t>
  </si>
  <si>
    <t>Жалпы ұзындығы – 37,2 км, оның ішінде: су құбыры – 17,3 км, кәріз – 19,9 км</t>
  </si>
  <si>
    <t>Шарт №2024/210, 03.09.2024 Қосымша келісім №981140001829/2403 26/06, 30.04.2026</t>
  </si>
  <si>
    <t>ЖШС "ALASH QURYLYS QZ"</t>
  </si>
  <si>
    <t>Объект аяқталды. Объектіні пайдалануға қабылдау актісі 28.05.2026 ж. енгізілді.</t>
  </si>
  <si>
    <t>Ақан Сері – Сейфуллин – Шолохов көшелері шекарасындағы аумақта кәріз желілерін салу және сумен жабдықтау желілерін реконструкциялау</t>
  </si>
  <si>
    <t>Жалпы ұзындығы – 12,4 км, оның ішінде:
су құбыры – 5 км,
кәріз – 7,4 км</t>
  </si>
  <si>
    <t>Шарт №250371/00, 02.06.2025 Қосымша келісім №981140001829/2503</t>
  </si>
  <si>
    <t>ЖШС "Гранд Тауэр Сервис"</t>
  </si>
  <si>
    <t>ҚМЖ 100% аяқталды, асфальттау жұмыстары жүргізілуде.</t>
  </si>
  <si>
    <t>«Наурызбай ауданын сумен қамтамасыз ету үшін Ақсай өзенінде су алу құрылысы мен су дайындау станциясын салу» объектісі бойынша іске қосу-баптау жұмыстары</t>
  </si>
  <si>
    <t>Іске қосу-баптау жұмыстары</t>
  </si>
  <si>
    <t>Аяқтау кезеңіндегі іске қосу-баптау жұмыстары, сондай-ақ персоналды оқыту жүргізілуде.</t>
  </si>
  <si>
    <t>Шарт №250037, 21.02.2025 ж.</t>
  </si>
  <si>
    <t>ЖШС "Алшы"</t>
  </si>
  <si>
    <t>Аяқтау іске қосу-баптау жұмыстары, сондай-ақ персоналды оқыту жүргізілуде.
Жартыжылдықта кассалық операциялар болған жоқ</t>
  </si>
  <si>
    <t>Алматы қаласына қосылған елді мекендердің инженерлік желілерін дамыту. Наурызбай ауданын сумен қамтамасыз ету үшін Ақсай өзенінде су алу құрылысы мен су дайындау станциясын салу</t>
  </si>
  <si>
    <t>Қымбаттау сомасы 9 455 354 мың теңгені құрады – құрылыс материалдарының қымбаттауына байланысты жоба 2023 жылы түзетуден өтті. Мемлекеттік сараптама №02-0183/23, 15.12.2023 ж. Объектіні аяқтау мерзімі – 31.12.2025 ж.</t>
  </si>
  <si>
    <t>Су алу учаскесінің ауданы, оның ішінде: – 2,362 га
Су алу арнасының ауданы – 12 800 м²
Құрылыс салу ауданы – 1 765 м²
Жолдар мен тротуарлар жабынының ауданы – 3 350 м²
Көгалдандыру ауданы – 5 625 м²
Өзге жабындар (отмостка) – 80 м²
Жобалық қуаттылығы: тәулігіне 22 000 м³
Ø500 мм су құбырының ұзындығы – 5 900 м</t>
  </si>
  <si>
    <t>Объект 31.08.2026 ж. пайдалануға берілді.</t>
  </si>
  <si>
    <t>Шарт №220115, 10.08.2022 ж.</t>
  </si>
  <si>
    <t>ЖШС "Integra Construction KZ"</t>
  </si>
  <si>
    <t>Объект 31.08.2026 ж. пайдалануға беріледі.</t>
  </si>
  <si>
    <t>Алматы қаласына қосылған елді мекендердің сумен жабдықтау және су бұру желілерін дамыту. Нұрлытау (Ерменсай) көтергіш сорғы станциясы мен су дайындау станциясын салу</t>
  </si>
  <si>
    <t>Қымбаттау сомасы 1 496 501,5 мың теңгені құрады – құрылыс материалдарының қымбаттауына байланысты жоба 2024 жылы түзетуден өтті. Мемлекеттік сараптама № 02-0196/24, 26.11.2024 ж.</t>
  </si>
  <si>
    <t>1-учаске
Көтергіш сорғы станциясының қуаттылығы – 9 000 м³/тәул.
Учаскенің жалпы ауданы – 0,3745 га
Құрылыс салу ауданы – 514,34 м²
2-учаске
Нұрлытау су дайындау станциясының қуаттылығы – 9 000 м³/тәул.
II көтерілім сорғы станциясының өнімділігі – 276 м³/тәул.
Учаскенің жалпы ауданы – 3,2745 га
Құрылыс салу ауданы – 5 585,15 м²
Ø400 мм су құбырының ұзындығы – 1 766 м</t>
  </si>
  <si>
    <t>Бүгінгі күні жұмыстардың жалпы көлемінің 47%-ы орындалды. Су дайындау станциясы учаскесінде аумақты жоспарлау, қоршау және қадалық іргетастарды орнату аяқталды. Көлемі 1 900 м³ және 3 000 м³ резервуарлардың темірбетон конструкциялары 95%-ға, станция ғимаратының металл конструкциялары 100%-ға, сэндвич-панельдерді монтаждау 90%-ға орындалды. Сондай-ақ трансформаторлық қосалқы станция, дизель-генератор, сорғы станциясы және басқа қосалқы объектілерге арналған іргетастарды орнату аяқталды.
Көтергіш сорғы станциясы учаскесінде бөлшектеу жұмыстары 100%-ға, аумақты жоспарлау 90%-ға орындалды, уақытша жолдар мен кірме жолдар ұйымдастырылды.
Жоба шеңберінде су дайындау станциясының, сорғы және реагент шаруашылығының, тұндырғыштардың, сүзгі жабдығының, жиынтық трансформаторлық қосалқы станциялардың және қазандық қондырғысының негізгі технологиялық жабдығы сатып алынды.</t>
  </si>
  <si>
    <t>Шарт №250077, 30.05.2025 ж.</t>
  </si>
  <si>
    <t>ЖШС "Агидел-АС"</t>
  </si>
  <si>
    <t>«Наурызбай ауданын сумен қамтамасыз ету үшін Қарғалы су алу құрылысы мен су дайындау станциясын салу» жобасы бойынша іске қосу-баптау жұмыстары</t>
  </si>
  <si>
    <t>Жобада өнімділігі тәулігіне 15 мың м³ су алу құрылысы мен су дайындау станциясын салу көзделген. Объектіні іске асыру Алматы қаласы Наурызбай ауданының шығыс бөлігін, соның ішінде Қарғалы, Құрамыс, Таусамалы, Тастыбұлақ және Жайлау ықшамаудандарын орталықтандырылған ауыз сумен қамтамасыз етуге бағытталған; қызмет көрсетілетін халықтың жалпы саны шамамен 40 мың адам.
Объектіде жобалық ғимараттар мен құрылыстарды тұрғызу, магистральдық су құбырын және №3 таза су резервуарын (ТСҚ-3) салу жұмыстары аяқталды. Қазіргі уақытта ТСҚ-3 Қарағайлы ықшамауданының қолданыстағы сумен жабдықтау жүйесіне қосылған және қажетті су қорын қамтамасыз ететін әрі тұтынушыларды сумен жабдықтаудың сенімділігін арттыратын қосымша таза су резервуары ретінде пайдаланылуда.
Қалған жұмыстарды «Integra Construction KZ» ЖШС күшімен орындау туралы алдын ала уағдаластыққа қол жеткізілді. Қазіргі уақытта қажетті жұмыстардың тізбесі мен көлемдері, сондай-ақ оларды орындау тәртібі айқындалуда.
2026 жылдың соңына дейін қалған құрылыс-монтаждау жұмыстары кешенін аяқтау, сондай-ақ құрылыс бақылауы барысында анықталған ескертулер мен ақауларды жою жоспарлануда.
Объектіде құрылыс-монтаждау жұмыстарын орындаған «Риголит» ЖШС мердігер ұйымымен шарт шарттық міндеттемелерді тиісінше орындамауына байланысты бұзылды.
Тапсырыс беруші — «Алматы қаласының Энергетика және сумен жабдықтау басқармасы» КММ — «Риголит» ЖШС-не 210 млн теңге игерілмеген авансты және сапасы тиісінше болмаған жұмыстар үшін 318 млн теңгені өндіріп алу туралы талап қойды. Бірінші сатыдағы соттың 17.07.2026 ж. шешімімен тапсырыс берушінің талаптары толық көлемде қанағаттандырылды. Мердігер ұйым апелляциялық шағым берді. Қазіргі уақытта іс апелляциялық сатыдағы сотта қаралуда, осыған байланысты бірінші сатыдағы сот шешімі заңды күшіне енген жоқ.</t>
  </si>
  <si>
    <t>Шарт №240101, 11.04.2024 ж.</t>
  </si>
  <si>
    <t>ЖШС "СПЕЦКОММУНСТРОЙ"</t>
  </si>
  <si>
    <t>Объект бойынша құрылыс-монтаждау жұмыстарын орындаған «Риголит» ЖШС мердігер ұйымымен шарт шарттық міндеттемелерді тиісінше орындамауына байланысты бұзылды.
Жартыжылдықта кассалық операциялар болған жоқ</t>
  </si>
  <si>
    <t>Құрылысшы және Үжет ықшамаудандарында КСС-1, КСС-2, КСС-3, КСС-4, КСС-5 салу (шығыс бөлігі, батыс бөлігі)</t>
  </si>
  <si>
    <t>Құрылысшы және Үжет ықшамаудандарында 15 мың тұрғынды қамтитын КСС-1, КСС-2, КСС-3, КСС-4, КСС-2 салу</t>
  </si>
  <si>
    <t>5 КСС салынды, қысымды кәріз құбырлары орнатылды, жобаны аяқтау үшін іске қосу-баптау жұмыстарын аяқтау қалды.</t>
  </si>
  <si>
    <t>Шарт №220089, 26.06.2022 ж.</t>
  </si>
  <si>
    <t>ЖШС "TOLAGAI-2050"</t>
  </si>
  <si>
    <t>5 КСС салынды, қысымды кәріз құбырлары орнатылды, жобаны аяқтау үшін іске қосу-баптау жұмыстарын аяқтау қалды</t>
  </si>
  <si>
    <t>Алматы қаласы Наурызбай ауданы, «Ақжар» кентінде магистральдық су құбыры және кәріз желілерін салу</t>
  </si>
  <si>
    <t>Жалпы ұзындығы:
су құбыры – 19 065,0 м,
кәріз – 15 717,15 м</t>
  </si>
  <si>
    <t>Пайдалануға беру актісіне құжаттаманы дайындау жұмыстары жүргізілуде, пайдалануға беру актісіне ағымдағы жылдың қыркүйек айының соңына дейін қол қойылады.</t>
  </si>
  <si>
    <t>Шарт №190261, 06.12.2019 ж.</t>
  </si>
  <si>
    <t>ЖШС "АГС-ПЛАСТ"</t>
  </si>
  <si>
    <t>Пайдалануға беру актісіне құжаттаманы дайындау жұмыстары жүргізілуде, пайдалануға беру актісіне ағымдағы жылдың қыркүйек айының соңына дейін қол қойылады</t>
  </si>
  <si>
    <t>Алматы қаласында Батыс кәріз коллекторын салу</t>
  </si>
  <si>
    <t>Кәріз коллекторының өздігінен ағатын желісі құбырларының жалпы ұзындығы – 34 983,0 м;
кәріз коллекторының қысымды желісінің жалпы ұзындығы – 7 233,0 м;
жобаланатын кәріз сорғы станциясының өнімділігі – 4 473,68 м³/сағ;
жол жабынының ауданы – 100 061 м²;
тротуарлар ауданы – 3 207 м²;
жабын ауданы – 2 981 м²;
көгалдандыру ауданы – 1 312 м²</t>
  </si>
  <si>
    <t>Бүгінгі күні Наурызбай ауданындағы Батыс кәріз коллекторын салу жобасын іске асыру шеңберінде жобалық құжаттамада көзделмеген қосымша іс-шаралар орындалды.
Дәулеткерей көшесі тұрғындарының көптеген өтініштері бойынша абоненттік қосылымдар орнатылып, асфальтбетон жабыны қалпына келтірілді.
Белгіленген тәртіппен трассаның Жүнісов, Қарабұлақ көшелері арқылы, Алатау даңғылы, Райымбек даңғылы бойымен Жуалы көшесіне дейін өту схемасы қайта келісілді. Бұл шешім Батыс кәріз коллекторының құрылысы аяқталғаннан кейін қолданыстағы кәріз желілерін кейіннен қайта қосу және тұрғындар жағымсыз иістердің таралуына байланысты жүйелі түрде шағымданатын екі қолданыстағы КСС-ны пайдаланудан шығару мүмкіндігін қамтамасыз ету мақсатында қабылданды.</t>
  </si>
  <si>
    <t>Шарт №240181, 26.11.2024 ж.</t>
  </si>
  <si>
    <t>АҚ "Павлодарский речной порт"</t>
  </si>
  <si>
    <t>Бүгінгі күні Наурызбай ауданында Батыс кәріз коллекторын салу жобасын іске асыру шеңберінде қосымша іс-шаралар орындалды.</t>
  </si>
  <si>
    <t>Алматы қаласы, Әл-Фараби көшесі, 36/14 мекенжайында орналасқан АҚШ консулдығы аумағынан сумен жабдықтау желілері бар сорғы станциясын шығару</t>
  </si>
  <si>
    <t>Сорғы станциясы: су құбыры – 2,3 км, кабель желісі – 0,9 км</t>
  </si>
  <si>
    <t>ҚМЖ мердігерінің жосықсыздығына байланысты сот талқылауы жүргізілуде. Бюджетке қайтару.
2025 жылы пайдалануға берілді.</t>
  </si>
  <si>
    <t>Наурызбай ауданы, Асқаров көшесі, 33/2 мекенжайындағы сумен жабдықтау желілері мен су құбыры алаңының құрылыстарын реконструкциялау</t>
  </si>
  <si>
    <t>МС №18-00002/25 ҚПҮ, 29.01.2025 ж.</t>
  </si>
  <si>
    <t>Сумен жабдықтау жүйесінің өнімділігі – 294,59 м³/тәул.;
алаңішілік желілер – 959 м</t>
  </si>
  <si>
    <t>Объект 08.07.2026 ж. пайдалануға берілді.</t>
  </si>
  <si>
    <t>Шарт №250078, 30.05.2025 ж.</t>
  </si>
  <si>
    <t>ЖШС  "Alatau Construction Group"</t>
  </si>
  <si>
    <t>Объект 08.07.2026 ж. пайдалануға беріледі.</t>
  </si>
  <si>
    <t>Алматы қаласының кәріз тазарту құрылыстарының қабылдау камералары торабын реконструкциялау</t>
  </si>
  <si>
    <t>Қабылдау камералары торабы – 1 дана</t>
  </si>
  <si>
    <t>Бүгінгі күні объектінің жалпы дайындығы 30%-ды құрайды. Жоба шеңберінде қолданыстағы қабылдау камералары торабын және жеткізуші коллекторларды реконструкциялау, жаңа темірбетон камералар мен арналар салу, диаметрі 1 400–2 000 мм құбырлар төсеу, шиберлік жапқыштарды монтаждау, ағынды сулар ағындарын ауыстырып қосу және тозған конструкцияларды бөлшектеу көзделген.
Жұмыстардың техникалық күрделілігі жоғары, өйткені объект тәулік бойы жұмыс істейді және реконструкция кезеңінде тоқтатылмайды. Ағынды суларды тұрақты қабылдау қажеттілігіне байланысты құрылыс-монтаждау жұмыстары қолданыстағы ағындарды кезең-кезеңімен ауыстырып қоса отырып, жеті кезеңде дәйекті түрде орындалуда.
Қазіргі уақытта К02 және К01 камералары арасында қимасы 1 800 × 1 800 мм резервтік темірбетон арнасын бетондау аяқталды; ол қолданыстағы арналар мен қабылдау камераларын кейіннен реконструкциялау кезінде ағынды суларды уақытша қайта бағыттауға арналған.</t>
  </si>
  <si>
    <t>Шарт №250109, 01.08.2025 ж.</t>
  </si>
  <si>
    <t>ЖШС "KAZ Intel Group"</t>
  </si>
  <si>
    <t>Бүгінгі күні объектінің жалпы дайындығы 30%-ды құрайды.</t>
  </si>
  <si>
    <t>Алматы қаласы, Менделеев көшесіндегі №19 к/к-дан КТҚ қабылдау камерасына дейінгі кәріз коллекторын реконструкциялау</t>
  </si>
  <si>
    <t>Су бұру желілерінің ұзындығы – 2 120,7 м</t>
  </si>
  <si>
    <t>Шарт №250107, 30.07.2025 ж.</t>
  </si>
  <si>
    <t>АҚ "Алматыинжстрой"</t>
  </si>
  <si>
    <t>Алматы қаласының №1 қала сыртындағы коллекторын реконструкциялау</t>
  </si>
  <si>
    <t>Кәріз коллекторын салу – 2 км</t>
  </si>
  <si>
    <t>Бүгінгі күні арнайы техниканы жұмылдыру, сондай-ақ материалдарды сақтауға арналған лагерьді жайластыру жұмыстары ұйымдастырылды. Жұмыстарды бастауға дайындық жүргізілуде.</t>
  </si>
  <si>
    <t>Шарт №1, 09.04.2026 ж.</t>
  </si>
  <si>
    <t>Жұмыстарды бастауға дайындық жүргізілуде.</t>
  </si>
  <si>
    <t>Райымбек даңғылы – Саин көшесі – Төле би көшесі – Момышұлы көшесі шекарасындағы аумақта су құбыры және кәріз желілерін салу және реконструкциялауға ЖСҚ әзірлеу</t>
  </si>
  <si>
    <t>Шарт №126, 01.08.2025</t>
  </si>
  <si>
    <t>ЖШС "ЖАЛЫН "</t>
  </si>
  <si>
    <t>Өтеген батыр көшесі – Саин көшесі – Төле би көшесі – Райымбек даңғылы шекарасындағы аумақта су құбыры және кәріз желілерін салу және реконструкциялауға ЖСҚ әзірлеу</t>
  </si>
  <si>
    <t>Шарт №127, 01.08.2025</t>
  </si>
  <si>
    <t>Алтын бесік ықшамауданы, Шанин көшесінде су құбыры және кәріз желілерін салуға ЖСҚ әзірлеу</t>
  </si>
  <si>
    <t>Шарт №137, 13.08.2025</t>
  </si>
  <si>
    <t>ЖШС "Алматы Проект Сервис"</t>
  </si>
  <si>
    <t>Жетісу ауданы Сүйінбай, Есенов, Натаров көшелерінде кәріз желілерін салуға ЖСҚ әзірлеу</t>
  </si>
  <si>
    <t>Мемлекеттік сараптама қорытындысын алу мерзімі – 2026 жылғы тамыздың соңына дейін</t>
  </si>
  <si>
    <t>Шарт №223, 28.07.2025</t>
  </si>
  <si>
    <t>ЖШС "KAD ENGINEERING"</t>
  </si>
  <si>
    <t>Жетісу ауданы, Солтүстік айналма тасжолы бойында (37/1, 37/2, 37/3 үйлерден Солтүстік айналма тасжолына дейін) су бұру желілерін салуға ЖСҚ әзірлеу</t>
  </si>
  <si>
    <t>Шарт №224, 28.07.2025</t>
  </si>
  <si>
    <t>«Кеңсай» ықшамауданында су құбыры және кәріз салуға ЖСҚ әзірлеу</t>
  </si>
  <si>
    <t>Қорытынды алынған жоқ</t>
  </si>
  <si>
    <t>Шарт №374, Қосымша келісім №1-3,  Жобалау-сметалық құжаттаманы әзірлеу/есептеу/құрастыру жұмыстары</t>
  </si>
  <si>
    <t>ЖШС "Complex engineering"</t>
  </si>
  <si>
    <t>Қорытынды алынған жоқ.
Бюджет қаражатының толық көлемде игерілмегені тіркелді</t>
  </si>
  <si>
    <t>«Алатау» ықшамауданында су құбыры және кәріз салуға ЖСҚ әзірлеу</t>
  </si>
  <si>
    <t>Шарт №387 ,Қосымша келісім№1-2,Жобалау-сметалық құжаттаманы әзірлеу/есептеу/құрастыру жұмыстары</t>
  </si>
  <si>
    <t>ЖШС "РДМ Строй"</t>
  </si>
  <si>
    <t>Наурызбай ауданының қамтылмаған аумақтары: Таужолы, Рахат, Тастыбұлақ ықшамаудандары үшін сумен жабдықтау және су бұру инженерлік желілерін салуға ЖСҚ әзірлеу</t>
  </si>
  <si>
    <t>Жоба мемлекеттік сараптамадан өтуде; сумен жабдықтауға қосылуға техникалық шарттар берілген жоқ.</t>
  </si>
  <si>
    <t>Шарт 335, 27.02.2025 ж.</t>
  </si>
  <si>
    <t>Қорытынды № TGKZ-0002/26, 29.01.2026 ж.</t>
  </si>
  <si>
    <t>«Алматы тау кластерінің Орталық аймағының сумен жабдықтау және су бұру жүйелерін салу» объектісі бойынша ЖСҚ әзірлеу</t>
  </si>
  <si>
    <t>Шарт №1 ПП, 05.11.25 ж. 
Мәслихат шешімі №307, 10.06.2026 ж.</t>
  </si>
  <si>
    <t>ЖШС "КАЗНИПИ энергетики и связи"</t>
  </si>
  <si>
    <t>Алматы қаласының кәріз тазарту құрылыстарының авариялық төгінді арнасын реконструкциялауға ЖСҚ әзірлеу</t>
  </si>
  <si>
    <t>Шарт №230080, 05.05.2023 ж.</t>
  </si>
  <si>
    <t>ЖШС "Институт инженерного проектирования"</t>
  </si>
  <si>
    <t>«Алматы қаласының кәріз тазарту құрылыстарын салу және реконструкциялау. Шаруашылық-тұрмыстық және өнеркәсіптік ағын суларды оттегімен қанықтыру және кейіннен залалсыздандыру арқылы тазарту құрылыстарын реконструкциялау» жобасына ЖСҚ әзірлеу</t>
  </si>
  <si>
    <t>Шарт №240114, 21.05.2024 ж.</t>
  </si>
  <si>
    <t>ЖШС "Институт Казгипроводхоз"</t>
  </si>
  <si>
    <t>Ағын суларды механикалық тазарту цехын толық реконструкциялауға ЖСҚ әзірлеу</t>
  </si>
  <si>
    <t>Шарт №230061, 28.03.2023 ж.</t>
  </si>
  <si>
    <t>ЖШС "Казахский Сантехпроект"</t>
  </si>
  <si>
    <t>«Алматы қаласында қуаттылығы тәулігіне кемінде 320 мың м³ жаңа кәріз тазарту құрылыстарын салу» жобасына ЖСҚ әзірлеу</t>
  </si>
  <si>
    <t>Шарт 250046, 26.02.2025 ж.</t>
  </si>
  <si>
    <t>Кәріз тазарту құрылыстарының Д=1400 мм Қаскелең дюкерін толық реконструкциялауға ЖСҚ әзірлеу (әрқайсысының ұзындығы 5432 м болатын 5 тармақ)</t>
  </si>
  <si>
    <t>Шарт №230081, 05.05.2023 ж.</t>
  </si>
  <si>
    <t>Алматы қаласы Бостандық ауданындағы НС-1 сорғы станциясын және сыртқы инженерлік желілерді реконструкциялауға ЖСҚ әзірлеу</t>
  </si>
  <si>
    <t>Шарт № 220110/00, 20 шілде 2022 ж.</t>
  </si>
  <si>
    <t>АҚ " Институт КазНИПИЭнергопром"</t>
  </si>
  <si>
    <t>«Алматы қаласы Жетісу ауданы, Рысқұлов даңғылы бойындағы жол шекарасында, Бродский көшесінен Бөкейханов көшесіне дейін, Есентай өзені арқылы дюкерлік өткелі бар кәріз коллекторын салу» жобасына ЖСҚ әзірлеу</t>
  </si>
  <si>
    <t>№02-1022/26, 29.06.2026 ж. мемлекеттік сараптаманың оң қорытындысы алынды</t>
  </si>
  <si>
    <t>Шарт № 230078/00, 04 мамыр 2023 ж.</t>
  </si>
  <si>
    <t>ЖШС "Институт Инженерного Проектирования"</t>
  </si>
  <si>
    <t>МС № 02-1022/26, 29.06.2026 ж. оң сараптама қорытындысы алынды.
Жартыжылдықта кассалық операциялар болған жоқ</t>
  </si>
  <si>
    <t>Алматы қаласы Түрксіб ауданы, «Қайрат» ықшамауданы, Бұқтырма көшесінің оңтүстігінде («Шығыс қақпасы») орналасқан КПТҮ үшін магистральдық сумен жабдықтау және су бұру желілерін салуға және КСС-2, КСС-2А-ны реконструкциялауға ЖСҚ әзірлеу</t>
  </si>
  <si>
    <t>№02-1060/26, 08.09.2026 ж. мемлекеттік сараптаманың оң қорытындысы алынды</t>
  </si>
  <si>
    <t>Шарт № 210152/00, 30 маусым 2022 ж.</t>
  </si>
  <si>
    <t>ЖШС "Аква-Д"</t>
  </si>
  <si>
    <t>МС №02-1060/26, 08.09.2026 ж. оң сараптама қорытындысын алу жоспарлануда.</t>
  </si>
  <si>
    <t>«Алматы қаласының кәріз желілерін реконструкциялау. Сүйінбай даңғылы, 675 мекенжайындағы КСС-1-ден «Покровка» кенті арқылы «Нижняя пятилетка» қала сыртындағы коллекторына дейінгі қысымды коллектор» жобасына ЖСҚ әзірлеу</t>
  </si>
  <si>
    <t>№PRSTEXP-0001/26, 13.01.2026 ж. сараптаманың оң қорытындысы алынды</t>
  </si>
  <si>
    <t>Шарт 230114, 30.05.2023 ж.</t>
  </si>
  <si>
    <t>ЖШС "MS Industrial"</t>
  </si>
  <si>
    <t>№ PRSTEXP-0001/26, 13.01.2026 ж. оң сараптама қорытындысы алынды.</t>
  </si>
  <si>
    <t>«Көк-Жайлау» ТКК кәріз коллекторын салуға ЖСҚ әзірлеу</t>
  </si>
  <si>
    <t>№TGKZ-0017/25, 31.12.2025 ж. мемлекеттік сараптаманың оң қорытындысы алынды</t>
  </si>
  <si>
    <t>Шарт №3 ПП, 05.11.25 ж.</t>
  </si>
  <si>
    <t>МС № TGKZ-0017/25, 31.12.2025 ж. оң сараптама қорытындысы алынды.</t>
  </si>
  <si>
    <t>4. Тұрғын үй</t>
  </si>
  <si>
    <t>05.11.25 ж.</t>
  </si>
  <si>
    <t>Алматы қаласы Наурызбай ауданы, «Қалқаман-2» ықшамауданында халыққа қызмет көрсету объектілері бар көппәтерлі тұрғын үйлер салу. 1-кезек (сыртқы инженерлік желілерсіз және абаттандырусыз)</t>
  </si>
  <si>
    <t>594 пәтер (184 бір бөлмелі, 248 екі бөлмелі, 162 үш бөлмелі)</t>
  </si>
  <si>
    <t>Шарт № 3, 16 ақпан 2024 ж.</t>
  </si>
  <si>
    <t>ЖШС "КАЗСТРОЙПОДРЯД"</t>
  </si>
  <si>
    <t>Объектіні пайдалануға қабылдау актісі, нөмірсіз, 28.04.2026 ж.</t>
  </si>
  <si>
    <t>Тұрғын үй құрылысы объектілеріне инженерлік-коммуникациялық желілер салу</t>
  </si>
  <si>
    <t>Алматы қаласы Наурызбай ауданы, «Қалқаман-2» ықшамауданында халыққа қызмет көрсету объектілері бар көппәтерлі тұрғын үйлер салу. 2-кезек. Сыртқы желілер, абаттандыру, қазандық, сорғы станциясы</t>
  </si>
  <si>
    <t>Құрылыс салу ауданы – 10 417,14 м²
Су құбыры сорғы станциясының өнімділігі – 68,15 м³/сағ
Су құбыры желісінің жалпы ұзындығы – 2 768,2 м
Кәріз желісінің жалпы ұзындығы – 1 237 м
Қазандықтың белгіленген жылу қуаты – 6 000 кВт</t>
  </si>
  <si>
    <t>Шарт №10, 20.05.2024 ж.</t>
  </si>
  <si>
    <t>ЖШС «Алматы Production Construction &amp; Invest»</t>
  </si>
  <si>
    <t>Алматы қаласы Түрксіб ауданы, «Жас-Қанат» ықшамауданында алаңішілік инженерлік желілері бар көппәтерлі тұрғын үйлер салу. Абаттандыру</t>
  </si>
  <si>
    <t>Тұрғын үйлердің құрылыс салу ауданы – 33 360,32 м²,
экопаркингті қоса алғандағы көгалдандыру ауданы – 51 258,93 м²</t>
  </si>
  <si>
    <t>Шарт №250215, 24.11.2025 ж.</t>
  </si>
  <si>
    <t>ЖШС «Отау-Құрмет»</t>
  </si>
  <si>
    <t>Құрылыс материалдарының қымбаттауына байланысты.</t>
  </si>
  <si>
    <t>Бостандық ауданында сыртқы жарықтандыру желілерін салуға ЖСҚ әзірлеу</t>
  </si>
  <si>
    <t>Өтпелі жоба</t>
  </si>
  <si>
    <t>Шарт № 030340003377/250387/00 жасалды 20.12.2025
Қосымша келісім №030340003377/250387/01, 29.12.2025 — шартты орындау мерзімін дейін өзгерту 31.12.2026 
Қосымша келісім №030340003377/250387/02, 23.06.2026</t>
  </si>
  <si>
    <t>ЖШС «ПСФ Казнефтетранс»</t>
  </si>
  <si>
    <t>Ауыспалы жоба, жалпы сомасы 14 711,0 мың теңге, 2026 жылға арналған сома – 3 929,0 мың теңге. Аяқталуы – 2026 жылғы маусым.
2025 жылғы 20 желтоқсанда «ПСФ Казнефтетранс» ЖШС-мен «Алматы қаласының Бостандық ауданында тротуарлық жарықтандыру құрылысы» жобасы бойынша жобалау-сметалық құжаттаманы әзірлеуге 14 711 000,00 теңге сомасына шарт жасалды.
2025 жылғы 29 желтоқсанда-ақ жобаны орындау мерзімі 2026 жылғы 31 желтоқсанға дейін ұзартылды. Бұл қажеттілік қаржыландыруды жылдар бойынша қайта бөлуге байланысты туындады, бұл ретте жұмыстардың жалпы құны өзгеріссіз қалды.
Бірнеше айдан кейін, 2026 жылғы 23 маусымда шарттың жалпы сомасы азайтылды. Түзету қалыптасқан үнем шеңберінде жұмыстарға қажеттілік көлемінің қысқаруына байланысты жүргізілді, ал бірлік бағасы өзгеріссіз қалды.
Келесі маңызды кезең сараптамадан өту болды: 2026 жылғы 7 қыркүйекте</t>
  </si>
  <si>
    <t>«Жас-Қанат» ықшамауданындағы тұрғын үйлер құрылысын аяқтауға ЖСҚ әзірлеу (11 үй)</t>
  </si>
  <si>
    <t>Шарт №260026, 26.03.2026 ж.</t>
  </si>
  <si>
    <t>ЖШС «JeR Group»</t>
  </si>
  <si>
    <t>5. Жолдар</t>
  </si>
  <si>
    <t>Абай даңғылын Әшімов көшесінен Қалқаман ықшамауданы арқылы қала шекарасына дейін ұзарту (1-учаске)</t>
  </si>
  <si>
    <t>Ұзындығы – 3,5 км.
Ені – 25 м.</t>
  </si>
  <si>
    <t>Шарт №240052/09, 31.03.2026</t>
  </si>
  <si>
    <t>ЖШС "Прогресс KZ"</t>
  </si>
  <si>
    <t>Алматы қаласында Саин көшесін Рысқұлов даңғылынан Ақын Сара көшесіне дейін ұзарту</t>
  </si>
  <si>
    <t>Ұзындығы – 3,2 км</t>
  </si>
  <si>
    <t>Шарт №1, 15.01.2018</t>
  </si>
  <si>
    <t>ЖШС"ABMBUILDING 2007"</t>
  </si>
  <si>
    <t>Құрылыс материалдарының қымбаттауына байланысты
Материалдар құнының 2 349 690,0 мың теңге сомасына өзгеруі.
Қорытынды № 02-0204/21, 10.12.2021 ж.</t>
  </si>
  <si>
    <t>Төле би көшесін Яссауи көшесінен Әшімов көшесіне дейін ұзарту (1-учаске)</t>
  </si>
  <si>
    <t>Материалдар құнының 7 578 317 мың теңге сомасына өзгеруі. Қорытынды № 02-0160/25, 01.12.2025 ж.</t>
  </si>
  <si>
    <t>Ұзындығы – 2 236,52 м</t>
  </si>
  <si>
    <t>Шарт № 186/2, 12.03.2026</t>
  </si>
  <si>
    <t>Материалдар құнының 7 578 317 мың теңге сомасына өзгеруі.
Қорытынды № 02-0160/25, 01.12.2025 ж.</t>
  </si>
  <si>
    <t>Төле би көшесін Әшімов көшесінен қала шекарасына дейін ұзарту (2-учаске)</t>
  </si>
  <si>
    <t>Материалдар құнының 4 945 725,2 мың теңге сомасына өзгеруі. Қорытынды № 02-0144/25, 29.10.2025 ж.</t>
  </si>
  <si>
    <t>Ұзындығы – 2 274,59 м</t>
  </si>
  <si>
    <t>Шарт 185/13, 30.03.2026</t>
  </si>
  <si>
    <t>АҚ "Дорожно-строительное Управление-13"</t>
  </si>
  <si>
    <t>Материалдар құнының 4 945 725,2 мың теңге сомасына өзгеруі.
Қорытынды № 02-0144/25, 29.10.2025 ж.</t>
  </si>
  <si>
    <t>Алматы қаласында Райымбек даңғылын Жетісу көшесінен ШААЖ-ға дейін ұзарту құрылысын салу</t>
  </si>
  <si>
    <t>Құрылыс ұзындығы – 2,6 км</t>
  </si>
  <si>
    <t>Шарт №2 ДСП, 01.10.2025</t>
  </si>
  <si>
    <t>ЖШС "Aspan holding"</t>
  </si>
  <si>
    <t>Алматы қаласында Тілендиев көшесін Рысқұлов даңғылынан қала шекарасына дейін ұзарту құрылысын салу. I кезек – Рысқұлов даңғылынан «Дархан» ықшамауданындағы Сабатаев көшесіне дейін</t>
  </si>
  <si>
    <t>Құрылыс ұзындығы – 5,84 км</t>
  </si>
  <si>
    <t>Шарт №1 ДСП, 01.10.2025</t>
  </si>
  <si>
    <t>ЖШС "ВД Строй инжиниринг"</t>
  </si>
  <si>
    <t>Алматы қаласында Жұбанов көшесін Момышұлы көшесінен қала шекарасына дейін ұзарту. 1-кезек – қала шекарасынан (Карьерная көшесі) Алатау даңғылына дейін</t>
  </si>
  <si>
    <t>Құрылыс ұзындығы – 1,22 км</t>
  </si>
  <si>
    <t>Шарт №151, 18.09.2023 ж.</t>
  </si>
  <si>
    <t>ЖШС "Компания Алматы дорстрой"</t>
  </si>
  <si>
    <t>Алматы қаласының көлік қаңқасын қайта ұйымдастыру және қалыптастыруды ескере отырып, көлік-ауыстырып міну тораптарын ұйымдастырумен Райымбек батыр даңғылын реконструкциялау (BRT)
(1-учаске – Сейфуллин даңғылынан Пушкин көшесіне дейін),
(2-учаске – Ахрименко көшесінен Сейфуллин даңғылына дейін)</t>
  </si>
  <si>
    <t>Ұзындығы – 1 780 м (1-учаске),
ұзындығы – 7 202 м (2-учаске)</t>
  </si>
  <si>
    <t>Шарт №58, 27.03.2025</t>
  </si>
  <si>
    <t>ЖШС «Компания АлматыДорСтрой»</t>
  </si>
  <si>
    <t>Райымбек батыр даңғылын реконструкциялау (3-учаске – Алтын Орда көшесінен Ахрименко көшесіне дейін және Пушкин көшесінен Жетісу көшесіне дейін)</t>
  </si>
  <si>
    <t>Ұзындығы – 8 256 м</t>
  </si>
  <si>
    <t>Шарт №55, 03.04.2025</t>
  </si>
  <si>
    <t>ЖШС «Прогресс KZ”</t>
  </si>
  <si>
    <t>Саин көшесінде бүйірлік жол салу, 1-кезек (Бозоқ көшесінен Мәдениет ықшамауданындағы Мәдениет көшесіне дейін)</t>
  </si>
  <si>
    <t>Ұзындығы – 1 298 м</t>
  </si>
  <si>
    <t>Шарт №44, 22.04.2025</t>
  </si>
  <si>
    <t>ЖШС "Казстройцентр"</t>
  </si>
  <si>
    <t>Саин көшесінде бүйірлік жол салу, 2-кезек (Приканальная көшесінен Индустриальная көшесіне дейін)</t>
  </si>
  <si>
    <t>Ұзындығы – 1 370 м</t>
  </si>
  <si>
    <t>Шарт № 250051/03, 31.03.2026</t>
  </si>
  <si>
    <t>ЖШС "СУ ГОРДОРСТРОЙ №2"</t>
  </si>
  <si>
    <t>Алматы қаласы Алатау ауданы, «Алғабас» ықшамауданында жолдар салу</t>
  </si>
  <si>
    <t>Ұзындығы – 30 0866,6 м</t>
  </si>
  <si>
    <t>Шарт №230108/12, 26.03.2026</t>
  </si>
  <si>
    <t>ЖШС "Дорожно-строительное Управление №13"</t>
  </si>
  <si>
    <t>Құрылыс материалдарының қымбаттауына байланысты
Материалдар құнының 1 907 612,0 мың теңге сомасына өзгеруі.
Қорытынды № 02-0063/25, 26.05.2025 ж.</t>
  </si>
  <si>
    <t>Алматы қаласы Алатау ауданы, «Рахат-Мәдениет» ықшамауданында жолдар салу</t>
  </si>
  <si>
    <t>Ұзындығы – 16 368,6 м</t>
  </si>
  <si>
    <t>4 км</t>
  </si>
  <si>
    <t>Шарт №8/4, 26.03.2026</t>
  </si>
  <si>
    <t>Алматы қаласы Алатау ауданы, «Боралдай» ықшамауданында жолдар салу</t>
  </si>
  <si>
    <t>Ұзындығы – 14 339,5 м</t>
  </si>
  <si>
    <t>Шарт № 7/6, 04.05.2026</t>
  </si>
  <si>
    <t>«Құрамыс» ықшамауданында салынып жатқан 1500 орындық мектепке кірме жол салу</t>
  </si>
  <si>
    <t>Құрылыс ұзындығы:
1-жол – 316,88
2-жол – 362,31
3-жол – 196,92
4-жол – 72,96
5-жол – 75,18
Автотұрақ орындары/ХТЖ/автобустар – 83/4/2 дана</t>
  </si>
  <si>
    <t>Қосымша келісім 1, 12.12.2024 Шарт №8, 12.05.2024</t>
  </si>
  <si>
    <t>ЖШС "Компания АлматыДорстрой"</t>
  </si>
  <si>
    <t>«Ақбұлақ» ықшамауданында салынып жатқан 1500 орындық мектепке автотұрақ салу, қолданыстағы №154 мектепті бұзумен</t>
  </si>
  <si>
    <t>Учаскенің ауданы, оның ішінде – 1,1642 га
Жабындар ауданы – 8 495,0 м²
Өзге аудан – 3 147,0 м²</t>
  </si>
  <si>
    <t>Қосымша келісім 1, 12.12.2024 Шарт №3 13.08.2024</t>
  </si>
  <si>
    <t>ЖШС "МК UNITI"</t>
  </si>
  <si>
    <t>Егізбаев көшесі, 9 мекенжайында салынып жатқан 2500 орындық мектепке кірме жол салу</t>
  </si>
  <si>
    <t>1-көше ұзындығы – 523,8 м, жолақ саны – 2
2-көше ұзындығы – 287,7 м, жолақ саны – 2</t>
  </si>
  <si>
    <t>Шарт № 3, 13.03.2026</t>
  </si>
  <si>
    <t>ЖШС "АК Company  City"</t>
  </si>
  <si>
    <t>«Самғау» ықшамауданында салынып жатқан 2000 орындық мектепке кірме жол салу</t>
  </si>
  <si>
    <t>Ұзындығы – 401 м
Тұрақ ауданы – 6 578 м²
Автотұрақ орындары/ХТЖ/автобус – 65/3/2 дана</t>
  </si>
  <si>
    <t>401 м</t>
  </si>
  <si>
    <t>Шарт №2, 09.01.2025</t>
  </si>
  <si>
    <t>ЖШС "Adala Construction"</t>
  </si>
  <si>
    <t>Алматы қаласы Алатау ауданы, Алғабас ықшамауданында 2000 орындық жайлы мектеп салу жобасына кірме жолдар</t>
  </si>
  <si>
    <t>Жол жүру бөлігінің ені – 13 м
Көлденең еңіс – 20%</t>
  </si>
  <si>
    <t>Шарт №11, 29.12.2025</t>
  </si>
  <si>
    <t>ЖШС "BI Urban Construction"</t>
  </si>
  <si>
    <t>Алматы қаласы Алатау ауданы, Ғажайып ықшамауданында 1200 орындық жайлы мектеп салу жобасына кірме жолдар</t>
  </si>
  <si>
    <t>Ұзындығы – 1,262 км</t>
  </si>
  <si>
    <t>Шарт №10, 29.12.2025</t>
  </si>
  <si>
    <t>Пушкин көшесі – Райымбек даңғылы, «Саяхат» аялдамасы аумағында көлік-ауыстырып міну торабын салу</t>
  </si>
  <si>
    <t>Жобалау шекарасындағы учаскенің жалпы ауданы – 1,9914 га; құрылыс салу ауданы – 1 875,50 м²;
жабындар ауданы – 13 669,00 м²</t>
  </si>
  <si>
    <t>Шарт №50, 24.04.2024</t>
  </si>
  <si>
    <t>ЖШС "Golden City DS"</t>
  </si>
  <si>
    <t>Саялы-2, Шаңырақ-5 ықшамаудандарында автобустардың тұру және айналу алаңдарын салу</t>
  </si>
  <si>
    <t>Модульдік ғимарат
2. Жол жүру бөлігі жабынының ауданы – 2 274 м²</t>
  </si>
  <si>
    <t>2,274 м²</t>
  </si>
  <si>
    <t>Шарт № 77/3, 31.03.2026</t>
  </si>
  <si>
    <t>Алматы қаласы, «Жас-Қанат» ықшамауданы, Баймағанбетов көшесінде 5 автобус тұру және айналу алаңын салу</t>
  </si>
  <si>
    <t>Жобалау учаскесінің ауданы – 3 034 м²
Жол жабынының ауданы – 1 905 м²</t>
  </si>
  <si>
    <t>Шарт № 250002/02, 31.03.2026</t>
  </si>
  <si>
    <t>ЖШС "Компания АлматыДорСтрой"</t>
  </si>
  <si>
    <t>Ержанов көшесінде теміржол жолдары арқылы жерүсті жаяу жүргіншілер өткелін салу</t>
  </si>
  <si>
    <t>Құрылыс салу ауданы – 257 м²</t>
  </si>
  <si>
    <t>Шарт № 250070/05, 15.04.2026</t>
  </si>
  <si>
    <t>ЖШС "KAD Engineering"</t>
  </si>
  <si>
    <t>Алматы қаласы бойынша электрондық таблолар орнату</t>
  </si>
  <si>
    <t>Қала бойынша электрондық таблолар орнату – 1 888 дана</t>
  </si>
  <si>
    <t>Шарт №122, 11.07.2026 жыл</t>
  </si>
  <si>
    <t>ЖШС "Промстрой-Энерго"</t>
  </si>
  <si>
    <t>Жоба ауыспалы</t>
  </si>
  <si>
    <t>«Шығыс қақпасы» полицентрінде жолдар салу</t>
  </si>
  <si>
    <t>Шарт №9-ДСП, 03.07.2026 ж.</t>
  </si>
  <si>
    <t>ЖШС "QAZAQ STROY"</t>
  </si>
  <si>
    <t>«Батыс қақпасы» полицентрінде жолдар салу (Алатау ауданындағы Б. Момышұлы, Мөңке би, Оңғарсынова көшелері мен Рысқұлов даңғылы шекарасындағы жолдар)</t>
  </si>
  <si>
    <t>Шарт №260070, 08.05.2026 ж.</t>
  </si>
  <si>
    <t>ЖШС "Казахдорстрой"</t>
  </si>
  <si>
    <t>Конкурс 26.03.2026 ж. жарияланды, өтінімдерді қабылдауды аяқтаудың алдын ала мерзімі – 03.04.2026 ж.</t>
  </si>
  <si>
    <t>Алматы қаласында Хмельницкий көшесін «Қайрат» ықшамауданынан Талғар тасжолына дейін ұзарту құрылысын салу</t>
  </si>
  <si>
    <t>Шарт жасалған жоқ.
Жартыжылдықта кассалық операциялар болған жоқ</t>
  </si>
  <si>
    <t>Рысқұлов даңғылын Оңғарсынова көшесінен қала шекарасына дейін ұзарту</t>
  </si>
  <si>
    <t>Шарт №69/7, 04.06.2026</t>
  </si>
  <si>
    <t>ЖШС «ДСУ-14»</t>
  </si>
  <si>
    <t>Оңғарсынова көшесін Райымбек даңғылына дейін ұзарту</t>
  </si>
  <si>
    <t>Шарт №260037/00, 03.06.2026</t>
  </si>
  <si>
    <t>ЖШС "ПСФ Алонс"</t>
  </si>
  <si>
    <t>Мұқанов көшесін Райымбек даңғылынан Мақатаев көшесіне дейін ұзарту</t>
  </si>
  <si>
    <t>Қосымша келісім 260038/02, 30.07.2026 на Шарт № 260038/00, 03.06.2026</t>
  </si>
  <si>
    <t>Алматы қаласында Тілендиев көшесін Рысқұлов даңғылынан қала шекарасына дейін ұзарту құрылысын салу. 2-учаске – Рысқұлов даңғылынан «Дархан» ықшамауданындағы Сабатаев көшесіне дейін</t>
  </si>
  <si>
    <t>Шарт № 3 ДСП, 02.04.2026</t>
  </si>
  <si>
    <t>Алматы қаласында Жұбанов көшесін Момышұлы көшесінен қала шекарасына дейін ұзарту. 2-кезек – Момышұлы көшесінен Бегалиев көшесіне дейін</t>
  </si>
  <si>
    <t>Қосымша келісім №2, 07.02.2024 ж. к Шарт№230217/08, 28.05.2026 ж.</t>
  </si>
  <si>
    <t>ЖШС "Компания Алматы Дорстрой"</t>
  </si>
  <si>
    <t>Әл-Фараби даңғылындағы Есентай өзені арқылы өтетін көпірді реконструкциялау</t>
  </si>
  <si>
    <t>Шарт № 230116/09, 25.05.2023</t>
  </si>
  <si>
    <t>Алматы қаласы, «Көкжиек» ықшамауданында 5 автобус тұру және айналу алаңын салу</t>
  </si>
  <si>
    <t>Шарт № 250001/025, 30.03.2026</t>
  </si>
  <si>
    <t>Теректі ықшамауданында жолдар салу</t>
  </si>
  <si>
    <t>Шарт №260008/014, 23.02.2026 ж.</t>
  </si>
  <si>
    <t>ЖСҚ</t>
  </si>
  <si>
    <t>Солтүстік айналма көшесін қала шекарасына дейін ұзартуға ЖСҚ әзірлеу</t>
  </si>
  <si>
    <t>Шарт, 16.03.2026 ж. № 01-1325/26</t>
  </si>
  <si>
    <t>ЖШС "КАЗАХСКИЙ ПРОМТРАНСПРОЕКТ"</t>
  </si>
  <si>
    <t>ҚОРЫТЫНДЫ № 02-1010/26, 03.06.2026 ж.</t>
  </si>
  <si>
    <t>Хмельницкий көшесін «Қайрат» ықшамауданынан Талғар тасжолына дейін ұзартуға ЖСҚ әзірлеу (түзету)</t>
  </si>
  <si>
    <t>Қосымша келісім, 29.01.2025 Шарт №146, 12.09.2024</t>
  </si>
  <si>
    <t>ЖШС "Казахский Промтранспроект"</t>
  </si>
  <si>
    <t>ҚМЖ кезеңіне өтті.
Қорытынды №02-0094/24, 03.06.2024 ж. (оң)</t>
  </si>
  <si>
    <t>Солтүстік айналма көшесі – Жансүгіров көшесі қиылысындағы көлік айрығын реконструкциялауға ЖСҚ әзірлеу</t>
  </si>
  <si>
    <t>Шарт № 25, 21.02.2025 ж.</t>
  </si>
  <si>
    <t>Әл-Фараби даңғылы – Ремизовка қиылысын реконструкциялауға ЖСҚ әзірлеу</t>
  </si>
  <si>
    <t>Қосымша келісім №1, 11.12.2024 к договору №69, 16.05.2024</t>
  </si>
  <si>
    <t>Талғар тасжолын Халиуллин көшесінен қала шекарасына дейін реконструкциялауға ЖСҚ әзірлеу</t>
  </si>
  <si>
    <t>Қосымша келісім №71/1, 30.02.2025 к договору №71, 20.05.2024</t>
  </si>
  <si>
    <t>ЖШС Жобалау институты "Кустанайдорпроект"</t>
  </si>
  <si>
    <t>Жібек жолы даңғылының Назарбаев даңғылынан Сейфуллин даңғылына дейінгі жаяу жүргіншілер аймағын күрделі жөндеуге жобалау-сметалық құжаттама әзірлеу</t>
  </si>
  <si>
    <t>Шарт №118, 03.02.2025 ж.</t>
  </si>
  <si>
    <t>ЖШС "Intermax BSV"</t>
  </si>
  <si>
    <t>Сараптама қорытындысы № PEG-0104/25, 10.07.2025 ж.
Жоба 1-тоқсанда аяқталды</t>
  </si>
  <si>
    <t>Дүйсенов көшесінің Розыбакиев көшесінен Даргомыжский көшесіне дейінгі жаяу жүргіншілер аймағын күрделі жөндеуге ЖСҚ әзірлеу</t>
  </si>
  <si>
    <t>Шарт №226, 15.07.2025 ж.</t>
  </si>
  <si>
    <t>ЖШС "Азия Логистик Трейд Компани"</t>
  </si>
  <si>
    <t>Сараптама қорытындысы № PEG-0105/25, 10.07.2025 ж.
Жоба 1-тоқсанда аяқталды</t>
  </si>
  <si>
    <t>Рысқұлов даңғылын Сүйінбай даңғылынан «Атырау-3» ықшамауданына дейін «Таға» типті кері бұрылу эстакадасын орнатумен реконструкциялауға арналған ЖСҚ-ны түзету</t>
  </si>
  <si>
    <t>Шарт № 23, 21.02.2025 ж.</t>
  </si>
  <si>
    <t>ЖШС "ТЕКА-Проект"</t>
  </si>
  <si>
    <t>10 автобус тұру және айналу алаңына ЖСҚ әзірлеу (2-кезең)</t>
  </si>
  <si>
    <t>Мемлекеттік сараптама қорытындысы – 10 бірлік</t>
  </si>
  <si>
    <t>Қосымша келісім №72/1, 30.01.2025 к договору №72, 17.05.2024</t>
  </si>
  <si>
    <t>ЖШС "Асем Курылас"</t>
  </si>
  <si>
    <t>Алматы қаласы «Алматы-2» теміржол вокзалы мен метроның «Райымбек батыр» станциясының №1 вестибюлі арасындағы жерасты жаяу жүргіншілер тоннелін салуға ЖСҚ әзірлеу</t>
  </si>
  <si>
    <t>Шарт № 250009/00, 05.12.2025 ж.</t>
  </si>
  <si>
    <t>ШЖҚ РМК  "Госэкспертиза"</t>
  </si>
  <si>
    <t>Рысқұлов даңғылы мен Құлжа тракті қиылысындағы оңтүстік көлік айрығының жерүсті жаяу жүргіншілер өткелін салу бойынша ЖСҚ-ны түзету</t>
  </si>
  <si>
    <t>Қосымша келісім, 30.01.2025 Шарт №24, 10.04.2024</t>
  </si>
  <si>
    <t>ҚазҰУ ауданында Тимирязев көшесі бойымен жерасты жаяу жүргіншілер өткелін салуға ЖСҚ әзірлеу</t>
  </si>
  <si>
    <t>Шарт №260020/00, 10.04.2026</t>
  </si>
  <si>
    <t>Ерменсай, Нұрлытау, Нұр-Алатау ықшамаудандарында жолдар салу және реконструкциялауға ЖСҚ әзірлеу</t>
  </si>
  <si>
    <t>Шарт № 118/3, 27.03.2026</t>
  </si>
  <si>
    <t>ЖШС "ИНТЕЛПРО"</t>
  </si>
  <si>
    <t>А-3 «Алматы – Өскемен» автожолында «Ынтымақ» кенті ауданында жерүсті жаяу жүргіншілер өткелін салуға ЖСҚ әзірлеу</t>
  </si>
  <si>
    <t>Шарт №117, 01.07.2025</t>
  </si>
  <si>
    <t>ЖШС "Казахский промтранспроект"</t>
  </si>
  <si>
    <t>А-3 «Алматы – Өскемен» автожолында «Gate City» КМ ауданында жерүсті жаяу жүргіншілер өткелін салуға ЖСҚ әзірлеу</t>
  </si>
  <si>
    <t>Шарт №116, 01.07.2025</t>
  </si>
  <si>
    <t>«Көкжайлау» тау шаңғысы кешеніне баратын жолды салуға ЖСҚ әзірлеу. Түзету</t>
  </si>
  <si>
    <t>Шарт № 250139/02, 26.03.2026</t>
  </si>
  <si>
    <t>Ахметов және Закарпатская көшелерін БАКАД-қа дейін ұзарту және көлік айрығымен реконструкциялауға ЖСҚ әзірлеу</t>
  </si>
  <si>
    <t>Шарт № 136/2, 27.03.2026</t>
  </si>
  <si>
    <t>«Рахат-Мәдениет» ықшамауданында Сүлейменов көшесі бойындағы БАК арқылы автожол көпірін салуға ЖСҚ әзірлеу</t>
  </si>
  <si>
    <t>Шарт № 139/2, 27.03.2026</t>
  </si>
  <si>
    <t>ЖШС "ЛМ Транспроект"</t>
  </si>
  <si>
    <t>Алматы қаласы әуежайына дейін Бұқтырма көшесінен Тайбағар, Нығмет және Закарпатская көшелерін реконструкциялауға ЖСҚ әзірлеу</t>
  </si>
  <si>
    <t>Шарт № 260017/00, 19.03.2026 ж.</t>
  </si>
  <si>
    <t>ЖШС "Каздорпроект"</t>
  </si>
  <si>
    <t>Алматы облысы Қарасай ауданы Ақын Сара көшесі (жолы) құрылысының ЖСҚ-сын түзету</t>
  </si>
  <si>
    <t>«Алматы облысы Іле ауданы Солтүстік жартылай айналма көшесінің автомобиль жолын салу. Құрылыстың 1-кезегі» жобасының ЖСҚ-сын түзету</t>
  </si>
  <si>
    <t>Шарт №260013/00, 26.02.2026 ж.</t>
  </si>
  <si>
    <t>ЖШС "Алматыдорпроект"</t>
  </si>
  <si>
    <t>Қажымұқан көшесін Назарбаев даңғылынан Сейфуллин даңғылына дейін ұзартуға ЖСҚ әзірлеу (түзету)</t>
  </si>
  <si>
    <t>Шарт № 260045, 18.06.2026</t>
  </si>
  <si>
    <t>ЖШС "Казахский Промтранпроект"</t>
  </si>
  <si>
    <t>Сәтбаев көшесін Луганский көшесінен ШААЖ-ға дейін ұзартуға ЖСҚ әзірлеу</t>
  </si>
  <si>
    <t>Шарт №260016/00, 16.03.2026</t>
  </si>
  <si>
    <t>Медеуден Кімасар шатқалына дейін автожолды реконструкциялау және салуға ЖСҚ әзірлеу</t>
  </si>
  <si>
    <t>Шарт №2 ПСД, 10.11.2025 ж.</t>
  </si>
  <si>
    <t>ЖШС "НИПК "Каздоринновация"</t>
  </si>
  <si>
    <t>Бейсеуов көшесі учаскесін (3,9 км) «Мұзтау» ықшамауданынан Бутаков шатқалына дейін реконструкциялауға ЖСҚ әзірлеу</t>
  </si>
  <si>
    <t>Шарт № 1 ПСД, 10.11.2025</t>
  </si>
  <si>
    <t>Қотырбұлақ (Тау-Самал) кентінен Пионерге кірме жолы бар автожол учаскесін реконструкциялау және салуға ЖСҚ әзірлеу</t>
  </si>
  <si>
    <t>Шарт №3 ПСД, 10.11.2025</t>
  </si>
  <si>
    <t>ЖШС "ПСК КапСтройПроект"</t>
  </si>
  <si>
    <t>Алматы-2 вокзалынан «Райымбек батыр» станциясына дейінгі жерасты жаяу жүргіншілер тоннелін салуға ЖСҚ әзірлеу (МЭ)</t>
  </si>
  <si>
    <t>«Алматы қаласы Қожабеков көшесінде 5 АТА салу» жобасы бойынша мемлекеттік сараптама жүргізу (троллейбустардың айналу алаңы)</t>
  </si>
  <si>
    <t>Шарт № 250007/01, 13.02.2026 ж.</t>
  </si>
  <si>
    <t>«Алматы қаласы Абай даңғылының солтүстігі, Қ. Медеубеков көшесінің шығысында 5 АТА салу» жобасы бойынша мемлекеттік сараптама жүргізу</t>
  </si>
  <si>
    <t>Шарт № 250006/01, 13.02.2026 ж.</t>
  </si>
  <si>
    <t>6. Коммуналдық шаруашылық</t>
  </si>
  <si>
    <t>Қаланың батыс бөлігінде арық желілері мен нөсерлік кәрізді салу және реконструкциялау</t>
  </si>
  <si>
    <t>Шарт № 250077/00, 04.06.2025 ж.</t>
  </si>
  <si>
    <t>ЖШС "Связьстроймеханизация"</t>
  </si>
  <si>
    <t>Қаланың орталық бөлігінде арық желілері мен нөсерлік кәрізді салу және реконструкциялау</t>
  </si>
  <si>
    <t>Шарт №220156/07, 15.11.2022 ж.</t>
  </si>
  <si>
    <t>ЖШС "Компания "АлматыДорСтрой"</t>
  </si>
  <si>
    <t>Алматы қаласының субұрқақ шаруашылығын техникалық ұстау және қызмет көрсету</t>
  </si>
  <si>
    <t>Саны – 66</t>
  </si>
  <si>
    <t>Шарт № 250027/00, 12.05.2025</t>
  </si>
  <si>
    <t>ЖШС "Professional group"</t>
  </si>
  <si>
    <t>Шарт № 250027/00, 12.05.2025
Қосымша келісім № 240440014875/2500 27/02, 12.03.2026.
Объект 1-тоқсанда аяқталды</t>
  </si>
  <si>
    <t>Қаланың шығыс бөлігінде арық желілері мен нөсерлік кәрізді салу және реконструкциялау</t>
  </si>
  <si>
    <t>Шарт 220155/08, 15.11.2022 ж.</t>
  </si>
  <si>
    <t>Алматы қаласында қатты тұрмыстық қалдықтарды жинауға арналған тереңдетілген типтегі контейнер алаңдарын салу, 1-кезек</t>
  </si>
  <si>
    <t>Жартыжылдықта кассалық операциялар болған жоқ, сот талқылауларына байланысты мердігер ұйыммен шарт жасалмаған.</t>
  </si>
  <si>
    <t>Алматы қаласында қатты тұрмыстық қалдықтарды жинауға арналған тереңдетілген типтегі контейнер алаңдарын салу, 2-кезек</t>
  </si>
  <si>
    <t>Алматы қаласының көлік қаңқасын қайта ұйымдастыру және қалыптастыруды, сондай-ақ жаяу жүргінші-көлік байланыстарын ескере отырып, кешенді талдау негізінде Жандосов көшесінен Байтұрсынов көшесіне дейін Тимирязев көшесі бойындағы аумақты түрлендіру (мастер-жоспар)</t>
  </si>
  <si>
    <t>ЖШС «Aqmol-project»</t>
  </si>
  <si>
    <t>Шарт №04/2026, 30.01.2026 Қосымша келісім №01, 10.03.2026</t>
  </si>
  <si>
    <t>ЖШС «Жасыл-Жер»</t>
  </si>
  <si>
    <t>Оң қорытынды № ПСДЭ-0216/25, 05.12.2025 ж.
Шарт №04/2026, 30.01.2026 Қосымша келісім №01, 10.03.2026
2-тоқсан бөлінісінде кассалық операциялар болған жоқ</t>
  </si>
  <si>
    <t>Алматы қаласының көлік қаңқасын қайта ұйымдастыру және қалыптастыруды, сондай-ақ жаяу жүргінші-көлік байланыстарын ескере отырып, кешенді талдау негізінде Байзақов көшесінен Луганский көшесіне дейін Сәтбаев көшесі бойындағы аумақты түрлендіру (мастер-жоспар)</t>
  </si>
  <si>
    <t>ЖШС «High Garden Architects»</t>
  </si>
  <si>
    <t>Шарт №03/2026, 30.01.2026 Қосымша келісім №01, 10.03.2026</t>
  </si>
  <si>
    <t>Оң қорытынды № СП-0010/25, 05.12.2025 ж.
Шарт №03/2026, 30.01.2026 Қосымша келісім №01, 10.03.2026
ҚМЖ-ны жыл соңына дейін аяқтау жоспарлануда</t>
  </si>
  <si>
    <t>Алматы қаласының көлік қаңқасын қайта ұйымдастыру және қалыптастыруды, сондай-ақ жаяу жүргінші-көлік байланыстарын ескере отырып, кешенді талдау негізінде Әл-Фараби көшесінен Төле би көшесіне дейін Розыбакиев көшесі бойындағы аумақты түрлендіру (мастер-жоспар)</t>
  </si>
  <si>
    <t>ЖШС «Дана Даму»</t>
  </si>
  <si>
    <t>Шарт №02/2026, 30.01.2026  Қосымша келісім №01, 10.03.2026</t>
  </si>
  <si>
    <t>Оң қорытынды № НурЕ-0159/25, 04.12.2025 ж.
Шарт №02/2026, 30.01.2026 Қосымша келісім №01, 10.03.2026
ҚМЖ-ны жыл соңына дейін аяқтау жоспарлануда</t>
  </si>
  <si>
    <t>Тұңғыш Президент саябағын кіреберіс аймағының сәулет-жоспарлау шешімдерін және жерүсті жаяу жүргіншілер көпірлерін қалыптастыра отырып кешенді реконструкциялау</t>
  </si>
  <si>
    <t>Шарт №01/2026, 30.01.2026 Қосымша келісім №01, 10.03.2026</t>
  </si>
  <si>
    <t>Оң қорытынды № СП-0009/25, 05.12.2025 ж.
Шарт №01/2026, 30.01.2026 Қосымша келісім №01, 10.03.2026</t>
  </si>
  <si>
    <t>Алматы қаласының көлік қаңқасын қайта ұйымдастыру және қалыптастыруды, сондай-ақ жаяу жүргінші-көлік байланыстарын ескере отырып, кешенді талдау негізінде Үлкен Алматы өзенінен Абай даңғылына дейін Жандосов көшесі бойындағы аумақты түрлендіру (мастер-жоспар)</t>
  </si>
  <si>
    <t>Шарт №14/2026, 30.03.2026                                                                                                     Қосымша келісім №01, 12.05.2026</t>
  </si>
  <si>
    <t>Оң қорытынды № EG7-0039/25, 24.12.2025 ж.</t>
  </si>
  <si>
    <t>Алматы қаласының көлік қаңқасын қайта ұйымдастыру және қалыптастыруды, сондай-ақ жаяу жүргінші-көлік байланыстарын ескере отырып, кешенді талдау негізінде Төле би көшесінен Әл-Фараби даңғылына дейін Жароков көшесі бойындағы аумақты түрлендіру (мастер-жоспар)</t>
  </si>
  <si>
    <t>ЖШС «Urban Structure»</t>
  </si>
  <si>
    <t>Шарт №15/2026, 30.03.2026</t>
  </si>
  <si>
    <t>Оң қорытынды № AEXP-0030/26, 30.12.2025 ж.</t>
  </si>
  <si>
    <t>Алматы қаласының көлік қаңқасын қайта ұйымдастыру және қалыптастыруды, сондай-ақ жаяу жүргінші-көлік байланыстарын ескере отырып, кешенді талдау негізінде Төле би көшесінен Алдар Көсе көшесіне дейін Сейфуллин көшесі бойындағы аумақты түрлендіру (мастер-жоспар)</t>
  </si>
  <si>
    <t>ЖШС «Архитектура Дизайн-Ш»</t>
  </si>
  <si>
    <t>Шарт №05/2026, 30.01.2026 Қосымша келісім №01, 10.03.2026</t>
  </si>
  <si>
    <t>Оң қорытынды № AEXP-0024/25, 10.12.2025 ж.
Шарт №05/2026, 30.01.2026 Қосымша келісім №01, 10.03.2026
2-тоқсан бөлінісінде кассалық операциялар болған жоқ</t>
  </si>
  <si>
    <t>«Әуежай көлі айналасында саябақ аумағын салу», оң ведомстводан тыс сараптамадан өтуді қоса алғанда</t>
  </si>
  <si>
    <t>Шарт №72/2026, 15.06.2026</t>
  </si>
  <si>
    <t>ЖШС «NS Tekhgroup»</t>
  </si>
  <si>
    <t>Қорытынды № SAQ-0070/26, 09.06.2026 ж.</t>
  </si>
  <si>
    <t>«Майлин көшесі бойындағы Ахметов көшесінен Бұқтырма көшесіне дейінгі көшелерді абаттандыру (1,2 км)» жұмыс жобасын әзірлеу</t>
  </si>
  <si>
    <t>Шарт №13/2026, 20.02.2026</t>
  </si>
  <si>
    <t>Қорытынды № SAQ-0067/26, 04.06.2026 ж.
ҚМЖ-ға шарт әлі жасалмаған</t>
  </si>
  <si>
    <t>Тұрғын үй-азаматтық объектілер мен жаяу жүргінші-көлік байланыстарын қайта ұйымдастыра отырып, кешенді талдау негізінде Райымбек батыр даңғылынан Гоголь көшесіне дейін Пушкин көшесінің автожолы бойындағы аумақты түрлендіру</t>
  </si>
  <si>
    <t>Аумақтың жалпы ауданы – 6,5 га</t>
  </si>
  <si>
    <t>Шарт № 250030/00, 04.06.2025                                                                                          Қосымша келісім № 240440014875/2500 30/02, 18.03.2026</t>
  </si>
  <si>
    <t>ЖШС "Construction Group "SAMRUK"</t>
  </si>
  <si>
    <t>Шарт № 250030/00, 04.06.2025 ж.
Қосымша келісім № 240440014875/2500 30/02, 18.03.2026
Құрылыс-монтаждау жұмыстары 95%-ға аяқталды.
2-тоқсан бөлінісінде кассалық операциялар болған жоқ</t>
  </si>
  <si>
    <t>Тұрғын үй-азаматтық объектілер мен жаяу жүргінші-көлік байланыстарын қайта ұйымдастыра отырып, кешенді талдау негізінде Абай даңғылынан Әл-Фараби даңғылына дейін Достық даңғылының автожолы бойындағы аумақты түрлендіру</t>
  </si>
  <si>
    <t>Аумақтың жалпы ауданы – 4,2 га</t>
  </si>
  <si>
    <t>Шарт № 250031/00, 04.06.2025                                                                                             Қосымша келісім № 240440014875/2500 31/02, 20.03.2026</t>
  </si>
  <si>
    <t>ЖШС "KDC Construction"</t>
  </si>
  <si>
    <t>Шарт № 250031/00, 04.06.2025 ж.
Қосымша келісім № 240440014875/2500 31/02, 20.03.2026 ж.
Қорытынды № Фрост-0116/25, 27.03.2025 ж.
Құрылыс-монтаждау жұмыстары 95%-ға аяқталды.
2-тоқсан бөлінісінде кассалық операциялар болған жоқ</t>
  </si>
  <si>
    <t>Алматы қаласында «Оңтүстік» саябағының солтүстігінде жасыл аймақ салу</t>
  </si>
  <si>
    <t>Аумақтың жалпы ауданы – 4,5 га</t>
  </si>
  <si>
    <t>Шарт № 250033/00, 04.06.2025                                                                                            Қосымша келісім № 240440014875/2500 33/04, 20.03.2026</t>
  </si>
  <si>
    <t>ЖШС "ARSO"</t>
  </si>
  <si>
    <t>Шарт № 250033/00, 04.06.2025
Қосымша келісім № 240440014875/2500 33/04, 20.03.2026 ж.
Қорытынды № QazEP-0102/24, 06.12.2024 ж.
Құрылыс-монтаждау жұмыстары аяқталды.
2-тоқсан бөлінісінде кассалық операциялар болған жоқ</t>
  </si>
  <si>
    <t>«А. Байтұрсынов және Қ. Сәтбаев көшелерінің қиылысында орналасқан Геологтар аллеясын күрделі жөндеу»</t>
  </si>
  <si>
    <t>Аумақтың жалпы ауданы – 1,4 га</t>
  </si>
  <si>
    <t>Шарт № 250040/00, 02.06.2025 
Қосымша келісім № 240440014875/2500 40/02, 30.03.2026</t>
  </si>
  <si>
    <t>Шарт № 250040/00, 02.06.2025
Қосымша келісім № 240440014875/2500 40/02, 30.03.2026
«Жасыл Алматы» КММ-ге беру туралы қаулы</t>
  </si>
  <si>
    <t>Мүсірепов атындағы театр маңындағы скверді күрделі жөндеу (Абылай хан даңғылы – Мәметова көшесі)</t>
  </si>
  <si>
    <t>Шарт №360940000035/260131/00, 14.05.2026</t>
  </si>
  <si>
    <t>ЖШС "ЕНБЕК"</t>
  </si>
  <si>
    <t>Құрылыс-монтаждау жұмыстары 30%-ға орындалды</t>
  </si>
  <si>
    <t>Балаларға арналған музей құру</t>
  </si>
  <si>
    <t>Музей ауданы – 11 031,50 м²</t>
  </si>
  <si>
    <t>ЖШС "Integra Construction kz"</t>
  </si>
  <si>
    <t>Жұмыстарды орындау кестесінен кешігуге байланысты 2025 жылға көзделген құрылыс-монтаждау жұмыстары көлемінің бір бөлігі белгіленген мерзімде орындалмады. Жұмыстар мен жеткізілімдер қолданыстағы ұзақ мерзімді шарт шеңберінде жүзеге асырылуда, осыған байланысты жекелеген кезеңдерді орындау кейінгі кезеңдерге ауыстырылды.
2-тоқсан бөлінісінде кассалық операциялар болған жоқ</t>
  </si>
  <si>
    <t>5 көше аумағын түрлендіруге ЖСҚ әзірлеу</t>
  </si>
  <si>
    <t>ЖШС «High Garden Architects»
ЖШС «Архитектура Дизайн-Ш»
ЖШС «Aqmol-project»
ЖШС «Urban Structure»
ЖШС «Дана Даму»</t>
  </si>
  <si>
    <t>«Улмад» ЖШС жеткізушісімен 02.06.2025 жылғы №250010/00 шарт жасалды, кейін ол Қазақстан Республикасының «Мемлекеттік сатып алу туралы» Заңының 18-бабы 4-тармағының 2) тармақшасында көзделген шектеулердің бұзылуына байланысты 05.09.2025 жылы біржақты тәртіппен бұзылды. 2025 жылдың соңындағы жағдай бойынша аталған жоба бойынша сот рәсімдері жүргізілуде.
2025 жылдың соңындағы жағдай бойынша аталған жоба бойынша сот рәсімдері жүргізілуде.
Жоба мемлекеттік сараптамадан өтті, құрылыс-монтаждау жұмыстары жүргізілуде</t>
  </si>
  <si>
    <t>«Наурызбай батыр көшесін Тимирязев көшесінен Райымбек даңғылына дейінгі учаскеде абаттандыру (4,0 км) (реконструкциялау)» объектісі бойынша ЖСҚ әзірлеу, оң кешенді ведомстводан тыс сараптамадан өтуді қоса алғанда</t>
  </si>
  <si>
    <t>Шарт №39/2026, 24.04.2026</t>
  </si>
  <si>
    <t>Қорытынды № SAQ-0076/26, 24.06.2026 ж. 30 пайыз аванс төленді, ҚМЖ-ға шарт әлі жасалмаған</t>
  </si>
  <si>
    <t>Назарбаев даңғылының батысы, Ганди көшесінің солтүстігіндегі скверді реконструкциялауға ЖСҚ</t>
  </si>
  <si>
    <t>Жобаны жеке инвестор қаражаты есебінен іске асыруға байланысты жобадан бас тарту.
Жоба 1-тоқсанда аяқталды</t>
  </si>
  <si>
    <t>Мүсірепов атындағы театр маңындағы скверді күрделі жөндеуге жобалау-сметалық құжаттама әзірлеу (Абылай хан даңғылы – Мәметова көшесі)</t>
  </si>
  <si>
    <t>Шарт №117, 03.02.2025 ж.</t>
  </si>
  <si>
    <t>«Шевченко көшесін Луганский көшесінен Розыбакиев көшесіне дейінгі учаскеде абаттандыру (5,75 км) (реконструкциялау)» объектісі бойынша ЖСҚ әзірлеу, оң кешенді ведомстводан тыс сараптамадан өтуді қоса алғанда</t>
  </si>
  <si>
    <t>Шарт №41/2026, 24.04.2026</t>
  </si>
  <si>
    <t>ЖШС «Сервис Проект 2050»</t>
  </si>
  <si>
    <t>Қорытынды № SAQ-0074/26, 18.06.2026 ж. 30 пайыз аванс төленді, ҚМЖ-ға шарт әлі жасалмаған</t>
  </si>
  <si>
    <t>«Байтұрсынов көшесін Тимирязев көшесінен Мақатаев көшесіне дейінгі учаскеде абаттандыру (3,7 км) (реконструкциялау)» объектісі бойынша жобалау-сметалық құжаттама әзірлеу, оң кешенді ведомстводан тыс сараптамадан өтуді қоса алғанда</t>
  </si>
  <si>
    <t>Шарт №35/2026, 24.04.2026</t>
  </si>
  <si>
    <t>Қорытынды № SAQ-0078/26, 24.06.2026 ж. 30 пайыз аванс төленді, ҚМЖ-ға шарт әлі жасалмаған</t>
  </si>
  <si>
    <t>«Мыңбаев көшесін Манас көшесінен Тұрғыт Өзал көшесіне дейінгі учаскеде абаттандыру (2,1 км) (реконструкциялау)» объектісі бойынша ЖСҚ әзірлеу, оң КВС-тан өтуді қоса алғанда</t>
  </si>
  <si>
    <t>Шарт №38/2026, 24.04.2026</t>
  </si>
  <si>
    <t>Қорытынды № SAQ-0079/26, 24.06.2026 ж. 30 пайыз аванс төленді, ҚМЖ-ға шарт әлі жасалмаған</t>
  </si>
  <si>
    <t>«Сүйінбай даңғылын Райымбек даңғылынан Хмельницкий көшесіне дейінгі учаскеде абаттандыру (5,7 км) (реконструкциялау)» объектісі бойынша жобалау-сметалық құжаттама әзірлеу, оң кешенді ведомстводан тыс сараптамадан өтуді қоса алғанда</t>
  </si>
  <si>
    <t>Шарт №40/2026, 24.04.2026</t>
  </si>
  <si>
    <t>ЖШС «JProjectKZ»</t>
  </si>
  <si>
    <t>Қорытынды № PEXIII-0026/26, 29.06.2026 ж. 30 пайыз аванс төленді, ҚМЖ-ға шарт әлі жасалмаған</t>
  </si>
  <si>
    <t>«Абылай хан даңғылын Абай даңғылынан Райымбек даңғылына дейінгі учаскеде абаттандыру (3,1 км) (реконструкциялау)» объектісі бойынша ЖСҚ әзірлеу, оң кешенді ведомстводан тыс сараптамадан өтуді қоса алғанда</t>
  </si>
  <si>
    <t>Шарт №34/2026, 24.04.2026</t>
  </si>
  <si>
    <t>Қорытынды № PEXIII-0037/26, 01.07.2026 ж. 30 пайыз аванс төленді, ҚМЖ-ға шарт әлі жасалмаған</t>
  </si>
  <si>
    <t>«Қонаев көшесін Абай даңғылынан Райымбек даңғылына дейінгі учаскеде абаттандыру (3,1 км) (реконструкциялау)» объектісі бойынша ЖСҚ әзірлеу, оң кешенді ведомстводан тыс сараптамадан өтуді қоса алғанда</t>
  </si>
  <si>
    <t>Шарт №33/2026, 24.04.2026</t>
  </si>
  <si>
    <t>ЖШС «КазДомСтройLTD»</t>
  </si>
  <si>
    <t>Қорытынды № PEXIII-0035/26, 01.07.2026 ж. 30 пайыз аванс төленді, ҚМЖ-ға шарт әлі жасалмаған</t>
  </si>
  <si>
    <t>«Есентай өзені бойын Әл-Фараби даңғылынан Жамақаев көшесіне дейін абаттандыру (реконструкциялау)» объектісі бойынша ЖСҚ әзірлеу, оң кешенді ведомстводан тыс сараптамадан өтуді қоса алғанда</t>
  </si>
  <si>
    <t>Шарт №36/2026, 24.04.2026</t>
  </si>
  <si>
    <t>Қорытынды № PEXIII-0025/26, 29.06.2026
30 пайыз аванс төленді, ҚМЖ-ға шарт әлі жасалмаған</t>
  </si>
  <si>
    <t>«Достық даңғылын абаттандыру: Абай даңғылынан Қазыбек би көшесіне дейінгі учаске (1,6 км), Әл-Фараби даңғылынан Омаров көшесіне дейінгі учаске (0,9 км) (реконструкциялау)» объектісі бойынша ЖСҚ әзірлеу, оң кешенді ведомстводан тыс сараптамадан өтуді қоса алғанда</t>
  </si>
  <si>
    <t>Шарт №31/2026, 24.04.2026</t>
  </si>
  <si>
    <t>Қорытынды № PEXIII-0023/26, 29.06.2026 ж. 30 пайыз аванс төленді, ҚМЖ-ға шарт әлі жасалмаған</t>
  </si>
  <si>
    <t>Сәтбаев және Шағабутдинов көшелерінің қиылысында Жапон бағын салу объектісі бойынша ЖСҚ әзірлеу, оң КВС-тан өтуді қоса алғанда</t>
  </si>
  <si>
    <t>Шарт №43/2026, 24.04.2026</t>
  </si>
  <si>
    <t>Қорытынды № PEXIII-0033/26, 30.06.2026 ж. 30 пайыз аванс төленді, ҚМЖ-ға шарт әлі жасалмаған</t>
  </si>
  <si>
    <t>«Қабанбай батыр көшесін Қастеев көшесінен Розыбакиев көшесіне дейінгі учаскеде абаттандыру (6,5 км) (реконструкциялау)» объектісі бойынша ЖСҚ әзірлеу, оң кешенді ведомстводан тыс сараптамадан өтуді қоса алғанда</t>
  </si>
  <si>
    <t>Шарт №32/2026, 24.04.2026</t>
  </si>
  <si>
    <t>Қорытынды № PEXIII-0036/26, 30.06.2026 ж. 30 пайыз аванс төленді, ҚМЖ-ға шарт әлі жасалмаған</t>
  </si>
  <si>
    <t>«Төлебаев көшесін Абай даңғылынан Гоголь көшесіне дейінгі учаскеде абаттандыру (2,1 км) (реконструкциялау)» объектісі бойынша ЖСҚ әзірлеу, оң кешенді ведомстводан тыс сараптамадан өтуді қоса алғанда</t>
  </si>
  <si>
    <t>Шарт №42/2026, 24.04.2026</t>
  </si>
  <si>
    <t>Қорытынды № PEXIII-0027/26, 01.07.2026 ж. 30 пайыз аванс төленді, ҚМЖ-ға шарт әлі жасалмаған</t>
  </si>
  <si>
    <t>«Бұқар жырау бульвары бойындағы Жароков көшесінен Байтұрсынов көшесіне дейінгі көшелерді абаттандыру (1,2 км) (реконструкциялау)» жұмыс жобасы бойынша ЖСҚ әзірлеу</t>
  </si>
  <si>
    <t>Ұзындығы – 1,2 км</t>
  </si>
  <si>
    <t>Шарт №12/2026, 20.02.2026</t>
  </si>
  <si>
    <t>30 пайыз аванс төленді, ҚМЖ-ға шарт әлі жасалмаған</t>
  </si>
  <si>
    <t>«Гоголь көшесін Әуезов көшесінен Бүзірбаев көшесіне дейінгі учаскеде абаттандыру (5,2 км) (реконструкциялау)» объектісі бойынша ЖСҚ әзірлеу, оң кешенді ведомстводан тыс сараптамадан өтуді қоса алғанда</t>
  </si>
  <si>
    <t>Шарт №30/2026, 24.04.2026</t>
  </si>
  <si>
    <t>Қорытынды № PEXIII-0034/26, 01.07.2026 ж. 30 пайыз аванс төленді, ҚМЖ-ға шарт әлі жасалмаған</t>
  </si>
  <si>
    <t>Алмалы ауданы бойынша «Алматы тазалық» МКК өндірістік базасын күрделі жөндеуге жобалау-сметалық құжаттама әзірлеу</t>
  </si>
  <si>
    <t>Шарт №050440003582/260092/00, 19.05.2026</t>
  </si>
  <si>
    <t>ЖШС "МиЛ проект"</t>
  </si>
  <si>
    <t>3 476,3 мың теңге көлеміндегі үнем бюджет кірісіне қайтарылады.
Бюджет қаражатының толық көлемде игерілмегені тіркелді</t>
  </si>
  <si>
    <t>7. Әлеуметтік қамсыздандыру</t>
  </si>
  <si>
    <t>Алматы қаласы Алмалы ауданы, Райымбек даңғылы, 312 мекенжайында мүмкіндігі шектеулі адамдарға арналған спорт орталығын салу</t>
  </si>
  <si>
    <t>Қуаттылығы – ауысымына 100 адам, ғимараттың жалпы ауданы – 7 632,59 м²</t>
  </si>
  <si>
    <t>Шарт №19, 29.04.2025 ж.</t>
  </si>
  <si>
    <t>ЖШС "Корпорация "Астана-Стройинвест</t>
  </si>
  <si>
    <t>Алматы қаласы Әуезов ауданы, 12-ықшамаудан мекенжайындағы «Н. Сац атындағы балалар мен жасөспірімдерге арналған мемлекеттік академиялық орыс театры» РМҚК ғимаратын жапсаржаймен реконструкциялау</t>
  </si>
  <si>
    <t>Құрылыс салу ауданы – 7 654,95 м²
Залдардың сыйымдылығы – 226+744 орын, оның ішінде ХТЖ</t>
  </si>
  <si>
    <t>Шарт №12, 13.02.2025 ж.</t>
  </si>
  <si>
    <t>Алматы қаласы Алмалы ауданы, Абылай хан даңғылы, 105 үй мекенжайындағы Қазақстан Жазушылар одағы ғимаратын реконструкциялау (А литері)</t>
  </si>
  <si>
    <t>Жер учаскесінің ауданы – 0,4689 га, жалпы ауданы – 2 353,54 м², сыйымдылығы – 294 орын</t>
  </si>
  <si>
    <t>Шарт №23, 22.05.2025 ж.</t>
  </si>
  <si>
    <t>Алматы қаласы Алмалы ауданы, Райымбек даңғылы, 196 А мекенжайындағы «Райымбек батыр» мемориалдық кешені, 22.02.2025 ж. эскиздік жобаға сәйкес өзгерістерге байланысты</t>
  </si>
  <si>
    <t>Жер учаскесінің жалпы ауданы – 0,3627 га, жалпы ауданы – 1 481,4 м², құрылыс салу ауданы – 804,5 м², сыйымдылығы – 181 адам</t>
  </si>
  <si>
    <t>Шарт №20, 16.05.2025 ж.</t>
  </si>
  <si>
    <t>ЖШС «ЕНБЕК»</t>
  </si>
  <si>
    <t>«Шапағат» КММ ӘҚО-ның Қонаев көшесі, 122 үй мекенжайындағы шатыры мен электр желілерін ағымдағы жөндеу</t>
  </si>
  <si>
    <t>Шарт № 120240002816/260161/00, 02-09-2026</t>
  </si>
  <si>
    <t>ЖШС "Transport technical service (TTS)"</t>
  </si>
  <si>
    <t>Шарт жасалды. Жөндеу жұмыстары жүргізіліп жатқандықтан, төлемнің қалдығы жүргізілген жоқ.
Бюджет қаражатының толық көлемде игерілмегені тіркелді</t>
  </si>
  <si>
    <t>«Жан-Сая» КММ КО қоршауын ағымдағы жөндеу</t>
  </si>
  <si>
    <t>Шарт №170940003981/260142/00, 30.06.2026 жыл</t>
  </si>
  <si>
    <t>ЖШС "Lemale trade"</t>
  </si>
  <si>
    <t>Лебедев көшесі, 31 үй мекенжайында орналасқан «Сенім» КММ ӘҚО ғимаратының қасбетін ағымдағы жөндеу</t>
  </si>
  <si>
    <t>Шарт №780640000041/260096/00, 04-08-2026</t>
  </si>
  <si>
    <t>ЖШС "AIGYR-2025"</t>
  </si>
  <si>
    <t>Тау Самалы, 124 мекенжайындағы «Шапағат» КММ ӘҚО үшін ағымдағы жөндеу</t>
  </si>
  <si>
    <t>Шарт жасалмаған, мердігер анықталмаған.
Бюджет қаражатының толық көлемде игерілмегені тіркелді</t>
  </si>
  <si>
    <t>Мамыр көшесі, 8А үй мекенжайындағы «Шаңырақ» КММ ӘҚО бақылау-өткізу пунктін (БӨП) және кәріз жүйелерін ағымдағы жөндеу</t>
  </si>
  <si>
    <t>Шарт №020240002839/260173/00, 08.09.2026</t>
  </si>
  <si>
    <t>ЖК "Khann"</t>
  </si>
  <si>
    <t>Дундич көшесі, 2А үй мекенжайындағы «Пана» КММ ғимараттарын ағымдағы жөндеу</t>
  </si>
  <si>
    <t>Шарт 001140000686/260064/00, 06.08.2026</t>
  </si>
  <si>
    <t>ЖШС «ЕвразияКазИнвест»</t>
  </si>
  <si>
    <t>8. Газдандыру</t>
  </si>
  <si>
    <t>Алматы қаласы Наурызбай ауданының құрылыс аймақтары үшін магистральдық газбен жабдықтау желілерін салу</t>
  </si>
  <si>
    <t>II санатты жоғары қысымды (Р≤0,6 МПа) газ құбырының ұзындығы – 6 732 м, 0,22 кВ әуе желілерінің жалпы ұзындығы – 184 м, 0,22 кВ кабель желілерінің жалпы ұзындығы – 315 м, электр қабылдағыштардың белгіленген қуаты – 25 кВт</t>
  </si>
  <si>
    <t>«Алматы қаласы Наурызбай ауданының құрылыс аймақтары үшін магистральдық газбен жабдықтау желілерін салу» жобасы бойынша жоба аяқталу сатысында. Қазіргі уақытта ұзындығы 100 м учаске қалды, ол орындалғаннан кейін жоба бойынша жұмыстар аяқталады.</t>
  </si>
  <si>
    <t>Шарт №240010, 27.02.2024 ж.</t>
  </si>
  <si>
    <t>ЖШС "AKBARS STROY Ltd"</t>
  </si>
  <si>
    <t>Жоба аяқталу сатысында.
Жартыжылдықта кассалық операциялар болған жоқ</t>
  </si>
  <si>
    <t>Алматы қаласы Түрксіб ауданы, Қайрат ықшамауданы, Бұқтырма көшесінің оңтүстігінде («Шығыс қақпасы») орналасқан КПТҮ үшін магистральдық газбен жабдықтау желілерін салу</t>
  </si>
  <si>
    <t>Газ құбырының ұзындығы – 4 340 м</t>
  </si>
  <si>
    <t>«Алматы қаласы Түрксіб ауданы, Қайрат ықшамауданы, Бұқтырма көшесінің оңтүстігінде («Шығыс қақпасы») орналасқан КПТҮ үшін магистральдық газбен жабдықтау желілерін салу» жобасының іске асырылуы сот талқылауларына байланысты тоқтатылды.</t>
  </si>
  <si>
    <t>Шарт №250106, 06.08.2025 ж.</t>
  </si>
  <si>
    <t>ЖШС "Expert Management"</t>
  </si>
  <si>
    <t>Жобаны іске асыру сот талқылауларына байланысты тоқтатылды.
2-тоқсан бөлінісінде кассалық операциялар болған жоқ</t>
  </si>
  <si>
    <t>«Алматы тау кластерінің Орталық аймағының газбен жабдықтау желілерін салу» объектісі бойынша ЖСҚ әзірлеу</t>
  </si>
  <si>
    <t>№PS-0028/26, 19.06.2026 ж. сараптаманың оң қорытындысы алынды</t>
  </si>
  <si>
    <t>Шарт № 4 ПП, 10 желтоқсан 2025 ж.</t>
  </si>
  <si>
    <t>№ PS-0028/26, 19.06.2026 ж. оң сараптама қорытындысы алынды.
Жартыжылдықта кассалық операциялар болған жоқ</t>
  </si>
  <si>
    <t>9. Мәдениет және спорт</t>
  </si>
  <si>
    <t>«Медеу» БСК ғимаратын реконструкциялау</t>
  </si>
  <si>
    <t>Учаске аумағы – 4,67 га
Жалпы ауданы – 12 945 м²
Құрылыс салу ауданы – 9 779,1 м²</t>
  </si>
  <si>
    <t>Шарт №4-ДСП, 17.10.2025 ж.</t>
  </si>
  <si>
    <t>ЖШС «ВД Строй-инжиниринг»</t>
  </si>
  <si>
    <t>Алматы қаласы Медеу ауданы, «Aport East Mall» СОСО-ның батысында 35 000 орындық футбол стадионын салу</t>
  </si>
  <si>
    <t>35 000 орындық футбол стадионы</t>
  </si>
  <si>
    <t>Шарт №10-ДСП, 13.11.2025 ж.</t>
  </si>
  <si>
    <t>Алатау ауданы, Момышұлы және Мөңке би көшелері мекенжайында Қазақстан гимнастика федерациясының ғимаратын салу</t>
  </si>
  <si>
    <t>Шарт №5-ДСП, 18.03.2026 ж.</t>
  </si>
  <si>
    <t>Алматы қаласы Түрксіб ауданы, Майлин көшесі, 42а мекенжайында дене шынықтыру-сауықтыру кешенін салу</t>
  </si>
  <si>
    <t>Шарт №4-ДСП, 17.03.2026 ж.</t>
  </si>
  <si>
    <t>ЖШС «ASPAN HOLDINGS»</t>
  </si>
  <si>
    <t>Алматы қаласы Бостандық ауданы, Шағабутдинов көшесі мекенжайында музыкалық-драма театры ғимаратын салуға ЖСҚ әзірлеу</t>
  </si>
  <si>
    <t>Шарт № 62-П, 03 желтоқсан 2024 ж.</t>
  </si>
  <si>
    <t>Жартыжылдықта кассалық операциялар болған жоқ.
ЖСҚ әзірлеу сатысында, аяқталуы – ағымдағы жылдың соңына дейін
Аяқталу мерзімі – 2026 жылғы сәуір</t>
  </si>
  <si>
    <t>Бостандық ауданы, Абай даңғылы, 50/1 мекенжайындағы цирк ғимаратын реконструкциялауға ЖСҚ әзірлеу</t>
  </si>
  <si>
    <t>Шарт № 17-П, 27 мамыр 2025 ж.,</t>
  </si>
  <si>
    <t>ЖШС "ПС Акцент"</t>
  </si>
  <si>
    <t>Алматы қаласындағы зоологиялық саябақты реконструкциялау және жаңғыртуға ЖСҚ әзірлеу (5 климаттық аймақ)</t>
  </si>
  <si>
    <t>Шарт № 16-П, 16 мамыр 2025 ж.</t>
  </si>
  <si>
    <t>Жартыжылдықта кассалық операциялар болған жоқ.
ЖСҚ әзірлеу сатысында, аяқталуы – ағымдағы жылдың соңына дейін
Аяқталу мерзімі – 2026 жылғы наурыз</t>
  </si>
  <si>
    <t>Алатау ауданы, «Саялы» ықшамауданында дене шынықтыру-сауықтыру кешенін салуға ЖСҚ әзірлеу</t>
  </si>
  <si>
    <t>Шарт №44-П, 22.06.2023 ж.  №17-ГЭ, 15.09.2025 ж.</t>
  </si>
  <si>
    <t>ЖШС «КАПРЕМПРОЕКТ», РМК  «Госэкспертиза»</t>
  </si>
  <si>
    <t>Сараптама қорытындысы № 02-0048/26, 13.04.2026 ж.</t>
  </si>
  <si>
    <t>Алатау ауданы, «Қарасу» ықшамауданында дене шынықтыру-сауықтыру кешенін салуға ЖСҚ әзірлеу</t>
  </si>
  <si>
    <t>Шарт № 1-П, 12 ақпан 2025 ж.,</t>
  </si>
  <si>
    <t>ЖШС «ӨК «РУНЕТУ»</t>
  </si>
  <si>
    <t>Жартыжылдықта кассалық операциялар болған жоқ.
ЖСҚ әзірлеу сатысында, аяқталуы – ағымдағы жылдың соңына дейін.
Аяқталу мерзімі – 2026 жылғы тамыз</t>
  </si>
  <si>
    <t>Наурызбай ауданы, «Ақжар» ықшамауданында дене шынықтыру-сауықтыру кешенін салуға ЖСҚ әзірлеу</t>
  </si>
  <si>
    <t>Шарт № 45-П, 22 маусым 2023 ж.</t>
  </si>
  <si>
    <t>ЖШС «КАПРЕМ
ПРОЕКТ»</t>
  </si>
  <si>
    <t>Жартыжылдықта кассалық операциялар болған жоқ.
ЖСҚ әзірлеу сатысында, аяқталуы – ағымдағы жылдың соңына дейін.
Аяқталу мерзімі – 2026 жылғы шілде</t>
  </si>
  <si>
    <t>Наурызбай ауданы, «Шұғыла» ықшамауданында дене шынықтыру-сауықтыру кешенін салуға ЖСҚ әзірлеу</t>
  </si>
  <si>
    <t>Шарт № 2-П, 07 ақпан 2025 ж.</t>
  </si>
  <si>
    <t>Алматы қаласы, «Шұғыла» ықшамауданы, Абай даңғылында дене шынықтыру-сауықтыру кешені мен стадион салуға ЖСҚ әзірлеу</t>
  </si>
  <si>
    <t>«А. Селезнев атындағы Алматы хореографиялық училищесі» ғимаратын жапсаржаймен реконструкциялауға ЖСҚ әзірлеу</t>
  </si>
  <si>
    <t>Шарт №260024, 20.03.2026 ж.</t>
  </si>
  <si>
    <t>ЖШС "КАПРЕМПРОЕКТ"</t>
  </si>
  <si>
    <t>Жартыжылдықта кассалық операциялар болған жоқ.
Ғимаратты тексеру жұмыстары жүргізілуде.
Аяқталу мерзімі – 2026 жылғы қазан</t>
  </si>
  <si>
    <t>Алматы қаласы Алатау ауданы, «Шаңырақ-1» ықшамауданы, Өтемісұлы көшесі, №227 үй мекенжайындағы «Боралдай сақ қорғандары» археологиялық паркі базасында Сақ мәдениеті орталығын салу және музейлендіруге ЖСҚ әзірлеу (сыртқы байланыс инженерлік желілерінсіз)</t>
  </si>
  <si>
    <t>Конкурс жарияланбаған, тұжырымдама жоқ</t>
  </si>
  <si>
    <t>Алматы қаласы, Брусиловский көшесі, 134а мекенжайында орналасқан «№2 БЖСМОР» оқу-спорттық үй-жайын реконструкциялауға ЖСҚ әзірлеу (қолданыстағы құрылысты бұзусыз)</t>
  </si>
  <si>
    <t>Шарт №250242, 03.12.2025 ж.</t>
  </si>
  <si>
    <t>ӨК «Әсем Жоба Құрылыс»</t>
  </si>
  <si>
    <t>Жартыжылдықта кассалық операциялар болған жоқ.
Жұмыс жүргізу кестесінен кешігуге байланысты Басқарма шартты бұзды.
Аяқталу мерзімі – 2026 жылғы шілде</t>
  </si>
  <si>
    <t>Әл-Фараби атындағы Қазақ ұлттық университеті аумағында 50 метрлік олимпиадалық бассейні және 2500 көрерменге арналған трибуналары бар спорт кешенін салуға ЖСҚ әзірлеу (Бостандық ауданы)</t>
  </si>
  <si>
    <t>Конкурс жарияланбаған, тұжырымдама жоқ.
Тұжырымдаманы әзірлеу үшін жобалауға техникалық тапсырма жоқ.</t>
  </si>
  <si>
    <t>Бостандық ауданы, Қаппаров көшесі, 167, Әл-Фараби даңғылы, 128/8 мекенжайындағы «Сұңқар» шаңғы трамплиндерінің құрылысын аяқтауға ЖСҚ әзірлеу</t>
  </si>
  <si>
    <t>Шарт №260025, 29.03.2026 ж.</t>
  </si>
  <si>
    <t>ЖШС «КостанайАгропромпроект»</t>
  </si>
  <si>
    <t>Жартыжылдықта кассалық операциялар болған жоқ.
Ғимаратты тексеру жұмыстары жүргізілуде.
Аяқталу мерзімі – 2026 жылғы шілде</t>
  </si>
  <si>
    <t>10. Табиғатты қорғау іс-шаралары</t>
  </si>
  <si>
    <t>Қарғалы өзені арнасының Жандосов көшесінен Рысқұлов даңғылына дейінгі жекелеген учаскелерін реконструкциялау</t>
  </si>
  <si>
    <t>Шарт № 250064/00, 02.05.2025 ж.</t>
  </si>
  <si>
    <t>Үлкен Алматы өзені арнасын №1 тұндырғыштан Абай даңғылына дейін реконструкциялау, іргелес аумақты абаттандырумен</t>
  </si>
  <si>
    <t>Шарт № 240083/00, 15.10.2024 ж.</t>
  </si>
  <si>
    <t>9-ықшамаудан, 9 үй мекенжайында орналасқан қолданыстағы ғимараттарды бұзып, мүліктік кешен салу</t>
  </si>
  <si>
    <t>Жартыжылдықта кассалық операциялар болған жоқ, мердігер ұйыммен шарт жасалмаған.</t>
  </si>
  <si>
    <t>Алматы қаласы Жетісу ауданы, Қазыбаев көшесі, 18 мекенжайында орналасқан өндірістік базаны реконструкциялау</t>
  </si>
  <si>
    <t>Шарт № 250111/00, 13.10.2025 ж.</t>
  </si>
  <si>
    <t>ЖШС "Global Construction kz"</t>
  </si>
  <si>
    <t>Боралдай өзені арнасының учаскесін реконструкциялау, іргелес аумақты абаттандырумен</t>
  </si>
  <si>
    <t>Шарт № 250098/00, 18.09.2025 ж.</t>
  </si>
  <si>
    <t>Алматы қаласында Есентай және Кереңқұлақ өзендері арасында су бұру желілерін салу</t>
  </si>
  <si>
    <t>Шарт №050240003614/250115/00, 04.11.2025</t>
  </si>
  <si>
    <t>ЖШС "УМР-6"</t>
  </si>
  <si>
    <t>Бағдарлау объектілерін орнатумен тау маршруттарын құру</t>
  </si>
  <si>
    <t>Тау соқпақтарының жалпы ұзындығы – 350 км</t>
  </si>
  <si>
    <t>Шарт №111040003306/260067/00, 03.06.2026</t>
  </si>
  <si>
    <t>ЖШС "РАИЗ и К"</t>
  </si>
  <si>
    <t>Сот талқылаулары жүргізілуде, жартыжылдықта кассалық операциялар болған жоқ</t>
  </si>
  <si>
    <t>Үлкен Алматы көліне дейін туристік соқпақ жасау</t>
  </si>
  <si>
    <t>Жалпы ұзындығы – 5,1 км</t>
  </si>
  <si>
    <t>Шарт №111040003306/260066/00, 01.06.2026</t>
  </si>
  <si>
    <t>ЖШС "АҚ ЖОЛ"</t>
  </si>
  <si>
    <t>Жұмыстар жүргізілуде, жартыжылдықта кассалық операциялар болған жоқ</t>
  </si>
  <si>
    <t>Алатау ауданы, Томирис ықшамауданындағы Жігітовка өзені тоғандарының гидротехникалық құрылыстарын реконструкциялауға ЖСҚ әзірлеу</t>
  </si>
  <si>
    <t>Шарт № 240082/00, 08.10.2024 ж.</t>
  </si>
  <si>
    <t>Мемлекеттік сараптамадан өту сатысында.
2-тоқсан бөлінісінде кассалық операциялар болған жоқ</t>
  </si>
  <si>
    <t>Үлкен Алматы өзені арнасының учаскесіндегі аумақты түрлендіру жобасын әзірлеу: Сайран су қоймасынан БАК бойындағы көшеге дейін гидротехникалық құрылыстарды реконструкциялау және іргелес аумақты абаттандыру</t>
  </si>
  <si>
    <t>Шарт № 250104/00, 22.09.2025</t>
  </si>
  <si>
    <t>ЖШС  Ғылыми-өндірістік кәсіпорын "Биосфера"</t>
  </si>
  <si>
    <t>Медеу ауданында Терісбұлақ өзені арнасын «Ақ-Қайың» шипажайынан Оспанов көшесіне дейін реконструкциялауға ЖСҚ әзірлеу</t>
  </si>
  <si>
    <t>Шарт № 250102/00, 19.09.2025 ж.</t>
  </si>
  <si>
    <t>ЖШС "Таза Су"</t>
  </si>
  <si>
    <t>Алматы қаласында Кіші Алматы өзені арнасының Рысқұлов даңғылынан Әуежай көліне дейінгі жекелеген учаскелерін реконструкциялауға және су қорғау белдеуін абаттандыруға ЖСҚ әзірлеу</t>
  </si>
  <si>
    <t>Шарт  № 250042/00, 24.04.2025 жыл</t>
  </si>
  <si>
    <t>ЖШС "Улмад"</t>
  </si>
  <si>
    <t>№ AEG-0002/26, 05.03.2026 ж.
Жоба 1-тоқсанда аяқталды</t>
  </si>
  <si>
    <t>Қарасу өзені арнасын Бакинская көшесінен Орджоникидзе көшесінің тұйығына дейін реконструкциялауға ЖСҚ әзірлеу</t>
  </si>
  <si>
    <t>Шарт №250101/00, 19.09.2025 ж.</t>
  </si>
  <si>
    <t>ЖШС "Проектно-конструкторская фирма "Таза Су"</t>
  </si>
  <si>
    <t>№ КЭЦ-0005/26, 17.03.2026 ж.
Жоба 1-тоқсанда аяқталды</t>
  </si>
  <si>
    <t>Қарасу ықшамауданындағы тоғанды механикалық тазартуға және іргелес аумақты абаттандыруға ЖСҚ әзірлеу</t>
  </si>
  <si>
    <t>№ КЭЦ-0004/26, 17.03.2026 ж.
Жоба 1-тоқсанда аяқталды</t>
  </si>
  <si>
    <t>Үлкен Алматы өзені арнасын БАК бойындағы көшеден қаланың солтүстік шекарасына дейін жағасын бекітуге (жаңа құрылыс) және іргелес аумақты абаттандыруға ЖСҚ әзірлеу</t>
  </si>
  <si>
    <t>Шарт № 250103/00, 22.09.2025 ж.</t>
  </si>
  <si>
    <t>Алматы қаласы Медеу ауданындағы Абылғазы өзені арнасын жағасын бекітуге және іргелес аумақты абаттандыруға ЖСҚ әзірлеу</t>
  </si>
  <si>
    <t>Шарт № 050240003614/ 250117/00, 06.11.2025 ж.</t>
  </si>
  <si>
    <t>Наурызбай ауданындағы Тастыбұлақ өзені арнасын жағасын бекітуге ЖСҚ әзірлеу</t>
  </si>
  <si>
    <t>Шарт № 050240003614/250123/00, 14.11.2025 ж.</t>
  </si>
  <si>
    <t>Алатау ауданындағы Қарасу-5 өзені арнасын жағасын бекітуге ЖСҚ әзірлеу</t>
  </si>
  <si>
    <t>Шарт № 050240003614/250118/00, 06.11.2025 ж.</t>
  </si>
  <si>
    <t>Бостандық ауданы, Қожакеев көшесі, 8/1 мекенжайында орналасқан әкімшілік блогы бар гидроторап-су бөлгішті реконструкциялауға ЖСҚ әзірлеу</t>
  </si>
  <si>
    <t>Шарт № 250119/00, 06.11.2025 ж.</t>
  </si>
  <si>
    <t>ЖШС "Су Жоба Құрылыс"</t>
  </si>
  <si>
    <t>11. Жылу энергетикасы жүйесі</t>
  </si>
  <si>
    <t>Жылумен жабдықтау</t>
  </si>
  <si>
    <t>Алматы қаласының жылу желілерін реконструкциялау. Масанчи көшесі бойынша ТК 6-11-ден ТК 6-15-ке дейінгі жылу магистралін «Бұқар жырау» НС сорғы станциясын реконструкциялаумен бірге реконструкциялау</t>
  </si>
  <si>
    <t>Жылу желілерін реконструкциялау – 2 718 м;
құрылыс салу ауданы – 510 м²;
сорғы станциясының өнімділігі – 800 м³/сағ</t>
  </si>
  <si>
    <t>«Алматы қаласының жылу желілерін реконструкциялау. Масанчи көшесі бойынша ТК 6-11-ден ТК 6-15-ке дейінгі жылу магистралін «Бұқар жырау» НС сорғы станциясын реконструкциялаумен бірге реконструкциялау» жобасы шеңберіндегі жұмыстар аяқталу сатысында.
Ағымдағы күнгі жағдай бойынша жұмыстардың орындалу деңгейі 95%-ды құрайды.</t>
  </si>
  <si>
    <t>Шарт №250045, 05.03.2025 ж.</t>
  </si>
  <si>
    <t>Алматы қаласындағы ТМ-3ар жылу магистралін ТК3-14-тен ТК3ар-10-ға дейін реконструкциялау</t>
  </si>
  <si>
    <t>Жылу магистралін реконструкциялау – 750 метр</t>
  </si>
  <si>
    <t>«Алматы қаласындағы ТМ-3ар жылу магистралін ТК3-14-тен ТК3ар-10-ға дейін реконструкциялау» жобасы бойынша жұмыстарды орындауға шарт жасалды. Құрылыс-монтаждау жұмыстары басталды және бекітілген кестеге сәйкес орындалуда.</t>
  </si>
  <si>
    <t>Шарт №4 ОП, 29.07.2026 ж.</t>
  </si>
  <si>
    <t>ЖШС "DE Support"</t>
  </si>
  <si>
    <t>Электрмен жабдықтау</t>
  </si>
  <si>
    <t>Бостандық ауданы, «Ремизовка» ықшамауданынан «Сұңқар» МЛКТ-ға дейін электрмен жабдықтау</t>
  </si>
  <si>
    <t>Желі кернеуі – 10/0,4 кВ, электрмен жабдықтау санаты – III, қолданыстағы рұқсат етілген қуат – 283 кВт, 10 кВ КЖ трассасының жалпы ұзындығы – 2 668 м, ТП-1 0,4 кВ ӘОЖ – 825 м, ТП-2 0,4 кВ ӘОЖ – 940 м, ТП-8581 0,4 кВ ӘОЖ – 1 376 м</t>
  </si>
  <si>
    <t>10 кВ КЖ трассасының жалпы ұзындығы – 2 668 м, ТП-1 0,4 кВ ӘОЖ – 825 м, ТП-2 0,4 кВ ӘОЖ – 940 м, ТП-8581 0,4 кВ ӘОЖ – 1 376 м орындалды, тұтынушыларды қосу қалды</t>
  </si>
  <si>
    <t>Шарт №240179, 08.11.2024 ж.</t>
  </si>
  <si>
    <t>ЖШС "ХМСУ Шымкентмелиорация"</t>
  </si>
  <si>
    <t>Тұтынушыларды қосу қалды.
Жартыжылдықта кассалық операциялар болған жоқ</t>
  </si>
  <si>
    <t>Бостандық ауданы, «Ремизовка» ықшамауданынан «Ерменсай» ықшамауданына дейін электрмен жабдықтау</t>
  </si>
  <si>
    <t>0,4 кВ ӘЖ ұзындығы – 6,47 км,
10 кВ КЖ ұзындығы – 3,726 км</t>
  </si>
  <si>
    <t>0,4 кВ ӘЖ ұзындығы – 6,47 км,
10 кВ КЖ ұзындығы – 3,726 км орындалды, тұтынушыларды қосу қалды</t>
  </si>
  <si>
    <t>Шарт №240178, 08.11.2024 ж.</t>
  </si>
  <si>
    <t>Медеу ауданының электр желілерін дамыту</t>
  </si>
  <si>
    <t>10 кВ ТП салу; 10 кВ КЖ төсеу – 3 044 м</t>
  </si>
  <si>
    <t>10 кВ ТП орнатылды, 10 кВ КЖ – 3 044 м төсеу аяқталды. Іске қосу-баптау жұмыстары қалды</t>
  </si>
  <si>
    <t>Шарт №250047, 11.03.2025 ж.</t>
  </si>
  <si>
    <t>ЖШС "RKR GROUP AND CO"</t>
  </si>
  <si>
    <t>Алматы қаласында 110 кВ ЭБЖ-мен «Кирпичная» 110/6-10 кВ ҚС салу</t>
  </si>
  <si>
    <t>110/6-10 кВ 2×25 МВА ҚС салу; 110 кВ КЖ төсеу – 4,041 км</t>
  </si>
  <si>
    <t>110/6-10 кВ 2×25 МВА ҚС салу бойынша қабырғаларды көтеру жұмыстары жүргізілуде; 110 кВ КЖ – 900 м төселді</t>
  </si>
  <si>
    <t>Шарт №240188, 27.12.2024 ж.</t>
  </si>
  <si>
    <t>ЖШС "ТПЭП"</t>
  </si>
  <si>
    <t>Алматы қаласына қосылған елді мекендерді электрмен жабдықтау. «Тұздыбастау» 110/10 10 кВ ҚС және электр беру желілерін салу</t>
  </si>
  <si>
    <t>Негізгі трансформаторлардың белгіленген қуаты – 2×40 МВА, 110 кВ КЖ трассасының ұзындығы – 7,787 км</t>
  </si>
  <si>
    <t>ҚС салынды және кернеуде тұр. 110 кВ КЖ трассасының ұзындығы – 7,787 км</t>
  </si>
  <si>
    <t>Шарт №210013, 03.02.2021 ж.</t>
  </si>
  <si>
    <t>ЖШС "EC ENERGY Qazaqstan"</t>
  </si>
  <si>
    <t>Алматы қаласы Медеу ауданындағы иесіз қолданыстағы электр желілері мен жабдықтарын реконструкциялау (Кеңсай ықшамауданы, Кеңсай-2 ықшамауданы, «Широкая щель» 4-бірлестігі, «Широкая щель» 1-бірлестігі)</t>
  </si>
  <si>
    <t>Жобаланатын 10 кВ КТП-ларға дейін АСБуг 3×240 мм² маркалы 10 кВ КЖ төсеу;
10 кВ КТП орнату – 1 дана</t>
  </si>
  <si>
    <t>Барлық 12 ТП орнатылды, 9 км ӘОЖ төселді</t>
  </si>
  <si>
    <t>Шарт №250114, 05.08.2025 ж.</t>
  </si>
  <si>
    <t>ЖШС "Almaty Oil and Gas Consulting Engineers"</t>
  </si>
  <si>
    <t>ТМ-ЖЭО-2–ЖЭО-1 (Гүлдер) жылу магистралін ТК 18-3-тен ЖЭО-ға дейін реконструкциялауға ЖСҚ әзірлеу</t>
  </si>
  <si>
    <t>№02-0054/26, 15.05.2026 ж. мемлекеттік сараптаманың оң қорытындысы алынды</t>
  </si>
  <si>
    <t>Шарт № 240162/00, 20 қыркүйек 2024 ж.</t>
  </si>
  <si>
    <t>МС № 02-0054/26, 15.05.2026 ж. оң сараптама қорытындысы алынды.</t>
  </si>
  <si>
    <t>Алматы қаласы Түрксіб ауданы, «Қайрат» ықшамауданы, Бұқтырма көшесінің оңтүстігінде («Шығыс қақпасы») орналасқан КПТҮ үшін қуаттылығы 190 Гкал қазандық салуға ЖСҚ әзірлеу</t>
  </si>
  <si>
    <t>Мемлекеттік сараптама қорытындысының болжамды шығу мерзімі – 2027 жылғы наурыз</t>
  </si>
  <si>
    <t>Шарт №210148/00, 10.09.2021 ж.</t>
  </si>
  <si>
    <t>МС қорытындысының болжамды мерзімі – 2027 жылғы наурыз.</t>
  </si>
  <si>
    <t>«Алматы қаласындағы Оңтүстік аудандық қазандық аумағында қуаттылығы 100 Гкал су жылыту қазандығын салу» объектісі бойынша ЖСҚ әзірлеу</t>
  </si>
  <si>
    <t>Жоба 100% дайын.
Жылу-механикалық бөлім, қазандық – 100%
Аккумулятор бактары – 100%
Бас жоспар – 100%
Электрмен жабдықтау – 100%
Газбен жабдықтау – 100%
Сумен жабдықтау және су бұру – 100%
Алаңішілік жылу желілері – 100%
ҚҰЖ, ЖТ, ӨҚ бөлімдері – 100%
Мемлекеттік сараптама қорытындысының күтілетін шығу мерзімі – 2026 жылғы желтоқсан</t>
  </si>
  <si>
    <t>Шарт № 250017/00, 06 ақпан 2025 ж.</t>
  </si>
  <si>
    <t>ЖШС "Poligram"</t>
  </si>
  <si>
    <t>МС қорытындысының күтілетін мерзімі – 2026 жылғы желтоқсан.</t>
  </si>
  <si>
    <t>«Наурызбай ауданындағы «Радуга» БС, «Каргалинка» БС, «Геолог» БС, «Ветеран» БС электрмен жабдықтау» объектісі бойынша ЖСҚ әзірлеу</t>
  </si>
  <si>
    <t>Жоба 100% дайын.
Инженерлік ізденістер – 100%
ЭЖ бөлімі – 100%
Орман-патология – 100%
АС бөлімі – 100%
ЭЖ бөлімі – 100%
КЖ, КЖ1, КЖ2 бөлімдері – 100%
БЖ бөлімі – 100%
ТЖ бөлімі – 100%
Мемлекеттік сараптама қорытындысының болжамды шығу мерзімі – 2026 жылғы қазан</t>
  </si>
  <si>
    <t>Шарт №250019, 12.02.2025 ж.</t>
  </si>
  <si>
    <t>ЖШС "Компания Тырна"</t>
  </si>
  <si>
    <t>МС қорытындысының болжамды мерзімі – 2026 жылғы қазан.</t>
  </si>
  <si>
    <t>«Л-2143, Л-2153, ҚС-7А АХБК – ҚС-154А 220 кВ КЖ учаскесін салу» объектісі бойынша ЖСҚ әзірлеу</t>
  </si>
  <si>
    <t>Шарт №250016, 06.02.2025 ж.</t>
  </si>
  <si>
    <t>АҚ "КазНИПИТэС "Энергия"</t>
  </si>
  <si>
    <t>Алматы қаласы Алатау ауданы, Теректі ықшамауданын электрмен жабдықтауға ЖСҚ әзірлеу (1, 2-кезек)</t>
  </si>
  <si>
    <t>1-кезек бойынша №PS-0019/26, 13.05.2026 ж. мемлекеттік сараптаманың оң қорытындысы алынды.
Сыртқы электрмен жабдықтау схемасы – 100%
1-кезектің электрмен жабдықтау желілері – 100%
2-кезектің электрмен жабдықтау желілері – 78%
2-кезек бойынша мемлекеттік сараптама қорытындысының болжамды шығу мерзімі – 2026 жылғы желтоқсан</t>
  </si>
  <si>
    <t>Шарт №240119, 07.06.2024 ж.</t>
  </si>
  <si>
    <t>ЖШС "Алматыпроектэнергострой"</t>
  </si>
  <si>
    <t>2-кезек бойынша МС қорытындысының болжамды мерзімі – 2026 жылғы желтоқсан.</t>
  </si>
  <si>
    <t>«Л-2063, Л-2073 ҚС-147А «Таугүл» – ҚС-160А «Ерменсай» екі тізбекті 220 кВ КЖ салу, 220 кВ ӘЖ-ні бөлшектеумен» объектісі бойынша ЖСҚ әзірлеу</t>
  </si>
  <si>
    <t>Шарт №250014, 06.02.2025 ж.</t>
  </si>
  <si>
    <t>Наурызбай ауданы, «Қалқаман» ықшамауданында әлеуметтік тұрғын үй салу үшін ҚС-147А «Таугүл»-ден Рысқұлов көшесіне дейінгі Л-2083, Л-2093 220 кВ КЖ учаскесінің желісін шығару бойынша ЖСҚ әзірлеу (әуе желісін кабельдік желіге ауыстыру)</t>
  </si>
  <si>
    <t>Шарт №230167, 02.11.2023 ж.</t>
  </si>
  <si>
    <t>ЖШС "Гражданпроект ЗИ"</t>
  </si>
  <si>
    <t>«Алматы тау кластерінің Орталық аймағының электрмен жабдықтау желілерін салу» объектісі бойынша ЖСҚ әзірлеу</t>
  </si>
  <si>
    <t>Шарт №2 ПП, 05.11.25 ж.</t>
  </si>
  <si>
    <t>«Көк-Жайлау» ТКК сыртқы электрмен жабдықтау үшін электр желілерін салу» объектісі бойынша ЖСҚ әзірлеу</t>
  </si>
  <si>
    <t>Жоба 100% дайын. Сараптамадан өту сатысында.
«Ерменсай» ҚС-160А, басқару құралдары
«Көк-Жайлау» жабық ҚС-110/10-10 кВ, темірбетон конструкциялар
«Көк-Жайлау» жабық ҚС-110/10-10 кВ, сәулеттік шешімдер
«Көк-Жайлау» жабық ҚС-110/10-10 кВ, сәулет-құрылыс шешімдері
«Көк-Жайлау» жабық ҚС-110/10-10 кВ, сыртқы сумен жабдықтау және кәріз желілері
«Көк-Жайлау» жабық ҚС-110/10-10 кВ, су құбыры және кәріз
«Көк-Жайлау» жабық ҚС-110/10-10 кВ, жылыту және желдету
Мемлекеттік сараптама қорытындысының болжамды шығу мерзімі – 2026 жылғы қараша</t>
  </si>
  <si>
    <t>Шарт №250091, 16.07.2025 ж.</t>
  </si>
  <si>
    <t>ЖШС "КостанайАгропромпроект"</t>
  </si>
  <si>
    <t>Сараптамадан өту сатысында.</t>
  </si>
  <si>
    <t>«110 кВ Л-170А, Л-146И желілерінің жүктемесін ҚС-158А «Медеу жаңа» ҚС-на ауыстыру. №54А «Медеу» 110/35/6 кВ ҚС-ны бөлшектеу» объектісі бойынша ЖСҚ әзірлеу</t>
  </si>
  <si>
    <t>Шарт №250015, 06.02.2025 ж.</t>
  </si>
  <si>
    <t>ЖШС "Тяжпромэлектропроект"</t>
  </si>
  <si>
    <t>ЖСҚ әзірлеу. Түрксіб ауданы, Спасская көшесінде 10 кВ ТП салу және ҚС-9А-дан 10 кВ қоректендіруші кабель желілерін тарту</t>
  </si>
  <si>
    <t>Шарт №250021, 12.02.2025 ж.</t>
  </si>
  <si>
    <t>ЖСҚ әзірлеу. Түрксіб ауданында көмір базасы аумағында 10 кВ ТП салу және ҚС-9А-дан 10 кВ қоректендіруші кабель желілерін тарту</t>
  </si>
  <si>
    <t>ЖСҚ әзірлеу. Наурызбай ауданында 10 кВ екі ТП салу және ҚС-127А, ҚС-171А-дан 10 кВ қоректендіруші кабель желілерін тарту</t>
  </si>
  <si>
    <t>Шарт №250020, 17.02.2025 ж.</t>
  </si>
  <si>
    <t>ЖШС "Kaz Service Quality"</t>
  </si>
  <si>
    <t>ЖСҚ әзірлеу. Жетісу ауданында 10 кВ ТП салу және ҚС-15А-дан 10 кВ қоректендіруші кабель желілерін тарту</t>
  </si>
  <si>
    <t>Шарт №250022, 12.02.2025 ж.</t>
  </si>
  <si>
    <t>ЖШС "СҰЛУТӨР ПРОЕКТ ЭКСПЕРТ"</t>
  </si>
  <si>
    <t>Қазандықтарға ЖСҚ әзірлеу</t>
  </si>
  <si>
    <t>«Алматы қаласы Алатау ауданы, Әйгерім ықшамауданы, Бенберин көшесі, 74 мекенжайындағы «Әйгерім» қазандығын реконструкциялау» объектісі бойынша ЖСҚ әзірлеу</t>
  </si>
  <si>
    <t>№PELTD-0040/26, 12.06.2026 ж. сараптаманың оң қорытындысы алынды</t>
  </si>
  <si>
    <t>Шарт №250087, 14.07.2025 ж.</t>
  </si>
  <si>
    <t>№ PELTD-0040/26, 12.06.2026 ж. оң сараптама қорытындысы алынды.</t>
  </si>
  <si>
    <t>«Алматы қаласы Алатау ауданындағы көппәтерлі тұрғын үй кешендері үшін қуаттылығы 20 Гкал су жылыту қазандығын салу» объектісі бойынша ЖСҚ әзірлеу</t>
  </si>
  <si>
    <t>Топографиялық түсірілім – 100%
Негізгі жабдықтың принциптік схемасын келісу – 100%
Инженерлік-геологиялық зерттеу – 100%
Газбен жабдықтау, сумен жабдықтау және су бұруға ТШ – 100%
Жөндеу шеберханасының жабдығын келісу – 100%
Инженерлік ізденістер – 100%
Мемлекеттік сараптама қорытындысының болжамды шығу мерзімі – 2026 жылғы желтоқсан</t>
  </si>
  <si>
    <t>Шарт №250094, 16.07.2025 ж.</t>
  </si>
  <si>
    <t>МС қорытындысының болжамды мерзімі – 2026 жылғы желтоқсан.</t>
  </si>
  <si>
    <t>«Қожанов көшесі, 37 мекенжайында орналасқан ОЖТП-ны (орталық жылу тарату пункті) реконструкциялау» объектісі бойынша ЖСҚ әзірлеу</t>
  </si>
  <si>
    <t>Шарт №250098, 18.07.2025 ж.</t>
  </si>
  <si>
    <t>«Алматы қаласы Алатау ауданындағы №151 мектептің қолданыстағы қазандығын реконструкциялау» объектісі бойынша ЖСҚ әзірлеу</t>
  </si>
  <si>
    <t>№02-1043/26, 03.08.2026 ж. мемлекеттік сараптаманың оң қорытындысы алынды</t>
  </si>
  <si>
    <t>Шарт №250093, 16.07.2025 ж.</t>
  </si>
  <si>
    <t>МС №02-1043/26, 03.08.2026 ж. оң сараптама қорытындысы алынды.</t>
  </si>
  <si>
    <t>«Алматы қаласы Жетісу ауданындағы қолданыстағы қазандықты реконструкциялау» объектісі бойынша ЖСҚ әзірлеу</t>
  </si>
  <si>
    <t>Шарт 250092, 16.07.2025 ж.</t>
  </si>
  <si>
    <t>АҚ "Институт "КазНИПИЭнергопром"</t>
  </si>
  <si>
    <t>«Алматы қаласы Медеу ауданындағы қолданыстағы қазандықты реконструкциялау» объектісі бойынша ЖСҚ әзірлеу</t>
  </si>
  <si>
    <t>Шарт №250097, 17.07.2025 ж.</t>
  </si>
  <si>
    <t>«Алматы қаласы Түрксіб ауданындағы қолданыстағы қазандықты реконструкциялау» объектісі бойынша ЖСҚ әзірлеу</t>
  </si>
  <si>
    <t>Шарт №250096, 17.07.2025 ж.</t>
  </si>
  <si>
    <t>12. Мемлекеттік органдар</t>
  </si>
  <si>
    <t>Алматы қаласы Медеу ауданы, Достық даңғылы, 117/6 мекенжайында орналасқан ҚР Мемлекеттік күзет қызметі үшін әкімшілік ғимарат салу (қолданыстағы В, М, Ф, Л литерлі ғимараттарды бұзумен және аумақты абаттандырумен)</t>
  </si>
  <si>
    <t>Ғимараттың жалпы ауданы – 7 379,4 м²</t>
  </si>
  <si>
    <t>Шарт №12, 05 қараша 2021 ж.</t>
  </si>
  <si>
    <t>ЖШС "Атрикс-Строй"</t>
  </si>
  <si>
    <t>Алматы қаласы Түрксіб ауданы, Красногорская көшесі, 4 үй мекенжайындағы «Сағадат Нұрмағамбетов атындағы Құрлық әскерлері әскери институты» республикалық мемлекеттік мекемесінің ғимараттарын реконструкциялау (Е, Ж, И, S литерлері)</t>
  </si>
  <si>
    <t>Жалпы ауданы – 34 181,11 м²</t>
  </si>
  <si>
    <t>Шарт №3-ДСП, 22.09.2025 ж.</t>
  </si>
  <si>
    <t>Алматы қаласы Алмалы ауданы, Абылай хан даңғылы мекенжайындағы Алмалы ауданы әкімі аппаратының ғимаратын реконструкциялау</t>
  </si>
  <si>
    <t>Ғимараттың жалпы ауданы – 5 420,54 м², құрылыс көлемі – 27 051 м³</t>
  </si>
  <si>
    <t>Шарт №2-ДСП, 05.01.2026 ж.</t>
  </si>
  <si>
    <t>ЖШС «DK Proekt»</t>
  </si>
  <si>
    <t>Алматы қаласы Алмалы ауданы, Гоголь көшесі, 139/15 мекенжайында орналасқан ҚР Ұлттық ұланының 5571 әскери бөлімі үшін 5 қабатты казарма ғимаратын салу</t>
  </si>
  <si>
    <t>Ғимараттың жалпы ауданы – 11 469,5 м², құрылыс көлемі – 34 920 м³</t>
  </si>
  <si>
    <t>Шарт №3-ДСП, 05.01.2026 ж.</t>
  </si>
  <si>
    <t>ЖШС «Rise Сonstruction KZ»</t>
  </si>
  <si>
    <t>Алматы қаласында ҚР Ұлттық ұланының 5571 әскери бөлімі үшін 3 қабатты ғимаратты реконструкциялау, 5 блок-модульдік ғимаратты дайындау және орнату</t>
  </si>
  <si>
    <t>Шарт №1-ДСП, 10.03.2026 ж.</t>
  </si>
  <si>
    <t>ЖШС "Арыстан Құрылыс фирмасы"</t>
  </si>
  <si>
    <t>Алматы қаласы Алмалы ауданы, Гоголь көшесі, 139 мекенжайындағы резервтік командалық пункт үшін арнайы байланыс инженерлік желілерін салу</t>
  </si>
  <si>
    <t>Шарт №8-ДСП, 24.11.2025 ж.,</t>
  </si>
  <si>
    <t>ЖШС «Технологические и телекоммуникационные системы» (ТТС)</t>
  </si>
  <si>
    <t>«Алматы қаласы Әділет департаментінің ғимаратын реконструкциялау» жобасын түзету, Алматы қаласы Медеу ауданы, Зенков көшесі, 47 үй мекенжайы (жүк және жолаушылар лифтісін орнату)</t>
  </si>
  <si>
    <t>Шарт №011240001633/250245, 10.12.2025 ж.</t>
  </si>
  <si>
    <t>ЖШС «RFM Contracting»</t>
  </si>
  <si>
    <t>Алматы қаласы Алмалы ауданы, Шәріпов көшесі мен Әйтеке би көшесінің қиылысында орналасқан қалалық сот ғимаратын салу. Құрылысты аяқтау</t>
  </si>
  <si>
    <t>Шарт №1, 31.01.2018 ж.</t>
  </si>
  <si>
    <t>ЖШС "СК Элитстрой Проект"</t>
  </si>
  <si>
    <t>Бостандық ауданы, Әл-Фараби даңғылы, 75А үй мекенжайындағы әкімшілік ғимаратты реконструкциялауға ЖСҚ әзірлеу</t>
  </si>
  <si>
    <t>Шарт № 47-П, 30 қазан 2024 ж.</t>
  </si>
  <si>
    <t>Аяқталу мерзімі – 2026 жылғы шілде
Жобалау-сметалық құжаттаманың (ЖСҚ) жиынтықтылығы тексеріліп, расталды. Қазіргі уақытта мемлекеттік сараптама жүргізу үшін «Мемсараптама» РМК-мен шарт жасасу жүзеге асырылуда.</t>
  </si>
  <si>
    <t>«Алматы қаласы бойынша Мемлекеттік кірістер департаментінің ғимаратын реконструкциялау, Алматы қаласы Алмалы ауданы, Абылай хан даңғылы мекенжайы» жұмыс жобасы бойынша кешенді ведомстводан тыс сараптама жүргізу, 2-кезек (сыртқы инженерлік желілерсіз және абаттандырусыз)</t>
  </si>
  <si>
    <t>Шарт № 260011, 05.02.2026</t>
  </si>
  <si>
    <t>Сараптама қорытындысы № 02-0055/26, 19.05.2026 ж.</t>
  </si>
  <si>
    <t>13. Өзгелер</t>
  </si>
  <si>
    <t>Заңды тұлғалардың жарғылық капиталын қалыптастыру немесе ұлғайту</t>
  </si>
  <si>
    <t>«Метрополитен» ШЖҚ КМК</t>
  </si>
  <si>
    <t>Алматы қаласы метрополитенінің бірінші желісінің екінші кезегінің үшінші іске қосу кешенін Б. Момышұлы станциясынан Қалқаман станциясына дейін салу</t>
  </si>
  <si>
    <t>Ұзындығы – 2 км</t>
  </si>
  <si>
    <t>Шарт №101, 08.02.2020 жыл</t>
  </si>
  <si>
    <t>ЖШС «BCN Group»</t>
  </si>
  <si>
    <t>Техникалық шешімдердің 20 112 939,095 мың теңге сомасына өзгеруі. Бюджеттік комиссияның №20 хаттамасы, 05.12.22 ж. Жобаны аяқтаудың болжамды мерзімі – 31.12.26 ж.</t>
  </si>
  <si>
    <t>«Алматы паркинг» ШЖҚ КМК</t>
  </si>
  <si>
    <t>Механикаландырылған автотұрақтар салу (лифт жүйесімен)</t>
  </si>
  <si>
    <t>2 механикаландырылған автотұрақ салу</t>
  </si>
  <si>
    <t>Шарт №1, 10.02.2025 ж.
Шарт №2, 07.02.2025 ж.</t>
  </si>
  <si>
    <t>ЖШС «ABADAN Construction»
 ЖШС «Отау-Құрмет»</t>
  </si>
  <si>
    <t>19.12.2024 ж. № 4/707 қаулыға сәйкес Алматы қ., Самал-1 және Самал-2 шағынаудандарында (Снегин көшесінің оңтүстігі, Мендіқұлов көшесінің батысы) механикаландырылған автотұрақтар салу объектілерін іске асыруға ақшалай қаражат бөлінді. Белгіленген тәртіппен конкурстық рәсімдер өткізілді. Конкурс қорытындысы бойынша 10.02.2025 ж. «ABADAN Construction» ЖШС-мен және 07.02.2025 ж. «Отау-Құрмет» ЖШС-мен шарттар жасалды. Кейін тұрғындардың өтініштері мен Медеу ауданы әкімдігінің ресми хаты негізінде жобаны іске асыру тоқтатылды. Бұрын аударылған 30% мөлшеріндегі аванстық төлем (221 630 мың теңге) қайтарылып, Алматы қаласының бюджетіне жіберілді. Төлем тапсырмасы № KS03844/25-786, 07.11.2025 ж.
Объект 1-тоқсанда аяқталды</t>
  </si>
  <si>
    <t>«Алматы» әлеуметтік-кәсіпкерлік корпорациясы» АҚ</t>
  </si>
  <si>
    <t>«Жалпы білім беретін мектеп салу үшін жер учаскелерін сатып алу» жобасын іске асыру үшін «Алматы» ӘКК» АҚ жарғылық капиталын ұлғайту</t>
  </si>
  <si>
    <t>Жер учаскелерін сатып алу үшін жарғылық капиталды 1 698 796 мың теңгеге ұлғайту</t>
  </si>
  <si>
    <t>28.07.2025 жылы ББӘ бұйрығымен ҚЭН-ді іске асыру мерзімдерін өзгерту бөлігінде ҚЭН түзету бекітілді (іске асыру мерзімін 2026 жылғы 31 желтоқсанға дейін ұзарту).</t>
  </si>
  <si>
    <t>Шарт № 25-2000-167819
Шарт № 25-2000-28507
Шарт № 25-2000-28522
Шарт № 25-2000-31524
Шарт № 25-2000-31561
Шарт № 25-2000-87983
Шарт № 25-2000-50516</t>
  </si>
  <si>
    <t>АҚ «Әлеуметтік-кәсіпкерлік корпорация «Алматы»</t>
  </si>
  <si>
    <t>2025 жылы жоспарланған 22 жер учаскесінің 7-еуі сатып алынды: сатып алу-сату шарты №269, 03.02.2025 ж., №299, 05.02.2025 ж., №410, 13.02.2025 ж., №412, 13.02.2025 ж., нөмірсіз, 04.03.2025 ж., №1167, 25.04.2025 ж., нөмірсіз, 06.08.2025 ж. Қалған объектілердің меншік иелерімен келіссөздер жүргізілуде.
Бюджет қаражатының толық көлемде игерілмегені тіркелді</t>
  </si>
  <si>
    <t>«Алматы тау кластерінің Орталық аймағын дамыту» жобасын іске асыру үшін «Алматы» әлеуметтік-кәсіпкерлік корпорациясы» АҚ жарғылық капиталын ұлғайту</t>
  </si>
  <si>
    <t>ЖСҚ әзірлеу және сараптама
(ЖБ есебінен)
Құрылыс-монтаждау жұмыстары (РБ, ЖБ)
Техникалық қадағалау және жобаны басқару (ЖБ есебінен)</t>
  </si>
  <si>
    <t>Шарт №1-АГК-ГЗ, 08.07.2026 ж.</t>
  </si>
  <si>
    <t>ЖШС "Almaty Tau Management"</t>
  </si>
  <si>
    <t>Қаражат Алматы қаласы мәслихатының 10.06.2026 ж. №307 «Алматы қаласы мәслихатының 2025 жылғы 10 желтоқсандағы №267 «Алматы қаласының 2026–2028 жылдарға арналған бюджеті туралы» шешіміне өзгерістер енгізу туралы» шешіміне сәйкес бөлінді.
2026 жылғы маусымда ҚР Көлік министрлігіне жобаны республикалық бюджеттен қаржыландыруға бюджеттік өтінім жолданды:
- 2026 жылға 29 450 000 мың теңге мөлшерінде;
- 2027 жылға 81 350 000 мың теңге мөлшерінде;
- 2028 жылға 56 900 000 мың теңге мөлшерінде.
Бюджет қаражатының толық көлемде игерілмегені тіркелді</t>
  </si>
  <si>
    <t>«Алматы Тұрғын үй» ЖШС</t>
  </si>
  <si>
    <t>2023–2029 жылдарға арналған тұрғын үй-коммуналдық инфрақұрылымды дамыту тұжырымдамасы бойынша Алматы қаласының тұрғын үйлерінде жөндеу жұмыстарын жүргізу және лифт жабдығын, өрт қауіпсіздігі жүйелерін ауыстыру жобасын іске асыру үшін «Алматы Тұрғын үй» ЖШС жарғылық капиталын ұлғайту</t>
  </si>
  <si>
    <t>ЖШС «Алматы Тұрғын үй»</t>
  </si>
  <si>
    <t>51 көппәтерлі тұрғын үйде күрделі жөндеу және өрт қауіпсіздігі жүйелерін жөндеу, сондай-ақ 46 тұрғын үйде 110 жиынтық лифт жабдығын ауыстыру</t>
  </si>
  <si>
    <t>51 көппәтерлі тұрғын үйде жөндеу және өрт қауіпсіздігі жүйелері, сондай-ақ 46 тұрғын үйде 110 жиынтық лифт жабдығын ауыстыру</t>
  </si>
  <si>
    <t>42 КПТҮ-де жөндеу жұмыстары</t>
  </si>
  <si>
    <t>1. 7 КПТҮ-дегі жөндеу жұмыстары 2026 жылға ауыстырылды. 2026 жылдың 1-тоқсанында 3 КПТҮ-де жұмыстар аяқталды, 3 КПТҮ-де 30.04.2026 ж. дейін, 1 КПТҮ-де 01.08.2026 ж. дейін аяқталуы күтілуде. 2 КПТҮ жөндеуден бас тартты, осыған байланысты ҚЭН қайта түзетілуде.
2. Лифт жабдығын ауыстыру. Ақша қаражатының кеш түсуіне байланысты (1 762 185,0 мың теңге сомасындағы екінші транш 29.10.2025 ж. түсті) жұмыстар 2026 жылға ауыстырылды. Жұмыстарды 30.04.2026 ж. дейін аяқтау жоспарлануда. 1 КПТҮ лифт жабдығын ауыстырудан бас тартты, осыған байланысты ҚЭН қайта түзетілуде.</t>
  </si>
  <si>
    <t>1. 2 көппәтерлі тұрғын үйдегі жөндеу жұмыстары іске асыру сатысында, 2 көппәтерлі тұрғын үй жөндеуден бас тартты, бюджет қаражатын қайтару жоспарлануда.
2. Лифт жабдығын ауыстыру жұмыстары аяқталды.
Объект 1-тоқсанда аяқталды</t>
  </si>
  <si>
    <t>«Алматы Су» ШЖҚ КМК</t>
  </si>
  <si>
    <t>«Алматы Су» ШЖҚ КМК автоматтандыру және БӨАжА жүйелерін жаңғырту – технологиялық процестерді басқарудың автоматтандырылған жүйесін салу» жобасын іске асыру</t>
  </si>
  <si>
    <t>Кабель желілерінің жалпы ұзындығы – 93 444 м</t>
  </si>
  <si>
    <t>30% мөлшеріндегі аванс толық төленді.</t>
  </si>
  <si>
    <t>Жоба іске асырылуда, іске асыру кезеңі – 2025–2026 жж.</t>
  </si>
  <si>
    <t>Шарт №722, 28.08.2025 ж.</t>
  </si>
  <si>
    <t>ЖШС «Арлан Строй»</t>
  </si>
  <si>
    <t>Өрт гидранттарын сатып алу</t>
  </si>
  <si>
    <t>Өрт гидранттары</t>
  </si>
  <si>
    <t>Жоба іске асырылуда, іске асыру кезеңі – 2026 ж.</t>
  </si>
  <si>
    <t>Шарт №260454, 24.06.2026 ж.</t>
  </si>
  <si>
    <t>ЖШС «Континент TM»</t>
  </si>
  <si>
    <t>Сондай-ақ «Өрт гидранттарын сатып алу» ҚЭН бойынша «Континент TM» ЖШС-мен сот процесі болғанын хабарлаймыз, оның нәтижесі бойынша шешім Кәсіпорынның пайдасына шығарылмады. Осыған байланысты өрт гидранттарын сатып алу рәсімін қайта жариялау жоспарлануда.
Бюджет қаражатының толық көлемде игерілмегені тіркелді</t>
  </si>
  <si>
    <t>Түрксіб ауданында Рысқұлов, Жансүгіров, Шолохов, Сейфуллин көшелері шекарасындағы аумақта сумен жабдықтау желілерін реконструкциялау және кәріз желілерін салу</t>
  </si>
  <si>
    <t>Жалпы ұзындығы – 24 км</t>
  </si>
  <si>
    <t>Жоба іске асырылуда, іске асыру кезеңі – 2026–2028 жж.</t>
  </si>
  <si>
    <t>Шарт №1, 29.06.2026 ж.</t>
  </si>
  <si>
    <t>ЖШС "СК Нурлы-Тау АСБ"</t>
  </si>
  <si>
    <t>Аванс төленді, жұмыстар жүргізілуде.</t>
  </si>
  <si>
    <t>Алматы қаласы Алатау ауданының сумен жабдықтау және су бұру желілерін дамыту. Әйгерім-1, 2 ықшамаудандарының (оңтүстік және орталық бөліктері) су құбыры және кәріз тарату желілері</t>
  </si>
  <si>
    <t>Жалпы ұзындығы – 40 км</t>
  </si>
  <si>
    <t>Жоба іске асырылуда, іске асыру кезеңі – 2026–2027 жж.</t>
  </si>
  <si>
    <t>Шарт №18, 11.09.2026 ж.</t>
  </si>
  <si>
    <t>ЖШС "УМР-6</t>
  </si>
  <si>
    <t>«Алматыжылукоммунэнерго» ЖШС қазандықтарын жаңғырту</t>
  </si>
  <si>
    <t>«АТКЭ» ЖШС қазандық шаруашылығын пайдалану ауданының 21 қазандығын реконструкциялау. Алматы қаласы, Шухов көшесі, 37Г мекенжайындағы «№2 емхана» қазандығы</t>
  </si>
  <si>
    <t>Қазандықты реконструкциялау – 1 бірлік</t>
  </si>
  <si>
    <t>Орындалмаған іс-шара</t>
  </si>
  <si>
    <t>Қаржыландыру 2027 жылы жоспарлануда.
Жартыжылдықта кассалық операциялар болған жоқ</t>
  </si>
  <si>
    <t>ИAА инфрақұрылымын салу</t>
  </si>
  <si>
    <t>Алматы қаласы Алатау ауданындағы индустриялық аймақтың (ИAА-2) газбен жабдықтау тарату желілері мен құрылыстарын салу</t>
  </si>
  <si>
    <t>Газ құбыры – 736 метр</t>
  </si>
  <si>
    <t>Шарт № 3, 12.02.2026 ж.</t>
  </si>
  <si>
    <t>ЖШС "ВД Строй-инжиниринг"</t>
  </si>
  <si>
    <t>Алматы қаласы Алатау ауданындағы индустриялық аймақтың (ИAА-2) жаңбыр (нөсер) кәрізінің тарату желілері мен құрылыстарын салу</t>
  </si>
  <si>
    <t>Нөсерлік кәріз құбырлары – 9 933 метр</t>
  </si>
  <si>
    <t>Шарт №4, 12.02.2026 ж.</t>
  </si>
  <si>
    <t>ЖШС "ВД Строй-инжиниринг</t>
  </si>
  <si>
    <t>Алматы қаласы Алатау ауданындағы индустриялық аймақтың (ИAА-2) көше-жол желісін салу</t>
  </si>
  <si>
    <t>Көше жолдары – 10 740 метр</t>
  </si>
  <si>
    <t>Шарт № 5, 12.02.2026 ж.</t>
  </si>
  <si>
    <t>Алматы қаласы Алатау ауданындағы индустриялық аймақтың (ИAА-2) №500 кірме жолына қосылатын теміржол кірме жолын салу</t>
  </si>
  <si>
    <t>Кірме жолдар салу – 4 853 метр</t>
  </si>
  <si>
    <t>Шарт № 6, 12.02.2026 ж.</t>
  </si>
  <si>
    <t>«Eco Almaty» ЖШС</t>
  </si>
  <si>
    <t>«Eco Almaty» ЖШС дамыту үшін негізгі құралдарды сатып алу</t>
  </si>
  <si>
    <t>Шарт №050240003614/260038/00, 06.04.2026 ж.
Шарт №050240003614/260040/00, 08.04.2026 ж.
Шарт  №050240003614/260068/00, 28.05.2026 ж.
Шарт №050240003614/260072/00, 29.06.2026 ж.</t>
  </si>
  <si>
    <t>ЖШС "Qaz IT Pro"
ЖШС  "RightWay" 
ЖШС "Спектрум"</t>
  </si>
  <si>
    <t>«Алматы қаласының Мобилизациялық дайындық, аумақтық және азаматтық қорғаныс басқармасы» КММ. 2025–2026 жж. ТЖ салдарын жою</t>
  </si>
  <si>
    <t>«Бостандық ауданында Алматы – ҮАК (ГЭС-1) автожолы бойындағы көшкін учаскесінде ТЖ салдарын жою және авариялық-қалпына келтіру жұмыстарын жүргізу» объектісі бойынша жұмыстар</t>
  </si>
  <si>
    <t>Шарт №12, 08 мамыр 2026 жыл</t>
  </si>
  <si>
    <t>ЖШС "Заман Курылыс S</t>
  </si>
  <si>
    <t>Жұмыстар 16.09.2026 ж. аяқталады.</t>
  </si>
  <si>
    <t>«Алматы қаласы Жетісу ауданында екі көшкін учаскесінде (Қожамьяров көшесі бойында және Палладин көшесі бойында №50 үйден №70 үйге дейін) жергілікті ауқымдағы табиғи сипаттағы ТЖ салдарын жою» объектісі бойынша жұмыстар</t>
  </si>
  <si>
    <t>Шарт №06, 21 қараша 2025 жыл, Қосымша келісім №06/2, 09 ақпан 2026 жыл</t>
  </si>
  <si>
    <t>Жұмыстар 31.05.2026 ж. аяқталды.</t>
  </si>
  <si>
    <t>«Алматы қаласы Наурызбай ауданындағы «Ақжартау» БС және «Медеу» ӨК аумағындағы көшкін учаскелерінде табиғи сипаттағы ТЖ салдарын жою және авариялық-қалпына келтіру жұмыстарын жүргізу» объектісі бойынша жұмыстар</t>
  </si>
  <si>
    <t>Шарт №04, 21 қараша 2025 жыл, Қосымша келісім №04/1, 09 ақпан 2026 жыл</t>
  </si>
  <si>
    <t>«Алматы қаласы Медеу ауданында Медеу–Шымбұлақ технологиялық автожолы және Кеңсай-2 шатқалындағы автожол бойындағы көшкін учаскелерінде жергілікті ауқымдағы табиғи сипаттағы ТЖ салдарын жою» объектісі бойынша жұмыстар</t>
  </si>
  <si>
    <t>Шарт №05, 21 қараша 2025 жыл, Қосымша келісім №05/2, 11 ақпан 2026 жыл</t>
  </si>
  <si>
    <t>«Алматы қаласы Жетісу ауданы, Кемел ықшамауданындағы зираттың оңтүстік-шығыс бөлігіндегі көшкін учаскесінде жергілікті ауқымдағы табиғи сипаттағы ТЖ салдарын жою» объектісі бойынша жұмыстар, Кемел ықшамауданы, Жетісу ауданы мекенжайында ЖСҚ әзірлеумен</t>
  </si>
  <si>
    <t>Шарт №03, 21 қараша 2025 жыл, Қосымша келісім №03/2, 02 ақпан 2026 жыл</t>
  </si>
  <si>
    <t>ЖШС "Болашақ құрылыс - S"</t>
  </si>
  <si>
    <t>Наурызбай ауданы, «Шұғыла» ықшамауданында 6 өрт сөндіру автокөлігіне арналған өрт депосын салу</t>
  </si>
  <si>
    <t>Ғимараттың жалпы ауданы – 6 186,12 м²</t>
  </si>
  <si>
    <t>Шарт №18, 25.05.2025 ж.</t>
  </si>
  <si>
    <t>Алматы қаласы Медеу ауданы, Қонаев көшесі, 132 үй мекенжайындағы №5 мамандандырылған өрт сөндіру бөлімі ғимараттарын күрделі жөндеу</t>
  </si>
  <si>
    <t>Ғимараттың жалпы ауданы – 2 079,5 м²</t>
  </si>
  <si>
    <t>1 750 м² (сылау)</t>
  </si>
  <si>
    <t>329,5 м²</t>
  </si>
  <si>
    <t>Шарт №150, 29.10.2025 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</si>
</sst>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_р_._-;\-* #,##0.00_р_._-;_-* &quot;-&quot;??_р_._-;_-@_-"/>
    <numFmt numFmtId="166" formatCode="#,##0.0"/>
    <numFmt numFmtId="167" formatCode="#,##0.000000"/>
    <numFmt numFmtId="168" formatCode="#,##0.000"/>
  </numFmts>
  <fonts count="46">
    <font>
      <sz val="10"/>
      <name val="Arial Cyr"/>
    </font>
    <font>
      <sz val="10"/>
      <name val="Arial Cyr"/>
    </font>
    <font>
      <sz val="10"/>
      <name val="Arial"/>
    </font>
    <font>
      <sz val="10"/>
      <name val="Helv"/>
    </font>
    <font>
      <b/>
      <sz val="14"/>
      <name val="Times New Roman"/>
    </font>
    <font>
      <sz val="14"/>
      <name val="Times New Roman"/>
    </font>
    <font>
      <sz val="10"/>
      <name val="Helv"/>
    </font>
    <font>
      <sz val="11"/>
      <color indexed="9"/>
      <name val="Calibri"/>
    </font>
    <font>
      <sz val="10"/>
      <name val="KZ Times New Roman"/>
    </font>
    <font>
      <sz val="11"/>
      <color indexed="62"/>
      <name val="Calibri"/>
    </font>
    <font>
      <b/>
      <sz val="11"/>
      <color indexed="63"/>
      <name val="Calibri"/>
    </font>
    <font>
      <b/>
      <sz val="11"/>
      <color indexed="52"/>
      <name val="Calibri"/>
    </font>
    <font>
      <b/>
      <sz val="15"/>
      <color indexed="56"/>
      <name val="Calibri"/>
    </font>
    <font>
      <b/>
      <sz val="13"/>
      <color indexed="56"/>
      <name val="Calibri"/>
    </font>
    <font>
      <b/>
      <sz val="11"/>
      <color indexed="56"/>
      <name val="Calibri"/>
    </font>
    <font>
      <b/>
      <sz val="11"/>
      <color indexed="8"/>
      <name val="Calibri"/>
    </font>
    <font>
      <b/>
      <sz val="11"/>
      <color indexed="9"/>
      <name val="Calibri"/>
    </font>
    <font>
      <b/>
      <sz val="18"/>
      <color indexed="56"/>
      <name val="Cambria"/>
    </font>
    <font>
      <sz val="11"/>
      <color indexed="60"/>
      <name val="Calibri"/>
    </font>
    <font>
      <sz val="11"/>
      <color indexed="20"/>
      <name val="Calibri"/>
    </font>
    <font>
      <i/>
      <sz val="11"/>
      <color indexed="23"/>
      <name val="Calibri"/>
    </font>
    <font>
      <sz val="11"/>
      <color indexed="52"/>
      <name val="Calibri"/>
    </font>
    <font>
      <sz val="11"/>
      <color indexed="10"/>
      <name val="Calibri"/>
    </font>
    <font>
      <sz val="11"/>
      <color indexed="17"/>
      <name val="Calibri"/>
    </font>
    <font>
      <b/>
      <sz val="12"/>
      <name val="Times New Roman"/>
    </font>
    <font>
      <sz val="10"/>
      <name val="Arial Cyr"/>
    </font>
    <font>
      <sz val="12"/>
      <name val="KZ Times New Roman"/>
    </font>
    <font>
      <sz val="10"/>
      <name val="Arial"/>
    </font>
    <font>
      <b/>
      <sz val="12"/>
      <name val="KZ Times New Roman"/>
    </font>
    <font>
      <sz val="8"/>
      <color indexed="8"/>
      <name val="Arial"/>
    </font>
    <font>
      <sz val="10"/>
      <name val="Arial"/>
    </font>
    <font>
      <i/>
      <sz val="14"/>
      <name val="Times New Roman"/>
    </font>
    <font>
      <sz val="10"/>
      <color indexed="8"/>
      <name val="MS Sans Serif"/>
    </font>
    <font>
      <sz val="14"/>
      <color theme="1"/>
      <name val="Arial"/>
    </font>
    <font>
      <b/>
      <sz val="28"/>
      <name val="Times New Roman"/>
    </font>
    <font>
      <sz val="14"/>
      <color theme="1"/>
      <name val="Times New Roman"/>
    </font>
    <font>
      <b/>
      <sz val="14"/>
      <color theme="1"/>
      <name val="Times New Roman"/>
    </font>
    <font>
      <i/>
      <sz val="18"/>
      <name val="Times New Roman"/>
    </font>
    <font>
      <sz val="10"/>
      <name val="Arial Cyr"/>
    </font>
    <font>
      <sz val="11"/>
      <color theme="1"/>
      <name val="Calibri"/>
    </font>
    <font>
      <sz val="12"/>
      <color theme="1"/>
      <name val="Times New Roman"/>
    </font>
    <font>
      <b/>
      <i/>
      <sz val="14"/>
      <name val="Times New Roman"/>
    </font>
    <font>
      <sz val="14"/>
      <color rgb="FFC00000"/>
      <name val="Times New Roman"/>
    </font>
    <font>
      <sz val="14"/>
      <color rgb="FFFF0000"/>
      <name val="Times New Roman"/>
    </font>
    <font>
      <b/>
      <sz val="14"/>
      <color rgb="FFC00000"/>
      <name val="Times New Roman"/>
    </font>
    <font>
      <sz val="12"/>
      <name val="Times New Roman"/>
    </font>
  </fonts>
  <fills count="20">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patternFill>
    </fill>
    <fill>
      <patternFill patternType="solid">
        <fgColor theme="0"/>
      </patternFill>
    </fill>
    <fill>
      <patternFill patternType="solid">
        <fgColor theme="6" tint="0.59996337778862885"/>
        <bgColor indexed="65"/>
      </patternFill>
    </fill>
    <fill>
      <patternFill patternType="solid">
        <fgColor theme="4" tint="0.79995117038483843"/>
        <bgColor indexed="65"/>
      </patternFill>
    </fill>
    <fill>
      <patternFill patternType="solid">
        <fgColor theme="9" tint="0.59996337778862885"/>
        <bgColor indexed="65"/>
      </patternFill>
    </fill>
  </fills>
  <borders count="27">
    <border>
      <left/>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s>
  <cellStyleXfs count="65">
    <xf numFmtId="0" fontId="0" fillId="0" borderId="0"/>
    <xf numFmtId="0" fontId="6" fillId="0" borderId="0"/>
    <xf numFmtId="0" fontId="6" fillId="0" borderId="0"/>
    <xf numFmtId="0" fontId="3" fillId="0" borderId="0"/>
    <xf numFmtId="0" fontId="28" fillId="0" borderId="1">
      <alignment horizontal="left" vertical="top" wrapText="1"/>
    </xf>
    <xf numFmtId="0" fontId="26" fillId="0" borderId="1">
      <alignment horizontal="left" vertical="top" wrapText="1"/>
    </xf>
    <xf numFmtId="0" fontId="8" fillId="0" borderId="1">
      <alignment horizontal="left" vertical="top" wrapText="1"/>
    </xf>
    <xf numFmtId="0" fontId="29" fillId="0" borderId="0">
      <alignment horizontal="left" vertical="top"/>
    </xf>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10" borderId="0" applyNumberFormat="0" applyBorder="0" applyAlignment="0" applyProtection="0"/>
    <xf numFmtId="0" fontId="9" fillId="4" borderId="2" applyNumberFormat="0" applyAlignment="0" applyProtection="0"/>
    <xf numFmtId="0" fontId="10" fillId="11" borderId="3" applyNumberFormat="0" applyAlignment="0" applyProtection="0"/>
    <xf numFmtId="0" fontId="11" fillId="11" borderId="2" applyNumberFormat="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0" borderId="7" applyNumberFormat="0" applyFill="0" applyAlignment="0" applyProtection="0"/>
    <xf numFmtId="0" fontId="16" fillId="12" borderId="8" applyNumberFormat="0" applyAlignment="0" applyProtection="0"/>
    <xf numFmtId="0" fontId="17" fillId="0" borderId="0" applyNumberFormat="0" applyFill="0" applyBorder="0" applyAlignment="0" applyProtection="0"/>
    <xf numFmtId="0" fontId="18" fillId="13" borderId="0" applyNumberFormat="0" applyBorder="0" applyAlignment="0" applyProtection="0"/>
    <xf numFmtId="0" fontId="2" fillId="0" borderId="0"/>
    <xf numFmtId="0" fontId="27" fillId="0" borderId="0"/>
    <xf numFmtId="0" fontId="25" fillId="0" borderId="0"/>
    <xf numFmtId="0" fontId="2" fillId="0" borderId="0"/>
    <xf numFmtId="0" fontId="2" fillId="0" borderId="0"/>
    <xf numFmtId="0" fontId="19" fillId="2" borderId="0" applyNumberFormat="0" applyBorder="0" applyAlignment="0" applyProtection="0"/>
    <xf numFmtId="0" fontId="20" fillId="0" borderId="0" applyNumberFormat="0" applyFill="0" applyBorder="0" applyAlignment="0" applyProtection="0"/>
    <xf numFmtId="0" fontId="1" fillId="14" borderId="9" applyNumberFormat="0" applyFont="0" applyAlignment="0" applyProtection="0"/>
    <xf numFmtId="0" fontId="25" fillId="14" borderId="9" applyNumberFormat="0" applyFont="0" applyAlignment="0" applyProtection="0"/>
    <xf numFmtId="0" fontId="2" fillId="14" borderId="9" applyNumberFormat="0" applyFont="0" applyAlignment="0" applyProtection="0"/>
    <xf numFmtId="0" fontId="30" fillId="14" borderId="9" applyNumberFormat="0" applyFont="0" applyAlignment="0" applyProtection="0"/>
    <xf numFmtId="9" fontId="27" fillId="0" borderId="0" applyFont="0" applyFill="0" applyBorder="0" applyAlignment="0" applyProtection="0"/>
    <xf numFmtId="9" fontId="25" fillId="0" borderId="0" applyFont="0" applyFill="0" applyBorder="0" applyAlignment="0" applyProtection="0"/>
    <xf numFmtId="0" fontId="21" fillId="0" borderId="10" applyNumberFormat="0" applyFill="0" applyAlignment="0" applyProtection="0"/>
    <xf numFmtId="0" fontId="3" fillId="0" borderId="0"/>
    <xf numFmtId="0" fontId="22" fillId="0" borderId="0" applyNumberForma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0" fontId="23" fillId="3" borderId="0" applyNumberFormat="0" applyBorder="0" applyAlignment="0" applyProtection="0"/>
    <xf numFmtId="43" fontId="1" fillId="0" borderId="0" applyFont="0" applyFill="0" applyBorder="0" applyAlignment="0" applyProtection="0"/>
    <xf numFmtId="0" fontId="32" fillId="0" borderId="0"/>
    <xf numFmtId="0" fontId="2" fillId="0" borderId="0"/>
    <xf numFmtId="0" fontId="2" fillId="0" borderId="0"/>
    <xf numFmtId="164" fontId="1" fillId="0" borderId="0" applyFont="0" applyFill="0" applyBorder="0" applyAlignment="0" applyProtection="0"/>
    <xf numFmtId="0" fontId="33" fillId="0" borderId="0"/>
    <xf numFmtId="0" fontId="2" fillId="0" borderId="0"/>
    <xf numFmtId="0" fontId="1" fillId="0" borderId="0"/>
    <xf numFmtId="0" fontId="38" fillId="0" borderId="0"/>
    <xf numFmtId="0" fontId="39" fillId="0" borderId="0"/>
    <xf numFmtId="0" fontId="40" fillId="0" borderId="0"/>
    <xf numFmtId="9" fontId="1" fillId="0" borderId="0" applyFont="0" applyFill="0" applyBorder="0" applyAlignment="0" applyProtection="0"/>
    <xf numFmtId="0" fontId="1" fillId="14" borderId="9" applyNumberFormat="0" applyFont="0" applyAlignment="0" applyProtection="0"/>
    <xf numFmtId="0" fontId="2" fillId="14" borderId="9" applyNumberFormat="0" applyFont="0" applyAlignment="0" applyProtection="0"/>
    <xf numFmtId="9" fontId="2"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cellStyleXfs>
  <cellXfs count="337">
    <xf numFmtId="0" fontId="0" fillId="0" borderId="0" xfId="0"/>
    <xf numFmtId="0" fontId="5" fillId="0" borderId="0" xfId="0" applyFont="1" applyAlignment="1">
      <alignment horizontal="center" vertical="center"/>
    </xf>
    <xf numFmtId="0" fontId="5" fillId="0" borderId="11" xfId="29" applyFont="1" applyBorder="1" applyAlignment="1">
      <alignment horizontal="center" vertical="center" wrapText="1"/>
    </xf>
    <xf numFmtId="0" fontId="5" fillId="0" borderId="11" xfId="29" applyFont="1" applyBorder="1" applyAlignment="1">
      <alignment horizontal="center" vertical="center"/>
    </xf>
    <xf numFmtId="0" fontId="5" fillId="0" borderId="0" xfId="0" applyFont="1" applyAlignment="1">
      <alignment vertical="center"/>
    </xf>
    <xf numFmtId="3" fontId="5" fillId="0" borderId="11" xfId="29" applyNumberFormat="1" applyFont="1" applyBorder="1" applyAlignment="1">
      <alignment horizontal="center" vertical="center"/>
    </xf>
    <xf numFmtId="0" fontId="5" fillId="0" borderId="0" xfId="29" applyFont="1" applyAlignment="1">
      <alignment horizontal="center" vertical="center"/>
    </xf>
    <xf numFmtId="3" fontId="4" fillId="0" borderId="0" xfId="29" applyNumberFormat="1"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29" applyFont="1" applyAlignment="1">
      <alignment horizontal="center" vertical="center" wrapText="1"/>
    </xf>
    <xf numFmtId="166" fontId="5" fillId="0" borderId="0" xfId="29" applyNumberFormat="1" applyFont="1" applyAlignment="1">
      <alignment horizontal="center" vertical="center"/>
    </xf>
    <xf numFmtId="0" fontId="5" fillId="0" borderId="11" xfId="29" applyFont="1" applyBorder="1" applyAlignment="1">
      <alignment horizontal="left" vertical="center"/>
    </xf>
    <xf numFmtId="166" fontId="5" fillId="0" borderId="11" xfId="29" applyNumberFormat="1" applyFont="1" applyBorder="1" applyAlignment="1">
      <alignment horizontal="center" vertical="center"/>
    </xf>
    <xf numFmtId="0" fontId="5" fillId="0" borderId="11" xfId="29" applyFont="1" applyBorder="1" applyAlignment="1">
      <alignment horizontal="left" vertical="center" wrapText="1"/>
    </xf>
    <xf numFmtId="0" fontId="4" fillId="15" borderId="11" xfId="29" applyFont="1" applyFill="1" applyBorder="1" applyAlignment="1">
      <alignment horizontal="center" vertical="center" wrapText="1"/>
    </xf>
    <xf numFmtId="166" fontId="4" fillId="0" borderId="0" xfId="29" applyNumberFormat="1" applyFont="1" applyAlignment="1">
      <alignment horizontal="center" vertical="center"/>
    </xf>
    <xf numFmtId="0" fontId="4" fillId="17" borderId="11" xfId="29" applyFont="1" applyFill="1" applyBorder="1" applyAlignment="1">
      <alignment horizontal="center" vertical="center"/>
    </xf>
    <xf numFmtId="0" fontId="4" fillId="17" borderId="11" xfId="29" applyFont="1" applyFill="1" applyBorder="1" applyAlignment="1">
      <alignment horizontal="left" vertical="center"/>
    </xf>
    <xf numFmtId="0" fontId="4" fillId="17" borderId="11" xfId="29" applyFont="1" applyFill="1" applyBorder="1" applyAlignment="1">
      <alignment horizontal="center" vertical="center" wrapText="1"/>
    </xf>
    <xf numFmtId="166" fontId="4" fillId="17" borderId="11" xfId="29" applyNumberFormat="1" applyFont="1" applyFill="1" applyBorder="1" applyAlignment="1">
      <alignment horizontal="center" vertical="center" wrapText="1"/>
    </xf>
    <xf numFmtId="0" fontId="4" fillId="17" borderId="11" xfId="29" applyFont="1" applyFill="1" applyBorder="1" applyAlignment="1">
      <alignment horizontal="left" vertical="center" wrapText="1"/>
    </xf>
    <xf numFmtId="166" fontId="5" fillId="0" borderId="0" xfId="0" applyNumberFormat="1" applyFont="1" applyAlignment="1">
      <alignment horizontal="center" vertical="center"/>
    </xf>
    <xf numFmtId="166" fontId="4" fillId="15" borderId="11" xfId="29" applyNumberFormat="1" applyFont="1" applyFill="1" applyBorder="1" applyAlignment="1">
      <alignment horizontal="center" vertical="center" wrapText="1"/>
    </xf>
    <xf numFmtId="166" fontId="5" fillId="0" borderId="11" xfId="29" applyNumberFormat="1" applyFont="1" applyBorder="1" applyAlignment="1">
      <alignment horizontal="center" vertical="center" wrapText="1"/>
    </xf>
    <xf numFmtId="0" fontId="5" fillId="0" borderId="0" xfId="29" applyFont="1" applyAlignment="1">
      <alignment horizontal="left" vertical="center" wrapText="1"/>
    </xf>
    <xf numFmtId="3" fontId="5" fillId="0" borderId="11" xfId="29" applyNumberFormat="1" applyFont="1" applyBorder="1" applyAlignment="1">
      <alignment horizontal="left" vertical="center" wrapText="1"/>
    </xf>
    <xf numFmtId="3" fontId="4" fillId="17" borderId="11" xfId="29" applyNumberFormat="1" applyFont="1" applyFill="1" applyBorder="1" applyAlignment="1">
      <alignment horizontal="left" vertical="center" wrapText="1"/>
    </xf>
    <xf numFmtId="0" fontId="5" fillId="0" borderId="0" xfId="0" applyFont="1" applyAlignment="1">
      <alignment horizontal="left" vertical="center" wrapText="1"/>
    </xf>
    <xf numFmtId="0" fontId="4" fillId="17" borderId="15" xfId="29" applyFont="1" applyFill="1" applyBorder="1" applyAlignment="1">
      <alignment horizontal="center" vertical="center"/>
    </xf>
    <xf numFmtId="0" fontId="5" fillId="0" borderId="15" xfId="29" applyFont="1" applyBorder="1" applyAlignment="1">
      <alignment vertical="center"/>
    </xf>
    <xf numFmtId="49" fontId="5" fillId="16" borderId="11" xfId="29" applyNumberFormat="1" applyFont="1" applyFill="1" applyBorder="1" applyAlignment="1">
      <alignment horizontal="left" vertical="center" wrapText="1"/>
    </xf>
    <xf numFmtId="166" fontId="5" fillId="0" borderId="11" xfId="45" applyNumberFormat="1" applyFont="1" applyFill="1" applyBorder="1" applyAlignment="1">
      <alignment horizontal="center" vertical="center"/>
    </xf>
    <xf numFmtId="0" fontId="4" fillId="19" borderId="12" xfId="29" applyFont="1" applyFill="1" applyBorder="1" applyAlignment="1">
      <alignment horizontal="center" vertical="center"/>
    </xf>
    <xf numFmtId="0" fontId="4" fillId="19" borderId="12" xfId="29" applyFont="1" applyFill="1" applyBorder="1" applyAlignment="1">
      <alignment horizontal="center" vertical="center" wrapText="1"/>
    </xf>
    <xf numFmtId="166" fontId="4" fillId="19" borderId="12" xfId="29" applyNumberFormat="1" applyFont="1" applyFill="1" applyBorder="1" applyAlignment="1">
      <alignment horizontal="center" vertical="center" wrapText="1"/>
    </xf>
    <xf numFmtId="166" fontId="4" fillId="18" borderId="11" xfId="29" applyNumberFormat="1" applyFont="1" applyFill="1" applyBorder="1" applyAlignment="1">
      <alignment horizontal="center" vertical="center" wrapText="1"/>
    </xf>
    <xf numFmtId="3" fontId="5" fillId="16" borderId="11" xfId="0" applyNumberFormat="1" applyFont="1" applyFill="1" applyBorder="1" applyAlignment="1">
      <alignment horizontal="left" vertical="center" wrapText="1"/>
    </xf>
    <xf numFmtId="3" fontId="5" fillId="16" borderId="11" xfId="29" applyNumberFormat="1" applyFont="1" applyFill="1" applyBorder="1" applyAlignment="1">
      <alignment horizontal="center" vertical="center"/>
    </xf>
    <xf numFmtId="0" fontId="5" fillId="16" borderId="11" xfId="0" applyFont="1" applyFill="1" applyBorder="1" applyAlignment="1">
      <alignment horizontal="center" vertical="center" wrapText="1"/>
    </xf>
    <xf numFmtId="166" fontId="5" fillId="16" borderId="11" xfId="45" applyNumberFormat="1" applyFont="1" applyFill="1" applyBorder="1" applyAlignment="1">
      <alignment horizontal="center" vertical="center"/>
    </xf>
    <xf numFmtId="0" fontId="5" fillId="16" borderId="11" xfId="29" applyFont="1" applyFill="1" applyBorder="1" applyAlignment="1">
      <alignment horizontal="center" vertical="center" wrapText="1"/>
    </xf>
    <xf numFmtId="0" fontId="5" fillId="16" borderId="11" xfId="29" applyFont="1" applyFill="1" applyBorder="1" applyAlignment="1">
      <alignment horizontal="left" vertical="center" wrapText="1"/>
    </xf>
    <xf numFmtId="166" fontId="4" fillId="16" borderId="11" xfId="29" applyNumberFormat="1" applyFont="1" applyFill="1" applyBorder="1" applyAlignment="1">
      <alignment horizontal="center" vertical="center" wrapText="1"/>
    </xf>
    <xf numFmtId="49" fontId="4" fillId="16" borderId="16" xfId="29" applyNumberFormat="1" applyFont="1" applyFill="1" applyBorder="1" applyAlignment="1">
      <alignment horizontal="center" vertical="center" wrapText="1"/>
    </xf>
    <xf numFmtId="166" fontId="5" fillId="0" borderId="0" xfId="29" applyNumberFormat="1" applyFont="1" applyAlignment="1">
      <alignment horizontal="center" vertical="center" wrapText="1"/>
    </xf>
    <xf numFmtId="166" fontId="5" fillId="16" borderId="11" xfId="45" applyNumberFormat="1" applyFont="1" applyFill="1" applyBorder="1" applyAlignment="1">
      <alignment horizontal="center" vertical="center" wrapText="1"/>
    </xf>
    <xf numFmtId="166" fontId="5" fillId="0" borderId="0" xfId="0" applyNumberFormat="1" applyFont="1" applyAlignment="1">
      <alignment horizontal="center" vertical="center" wrapText="1"/>
    </xf>
    <xf numFmtId="49" fontId="4" fillId="16" borderId="16" xfId="29" applyNumberFormat="1" applyFont="1" applyFill="1" applyBorder="1" applyAlignment="1">
      <alignment horizontal="left" vertical="center" wrapText="1"/>
    </xf>
    <xf numFmtId="167" fontId="5" fillId="0" borderId="0" xfId="29" applyNumberFormat="1" applyFont="1" applyAlignment="1">
      <alignment horizontal="center" vertical="center"/>
    </xf>
    <xf numFmtId="166" fontId="5" fillId="0" borderId="14" xfId="45" applyNumberFormat="1" applyFont="1" applyFill="1" applyBorder="1" applyAlignment="1">
      <alignment horizontal="center" vertical="center"/>
    </xf>
    <xf numFmtId="166" fontId="5" fillId="16" borderId="14" xfId="45" applyNumberFormat="1" applyFont="1" applyFill="1" applyBorder="1" applyAlignment="1">
      <alignment horizontal="center" vertical="center"/>
    </xf>
    <xf numFmtId="166" fontId="5" fillId="0" borderId="14" xfId="29" applyNumberFormat="1" applyFont="1" applyBorder="1" applyAlignment="1">
      <alignment horizontal="center" vertical="center"/>
    </xf>
    <xf numFmtId="166" fontId="5" fillId="16" borderId="14" xfId="45" applyNumberFormat="1" applyFont="1" applyFill="1" applyBorder="1" applyAlignment="1">
      <alignment horizontal="center" vertical="center" wrapText="1"/>
    </xf>
    <xf numFmtId="49" fontId="5" fillId="0" borderId="0" xfId="29" applyNumberFormat="1" applyFont="1" applyAlignment="1">
      <alignment horizontal="center" vertical="center"/>
    </xf>
    <xf numFmtId="49" fontId="5" fillId="16" borderId="14" xfId="45" applyNumberFormat="1" applyFont="1" applyFill="1" applyBorder="1" applyAlignment="1">
      <alignment horizontal="center" vertical="center"/>
    </xf>
    <xf numFmtId="49" fontId="5" fillId="0" borderId="14" xfId="29" applyNumberFormat="1" applyFont="1" applyBorder="1" applyAlignment="1">
      <alignment horizontal="center" vertical="center"/>
    </xf>
    <xf numFmtId="49" fontId="5" fillId="16" borderId="14" xfId="45" applyNumberFormat="1" applyFont="1" applyFill="1" applyBorder="1" applyAlignment="1">
      <alignment horizontal="center" vertical="center" wrapText="1"/>
    </xf>
    <xf numFmtId="49" fontId="5" fillId="0" borderId="0" xfId="0" applyNumberFormat="1" applyFont="1" applyAlignment="1">
      <alignment horizontal="center" vertical="center"/>
    </xf>
    <xf numFmtId="0" fontId="31" fillId="0" borderId="0" xfId="0" applyFont="1" applyAlignment="1">
      <alignment horizontal="right" vertical="center" wrapText="1"/>
    </xf>
    <xf numFmtId="166" fontId="37" fillId="0" borderId="0" xfId="29" applyNumberFormat="1" applyFont="1" applyAlignment="1">
      <alignment horizontal="center" vertical="center" wrapText="1"/>
    </xf>
    <xf numFmtId="49" fontId="4" fillId="15" borderId="16" xfId="29" applyNumberFormat="1" applyFont="1" applyFill="1" applyBorder="1" applyAlignment="1">
      <alignment horizontal="center" vertical="center" wrapText="1"/>
    </xf>
    <xf numFmtId="49" fontId="4" fillId="17" borderId="16" xfId="29" applyNumberFormat="1" applyFont="1" applyFill="1" applyBorder="1" applyAlignment="1">
      <alignment horizontal="center" vertical="center" wrapText="1"/>
    </xf>
    <xf numFmtId="49" fontId="5" fillId="0" borderId="16" xfId="29" applyNumberFormat="1" applyFont="1" applyBorder="1" applyAlignment="1">
      <alignment horizontal="center" vertical="center" wrapText="1"/>
    </xf>
    <xf numFmtId="0" fontId="5" fillId="0" borderId="15" xfId="29" applyFont="1" applyBorder="1" applyAlignment="1">
      <alignment horizontal="center" vertical="center"/>
    </xf>
    <xf numFmtId="0" fontId="5" fillId="0" borderId="11" xfId="0" applyFont="1" applyBorder="1" applyAlignment="1">
      <alignment horizontal="left" vertical="center"/>
    </xf>
    <xf numFmtId="4" fontId="5" fillId="16" borderId="11" xfId="39" applyNumberFormat="1" applyFont="1" applyFill="1" applyBorder="1" applyAlignment="1">
      <alignment horizontal="left" vertical="center" wrapText="1"/>
    </xf>
    <xf numFmtId="0" fontId="5" fillId="16" borderId="11" xfId="47" applyFont="1" applyFill="1" applyBorder="1" applyAlignment="1">
      <alignment horizontal="left" vertical="center" wrapText="1"/>
    </xf>
    <xf numFmtId="0" fontId="5" fillId="16" borderId="11" xfId="50" applyFont="1" applyFill="1" applyBorder="1" applyAlignment="1">
      <alignment horizontal="left" vertical="center" wrapText="1"/>
    </xf>
    <xf numFmtId="0" fontId="5" fillId="16" borderId="11" xfId="46" applyFont="1" applyFill="1" applyBorder="1" applyAlignment="1">
      <alignment horizontal="left" vertical="center" wrapText="1"/>
    </xf>
    <xf numFmtId="49" fontId="5" fillId="16" borderId="16" xfId="29" applyNumberFormat="1" applyFont="1" applyFill="1" applyBorder="1" applyAlignment="1">
      <alignment horizontal="left" vertical="center" wrapText="1"/>
    </xf>
    <xf numFmtId="166" fontId="5" fillId="16" borderId="11" xfId="29" applyNumberFormat="1" applyFont="1" applyFill="1" applyBorder="1" applyAlignment="1">
      <alignment horizontal="center" vertical="center" wrapText="1"/>
    </xf>
    <xf numFmtId="0" fontId="4" fillId="18" borderId="15" xfId="29" applyFont="1" applyFill="1" applyBorder="1" applyAlignment="1">
      <alignment vertical="center" wrapText="1"/>
    </xf>
    <xf numFmtId="0" fontId="4" fillId="18" borderId="11" xfId="29" applyFont="1" applyFill="1" applyBorder="1" applyAlignment="1">
      <alignment vertical="center" wrapText="1"/>
    </xf>
    <xf numFmtId="166" fontId="5" fillId="16" borderId="11" xfId="46" applyNumberFormat="1" applyFont="1" applyFill="1" applyBorder="1" applyAlignment="1">
      <alignment horizontal="center" vertical="center" wrapText="1"/>
    </xf>
    <xf numFmtId="166" fontId="5" fillId="0" borderId="14" xfId="29" applyNumberFormat="1" applyFont="1" applyBorder="1" applyAlignment="1">
      <alignment horizontal="center" vertical="center" wrapText="1"/>
    </xf>
    <xf numFmtId="49" fontId="5" fillId="0" borderId="14" xfId="29" applyNumberFormat="1" applyFont="1" applyBorder="1" applyAlignment="1">
      <alignment horizontal="center" vertical="center" wrapText="1"/>
    </xf>
    <xf numFmtId="49" fontId="5" fillId="17" borderId="16" xfId="29" applyNumberFormat="1" applyFont="1" applyFill="1" applyBorder="1" applyAlignment="1">
      <alignment horizontal="center" vertical="center" wrapText="1"/>
    </xf>
    <xf numFmtId="49" fontId="5" fillId="0" borderId="14" xfId="45" applyNumberFormat="1" applyFont="1" applyFill="1" applyBorder="1" applyAlignment="1">
      <alignment horizontal="center" vertical="center"/>
    </xf>
    <xf numFmtId="3" fontId="5" fillId="16" borderId="11" xfId="29" applyNumberFormat="1" applyFont="1" applyFill="1" applyBorder="1" applyAlignment="1">
      <alignment horizontal="left" vertical="center" wrapText="1"/>
    </xf>
    <xf numFmtId="166" fontId="5" fillId="16" borderId="16" xfId="45" applyNumberFormat="1" applyFont="1" applyFill="1" applyBorder="1" applyAlignment="1">
      <alignment horizontal="left" vertical="center" wrapText="1"/>
    </xf>
    <xf numFmtId="166" fontId="4" fillId="16" borderId="16" xfId="29" applyNumberFormat="1" applyFont="1" applyFill="1" applyBorder="1" applyAlignment="1">
      <alignment horizontal="left" vertical="center" wrapText="1"/>
    </xf>
    <xf numFmtId="166" fontId="4" fillId="15" borderId="11" xfId="29" applyNumberFormat="1" applyFont="1" applyFill="1" applyBorder="1" applyAlignment="1">
      <alignment horizontal="center" vertical="center"/>
    </xf>
    <xf numFmtId="166" fontId="5" fillId="0" borderId="11" xfId="29" applyNumberFormat="1" applyFont="1" applyBorder="1" applyAlignment="1">
      <alignment horizontal="left" vertical="center"/>
    </xf>
    <xf numFmtId="166" fontId="4" fillId="17" borderId="11" xfId="29" applyNumberFormat="1" applyFont="1" applyFill="1" applyBorder="1" applyAlignment="1">
      <alignment horizontal="center" vertical="center"/>
    </xf>
    <xf numFmtId="0" fontId="5" fillId="16" borderId="11" xfId="29" applyFont="1" applyFill="1" applyBorder="1" applyAlignment="1">
      <alignment horizontal="center" vertical="center"/>
    </xf>
    <xf numFmtId="166" fontId="4" fillId="16" borderId="11" xfId="29" applyNumberFormat="1" applyFont="1" applyFill="1" applyBorder="1" applyAlignment="1">
      <alignment horizontal="center" vertical="center"/>
    </xf>
    <xf numFmtId="49" fontId="5" fillId="16" borderId="11" xfId="39" applyNumberFormat="1" applyFont="1" applyFill="1" applyBorder="1" applyAlignment="1">
      <alignment horizontal="left" vertical="center" wrapText="1"/>
    </xf>
    <xf numFmtId="3" fontId="5" fillId="0" borderId="15" xfId="29" applyNumberFormat="1" applyFont="1" applyBorder="1" applyAlignment="1">
      <alignment horizontal="center" vertical="center"/>
    </xf>
    <xf numFmtId="3" fontId="5" fillId="0" borderId="11" xfId="0" applyNumberFormat="1" applyFont="1" applyBorder="1" applyAlignment="1">
      <alignment horizontal="left" vertical="center"/>
    </xf>
    <xf numFmtId="49" fontId="5" fillId="16" borderId="11" xfId="46" applyNumberFormat="1" applyFont="1" applyFill="1" applyBorder="1" applyAlignment="1">
      <alignment horizontal="left" vertical="center" wrapText="1"/>
    </xf>
    <xf numFmtId="168" fontId="5" fillId="16" borderId="11" xfId="45" applyNumberFormat="1" applyFont="1" applyFill="1" applyBorder="1" applyAlignment="1">
      <alignment horizontal="center" vertical="center"/>
    </xf>
    <xf numFmtId="0" fontId="41" fillId="18" borderId="15" xfId="29" applyFont="1" applyFill="1" applyBorder="1" applyAlignment="1">
      <alignment vertical="center" wrapText="1"/>
    </xf>
    <xf numFmtId="0" fontId="41" fillId="18" borderId="11" xfId="29" applyFont="1" applyFill="1" applyBorder="1" applyAlignment="1">
      <alignment vertical="center" wrapText="1"/>
    </xf>
    <xf numFmtId="166" fontId="41" fillId="18" borderId="11" xfId="29" applyNumberFormat="1" applyFont="1" applyFill="1" applyBorder="1" applyAlignment="1">
      <alignment horizontal="center" vertical="center" wrapText="1"/>
    </xf>
    <xf numFmtId="166" fontId="5" fillId="16" borderId="11" xfId="46" applyNumberFormat="1" applyFont="1" applyFill="1" applyBorder="1" applyAlignment="1">
      <alignment horizontal="center" vertical="center"/>
    </xf>
    <xf numFmtId="49" fontId="4" fillId="17" borderId="15" xfId="29" applyNumberFormat="1" applyFont="1" applyFill="1" applyBorder="1" applyAlignment="1">
      <alignment horizontal="center" vertical="center"/>
    </xf>
    <xf numFmtId="2" fontId="41" fillId="18" borderId="11" xfId="29" applyNumberFormat="1" applyFont="1" applyFill="1" applyBorder="1" applyAlignment="1">
      <alignment horizontal="center" vertical="center" wrapText="1"/>
    </xf>
    <xf numFmtId="2" fontId="4" fillId="17" borderId="11" xfId="29" applyNumberFormat="1" applyFont="1" applyFill="1" applyBorder="1" applyAlignment="1">
      <alignment horizontal="center" vertical="center" wrapText="1"/>
    </xf>
    <xf numFmtId="2" fontId="5" fillId="0" borderId="14" xfId="45" applyNumberFormat="1" applyFont="1" applyFill="1" applyBorder="1" applyAlignment="1">
      <alignment horizontal="center" vertical="center"/>
    </xf>
    <xf numFmtId="2" fontId="4" fillId="15" borderId="11" xfId="29" applyNumberFormat="1" applyFont="1" applyFill="1" applyBorder="1" applyAlignment="1">
      <alignment horizontal="center" vertical="center" wrapText="1"/>
    </xf>
    <xf numFmtId="2" fontId="5" fillId="0" borderId="14" xfId="29" applyNumberFormat="1" applyFont="1" applyBorder="1" applyAlignment="1">
      <alignment horizontal="center" vertical="center"/>
    </xf>
    <xf numFmtId="2" fontId="4" fillId="18" borderId="11" xfId="29" applyNumberFormat="1" applyFont="1" applyFill="1" applyBorder="1" applyAlignment="1">
      <alignment horizontal="center" vertical="center" wrapText="1"/>
    </xf>
    <xf numFmtId="2" fontId="4" fillId="19" borderId="12" xfId="29" applyNumberFormat="1" applyFont="1" applyFill="1" applyBorder="1" applyAlignment="1">
      <alignment horizontal="center" vertical="center" wrapText="1"/>
    </xf>
    <xf numFmtId="2" fontId="5" fillId="0" borderId="14" xfId="29" applyNumberFormat="1" applyFont="1" applyBorder="1" applyAlignment="1">
      <alignment horizontal="center" vertical="center" wrapText="1"/>
    </xf>
    <xf numFmtId="2" fontId="4" fillId="17" borderId="11" xfId="29" applyNumberFormat="1" applyFont="1" applyFill="1" applyBorder="1" applyAlignment="1">
      <alignment horizontal="center" vertical="center"/>
    </xf>
    <xf numFmtId="2" fontId="5" fillId="16" borderId="14" xfId="45" applyNumberFormat="1" applyFont="1" applyFill="1" applyBorder="1" applyAlignment="1">
      <alignment horizontal="center" vertical="center" wrapText="1"/>
    </xf>
    <xf numFmtId="9" fontId="4" fillId="15" borderId="11" xfId="56" applyFont="1" applyFill="1" applyBorder="1" applyAlignment="1">
      <alignment horizontal="center" vertical="center" wrapText="1"/>
    </xf>
    <xf numFmtId="10" fontId="4" fillId="15" borderId="11" xfId="56" applyNumberFormat="1" applyFont="1" applyFill="1" applyBorder="1" applyAlignment="1">
      <alignment horizontal="center" vertical="center" wrapText="1"/>
    </xf>
    <xf numFmtId="9" fontId="4" fillId="19" borderId="12" xfId="56" applyFont="1" applyFill="1" applyBorder="1" applyAlignment="1">
      <alignment horizontal="center" vertical="center" wrapText="1"/>
    </xf>
    <xf numFmtId="10" fontId="4" fillId="19" borderId="12" xfId="56" applyNumberFormat="1" applyFont="1" applyFill="1" applyBorder="1" applyAlignment="1">
      <alignment horizontal="center" vertical="center" wrapText="1"/>
    </xf>
    <xf numFmtId="9" fontId="4" fillId="17" borderId="11" xfId="56" applyFont="1" applyFill="1" applyBorder="1" applyAlignment="1">
      <alignment horizontal="center" vertical="center" wrapText="1"/>
    </xf>
    <xf numFmtId="9" fontId="5" fillId="0" borderId="14" xfId="56" applyFont="1" applyFill="1" applyBorder="1" applyAlignment="1">
      <alignment horizontal="center" vertical="center"/>
    </xf>
    <xf numFmtId="9" fontId="5" fillId="16" borderId="14" xfId="56" applyFont="1" applyFill="1" applyBorder="1" applyAlignment="1">
      <alignment horizontal="center" vertical="center"/>
    </xf>
    <xf numFmtId="9" fontId="5" fillId="0" borderId="14" xfId="56" applyFont="1" applyBorder="1" applyAlignment="1">
      <alignment horizontal="center" vertical="center"/>
    </xf>
    <xf numFmtId="9" fontId="5" fillId="0" borderId="14" xfId="56" applyFont="1" applyBorder="1" applyAlignment="1">
      <alignment horizontal="center" vertical="center" wrapText="1"/>
    </xf>
    <xf numFmtId="9" fontId="4" fillId="15" borderId="11" xfId="56" applyFont="1" applyFill="1" applyBorder="1" applyAlignment="1">
      <alignment horizontal="center" vertical="center"/>
    </xf>
    <xf numFmtId="9" fontId="4" fillId="17" borderId="11" xfId="56" applyFont="1" applyFill="1" applyBorder="1" applyAlignment="1">
      <alignment horizontal="center" vertical="center"/>
    </xf>
    <xf numFmtId="9" fontId="41" fillId="18" borderId="11" xfId="56" applyFont="1" applyFill="1" applyBorder="1" applyAlignment="1">
      <alignment horizontal="center" vertical="center" wrapText="1"/>
    </xf>
    <xf numFmtId="9" fontId="4" fillId="18" borderId="11" xfId="56" applyFont="1" applyFill="1" applyBorder="1" applyAlignment="1">
      <alignment horizontal="center" vertical="center" wrapText="1"/>
    </xf>
    <xf numFmtId="10" fontId="4" fillId="17" borderId="11" xfId="56" applyNumberFormat="1" applyFont="1" applyFill="1" applyBorder="1" applyAlignment="1">
      <alignment horizontal="center" vertical="center" wrapText="1"/>
    </xf>
    <xf numFmtId="10" fontId="5" fillId="0" borderId="14" xfId="56" applyNumberFormat="1" applyFont="1" applyFill="1" applyBorder="1" applyAlignment="1">
      <alignment horizontal="center" vertical="center"/>
    </xf>
    <xf numFmtId="10" fontId="5" fillId="16" borderId="14" xfId="56" applyNumberFormat="1" applyFont="1" applyFill="1" applyBorder="1" applyAlignment="1">
      <alignment horizontal="center" vertical="center"/>
    </xf>
    <xf numFmtId="10" fontId="5" fillId="0" borderId="14" xfId="56" applyNumberFormat="1" applyFont="1" applyBorder="1" applyAlignment="1">
      <alignment horizontal="center" vertical="center"/>
    </xf>
    <xf numFmtId="10" fontId="5" fillId="0" borderId="14" xfId="56" applyNumberFormat="1" applyFont="1" applyBorder="1" applyAlignment="1">
      <alignment horizontal="center" vertical="center" wrapText="1"/>
    </xf>
    <xf numFmtId="10" fontId="4" fillId="15" borderId="11" xfId="56" applyNumberFormat="1" applyFont="1" applyFill="1" applyBorder="1" applyAlignment="1">
      <alignment horizontal="center" vertical="center"/>
    </xf>
    <xf numFmtId="10" fontId="4" fillId="17" borderId="11" xfId="56" applyNumberFormat="1" applyFont="1" applyFill="1" applyBorder="1" applyAlignment="1">
      <alignment horizontal="center" vertical="center"/>
    </xf>
    <xf numFmtId="10" fontId="41" fillId="18" borderId="11" xfId="56" applyNumberFormat="1" applyFont="1" applyFill="1" applyBorder="1" applyAlignment="1">
      <alignment horizontal="center" vertical="center" wrapText="1"/>
    </xf>
    <xf numFmtId="10" fontId="4" fillId="18" borderId="11" xfId="56" applyNumberFormat="1" applyFont="1" applyFill="1" applyBorder="1" applyAlignment="1">
      <alignment horizontal="center" vertical="center" wrapText="1"/>
    </xf>
    <xf numFmtId="10" fontId="4" fillId="17" borderId="14" xfId="56" applyNumberFormat="1" applyFont="1" applyFill="1" applyBorder="1" applyAlignment="1">
      <alignment horizontal="center" vertical="center" wrapText="1"/>
    </xf>
    <xf numFmtId="10" fontId="5" fillId="0" borderId="0" xfId="56" applyNumberFormat="1" applyFont="1" applyAlignment="1">
      <alignment horizontal="center" vertical="center"/>
    </xf>
    <xf numFmtId="2" fontId="5" fillId="16" borderId="14" xfId="45" applyNumberFormat="1" applyFont="1" applyFill="1" applyBorder="1" applyAlignment="1">
      <alignment horizontal="center" vertical="center"/>
    </xf>
    <xf numFmtId="0" fontId="5" fillId="16" borderId="14" xfId="45" applyNumberFormat="1" applyFont="1" applyFill="1" applyBorder="1" applyAlignment="1">
      <alignment horizontal="center" vertical="center"/>
    </xf>
    <xf numFmtId="0" fontId="5" fillId="16" borderId="13" xfId="0" applyFont="1" applyFill="1" applyBorder="1" applyAlignment="1">
      <alignment horizontal="center" vertical="center" wrapText="1"/>
    </xf>
    <xf numFmtId="3" fontId="5" fillId="16" borderId="13" xfId="29" applyNumberFormat="1" applyFont="1" applyFill="1" applyBorder="1" applyAlignment="1">
      <alignment horizontal="left" vertical="center" wrapText="1"/>
    </xf>
    <xf numFmtId="166" fontId="24" fillId="16" borderId="16" xfId="29" applyNumberFormat="1" applyFont="1" applyFill="1" applyBorder="1" applyAlignment="1">
      <alignment horizontal="left" vertical="center" wrapText="1"/>
    </xf>
    <xf numFmtId="49" fontId="5" fillId="16" borderId="11" xfId="47" applyNumberFormat="1" applyFont="1" applyFill="1" applyBorder="1" applyAlignment="1">
      <alignment horizontal="center" vertical="center" wrapText="1"/>
    </xf>
    <xf numFmtId="49" fontId="5" fillId="16" borderId="11" xfId="46" applyNumberFormat="1" applyFont="1" applyFill="1" applyBorder="1" applyAlignment="1">
      <alignment horizontal="left" vertical="top" wrapText="1"/>
    </xf>
    <xf numFmtId="2" fontId="5" fillId="16" borderId="13" xfId="45" applyNumberFormat="1" applyFont="1" applyFill="1" applyBorder="1" applyAlignment="1">
      <alignment vertical="center" wrapText="1"/>
    </xf>
    <xf numFmtId="2" fontId="5" fillId="16" borderId="12" xfId="45" applyNumberFormat="1" applyFont="1" applyFill="1" applyBorder="1" applyAlignment="1">
      <alignment vertical="center" wrapText="1"/>
    </xf>
    <xf numFmtId="0" fontId="4" fillId="16" borderId="11" xfId="29" applyFont="1" applyFill="1" applyBorder="1" applyAlignment="1">
      <alignment horizontal="left" vertical="center" wrapText="1"/>
    </xf>
    <xf numFmtId="166" fontId="5" fillId="16" borderId="0" xfId="0" applyNumberFormat="1" applyFont="1" applyFill="1" applyAlignment="1">
      <alignment horizontal="center" vertical="center" wrapText="1"/>
    </xf>
    <xf numFmtId="166" fontId="4" fillId="16" borderId="16" xfId="45" applyNumberFormat="1" applyFont="1" applyFill="1" applyBorder="1" applyAlignment="1">
      <alignment horizontal="left" vertical="center" wrapText="1"/>
    </xf>
    <xf numFmtId="0" fontId="41" fillId="18" borderId="11" xfId="29" applyFont="1" applyFill="1" applyBorder="1" applyAlignment="1">
      <alignment horizontal="left" vertical="center" wrapText="1"/>
    </xf>
    <xf numFmtId="0" fontId="4" fillId="18" borderId="11" xfId="29" applyFont="1" applyFill="1" applyBorder="1" applyAlignment="1">
      <alignment horizontal="left" vertical="center" wrapText="1"/>
    </xf>
    <xf numFmtId="166" fontId="5" fillId="16" borderId="11" xfId="45" applyNumberFormat="1" applyFont="1" applyFill="1" applyBorder="1" applyAlignment="1">
      <alignment horizontal="right" vertical="center"/>
    </xf>
    <xf numFmtId="0" fontId="5" fillId="16" borderId="11" xfId="45" applyNumberFormat="1" applyFont="1" applyFill="1" applyBorder="1" applyAlignment="1">
      <alignment horizontal="center" vertical="center" wrapText="1"/>
    </xf>
    <xf numFmtId="0" fontId="4" fillId="16" borderId="16" xfId="0" applyFont="1" applyFill="1" applyBorder="1" applyAlignment="1">
      <alignment horizontal="left" vertical="center" wrapText="1"/>
    </xf>
    <xf numFmtId="3" fontId="43" fillId="16" borderId="11" xfId="29" applyNumberFormat="1" applyFont="1" applyFill="1" applyBorder="1" applyAlignment="1">
      <alignment horizontal="left" vertical="center" wrapText="1"/>
    </xf>
    <xf numFmtId="166" fontId="42" fillId="16" borderId="11" xfId="45" applyNumberFormat="1" applyFont="1" applyFill="1" applyBorder="1" applyAlignment="1">
      <alignment horizontal="center" vertical="center"/>
    </xf>
    <xf numFmtId="2" fontId="42" fillId="16" borderId="14" xfId="45" applyNumberFormat="1" applyFont="1" applyFill="1" applyBorder="1" applyAlignment="1">
      <alignment horizontal="center" vertical="center"/>
    </xf>
    <xf numFmtId="49" fontId="42" fillId="16" borderId="11" xfId="29" applyNumberFormat="1" applyFont="1" applyFill="1" applyBorder="1" applyAlignment="1">
      <alignment horizontal="left" vertical="center" wrapText="1"/>
    </xf>
    <xf numFmtId="2" fontId="5" fillId="16" borderId="11" xfId="45" applyNumberFormat="1" applyFont="1" applyFill="1" applyBorder="1" applyAlignment="1">
      <alignment horizontal="center" vertical="center" wrapText="1"/>
    </xf>
    <xf numFmtId="166" fontId="5" fillId="16" borderId="13" xfId="45" applyNumberFormat="1" applyFont="1" applyFill="1" applyBorder="1" applyAlignment="1">
      <alignment horizontal="center" vertical="center"/>
    </xf>
    <xf numFmtId="0" fontId="4" fillId="15" borderId="11" xfId="29" applyFont="1" applyFill="1" applyBorder="1" applyAlignment="1">
      <alignment horizontal="center" vertical="center"/>
    </xf>
    <xf numFmtId="1" fontId="5" fillId="16" borderId="14" xfId="45" applyNumberFormat="1" applyFont="1" applyFill="1" applyBorder="1" applyAlignment="1">
      <alignment horizontal="center" vertical="center"/>
    </xf>
    <xf numFmtId="0" fontId="35" fillId="16" borderId="11" xfId="29" applyFont="1" applyFill="1" applyBorder="1" applyAlignment="1">
      <alignment horizontal="center" vertical="center"/>
    </xf>
    <xf numFmtId="0" fontId="35" fillId="16" borderId="11" xfId="29" applyFont="1" applyFill="1" applyBorder="1" applyAlignment="1">
      <alignment horizontal="center" vertical="center" wrapText="1"/>
    </xf>
    <xf numFmtId="166" fontId="35" fillId="16" borderId="11" xfId="45" applyNumberFormat="1" applyFont="1" applyFill="1" applyBorder="1" applyAlignment="1">
      <alignment horizontal="center" vertical="center"/>
    </xf>
    <xf numFmtId="166" fontId="35" fillId="16" borderId="11" xfId="45" applyNumberFormat="1" applyFont="1" applyFill="1" applyBorder="1" applyAlignment="1">
      <alignment horizontal="center" vertical="center" wrapText="1"/>
    </xf>
    <xf numFmtId="9" fontId="36" fillId="16" borderId="11" xfId="29" applyNumberFormat="1" applyFont="1" applyFill="1" applyBorder="1" applyAlignment="1">
      <alignment horizontal="center" vertical="center"/>
    </xf>
    <xf numFmtId="0" fontId="35" fillId="16" borderId="11" xfId="29" applyFont="1" applyFill="1" applyBorder="1" applyAlignment="1">
      <alignment horizontal="left" vertical="center" wrapText="1"/>
    </xf>
    <xf numFmtId="166" fontId="35" fillId="16" borderId="14" xfId="45" applyNumberFormat="1" applyFont="1" applyFill="1" applyBorder="1" applyAlignment="1">
      <alignment horizontal="center" vertical="center"/>
    </xf>
    <xf numFmtId="2" fontId="35" fillId="16" borderId="14" xfId="45" applyNumberFormat="1" applyFont="1" applyFill="1" applyBorder="1" applyAlignment="1">
      <alignment horizontal="center" vertical="center"/>
    </xf>
    <xf numFmtId="0" fontId="35" fillId="16" borderId="14" xfId="45" applyNumberFormat="1" applyFont="1" applyFill="1" applyBorder="1" applyAlignment="1">
      <alignment horizontal="center" vertical="center"/>
    </xf>
    <xf numFmtId="166" fontId="35" fillId="16" borderId="11" xfId="29" applyNumberFormat="1" applyFont="1" applyFill="1" applyBorder="1" applyAlignment="1">
      <alignment horizontal="center" vertical="center"/>
    </xf>
    <xf numFmtId="166" fontId="36" fillId="16" borderId="11" xfId="29" applyNumberFormat="1" applyFont="1" applyFill="1" applyBorder="1" applyAlignment="1">
      <alignment horizontal="center" vertical="center"/>
    </xf>
    <xf numFmtId="49" fontId="35" fillId="16" borderId="11" xfId="46" applyNumberFormat="1" applyFont="1" applyFill="1" applyBorder="1" applyAlignment="1">
      <alignment horizontal="left" vertical="center" wrapText="1"/>
    </xf>
    <xf numFmtId="166" fontId="35" fillId="16" borderId="11" xfId="29" applyNumberFormat="1" applyFont="1" applyFill="1" applyBorder="1" applyAlignment="1">
      <alignment horizontal="center" vertical="center" wrapText="1"/>
    </xf>
    <xf numFmtId="3" fontId="35" fillId="16" borderId="11" xfId="0" applyNumberFormat="1" applyFont="1" applyFill="1" applyBorder="1" applyAlignment="1">
      <alignment horizontal="left" vertical="center" wrapText="1"/>
    </xf>
    <xf numFmtId="166" fontId="36" fillId="16" borderId="11" xfId="45" applyNumberFormat="1" applyFont="1" applyFill="1" applyBorder="1" applyAlignment="1">
      <alignment horizontal="center" vertical="center" wrapText="1"/>
    </xf>
    <xf numFmtId="166" fontId="36" fillId="16" borderId="11" xfId="29" applyNumberFormat="1" applyFont="1" applyFill="1" applyBorder="1" applyAlignment="1">
      <alignment horizontal="center" vertical="center" wrapText="1"/>
    </xf>
    <xf numFmtId="2" fontId="35" fillId="16" borderId="14" xfId="45" applyNumberFormat="1" applyFont="1" applyFill="1" applyBorder="1" applyAlignment="1">
      <alignment horizontal="center" vertical="center" wrapText="1"/>
    </xf>
    <xf numFmtId="4" fontId="35" fillId="16" borderId="14" xfId="45" applyNumberFormat="1" applyFont="1" applyFill="1" applyBorder="1" applyAlignment="1">
      <alignment horizontal="center" vertical="center" wrapText="1"/>
    </xf>
    <xf numFmtId="9" fontId="36" fillId="16" borderId="11" xfId="29" applyNumberFormat="1" applyFont="1" applyFill="1" applyBorder="1" applyAlignment="1">
      <alignment horizontal="center" vertical="center" wrapText="1"/>
    </xf>
    <xf numFmtId="49" fontId="35" fillId="16" borderId="14" xfId="45" applyNumberFormat="1" applyFont="1" applyFill="1" applyBorder="1" applyAlignment="1">
      <alignment horizontal="center" vertical="center" wrapText="1"/>
    </xf>
    <xf numFmtId="49" fontId="35" fillId="16" borderId="11" xfId="29" applyNumberFormat="1" applyFont="1" applyFill="1" applyBorder="1" applyAlignment="1">
      <alignment horizontal="left" vertical="center" wrapText="1"/>
    </xf>
    <xf numFmtId="49" fontId="35" fillId="16" borderId="14" xfId="45" applyNumberFormat="1" applyFont="1" applyFill="1" applyBorder="1" applyAlignment="1">
      <alignment horizontal="center" vertical="center"/>
    </xf>
    <xf numFmtId="49" fontId="35" fillId="16" borderId="11" xfId="47" applyNumberFormat="1" applyFont="1" applyFill="1" applyBorder="1" applyAlignment="1">
      <alignment horizontal="center" vertical="center" wrapText="1"/>
    </xf>
    <xf numFmtId="168" fontId="35" fillId="16" borderId="11" xfId="45" applyNumberFormat="1" applyFont="1" applyFill="1" applyBorder="1" applyAlignment="1">
      <alignment horizontal="center" vertical="center"/>
    </xf>
    <xf numFmtId="166" fontId="35" fillId="16" borderId="11" xfId="46" applyNumberFormat="1" applyFont="1" applyFill="1" applyBorder="1" applyAlignment="1">
      <alignment horizontal="center" vertical="center"/>
    </xf>
    <xf numFmtId="166" fontId="35" fillId="16" borderId="11" xfId="46" applyNumberFormat="1" applyFont="1" applyFill="1" applyBorder="1" applyAlignment="1">
      <alignment horizontal="center" vertical="center" wrapText="1"/>
    </xf>
    <xf numFmtId="166" fontId="35" fillId="16" borderId="14" xfId="45" applyNumberFormat="1" applyFont="1" applyFill="1" applyBorder="1" applyAlignment="1">
      <alignment horizontal="center" vertical="center" wrapText="1"/>
    </xf>
    <xf numFmtId="0" fontId="35" fillId="16" borderId="11" xfId="0" applyFont="1" applyFill="1" applyBorder="1" applyAlignment="1">
      <alignment horizontal="center" vertical="center" wrapText="1"/>
    </xf>
    <xf numFmtId="0" fontId="35" fillId="16" borderId="11" xfId="29" applyFont="1" applyFill="1" applyBorder="1" applyAlignment="1">
      <alignment horizontal="left" vertical="top" wrapText="1"/>
    </xf>
    <xf numFmtId="0" fontId="35" fillId="16" borderId="11" xfId="0" applyFont="1" applyFill="1" applyBorder="1" applyAlignment="1">
      <alignment horizontal="left" vertical="center" wrapText="1"/>
    </xf>
    <xf numFmtId="4" fontId="35" fillId="16" borderId="11" xfId="39" applyNumberFormat="1" applyFont="1" applyFill="1" applyBorder="1" applyAlignment="1">
      <alignment horizontal="left" vertical="center" wrapText="1"/>
    </xf>
    <xf numFmtId="4" fontId="35" fillId="16" borderId="23" xfId="39" applyNumberFormat="1" applyFont="1" applyFill="1" applyBorder="1" applyAlignment="1">
      <alignment horizontal="left" vertical="center" wrapText="1"/>
    </xf>
    <xf numFmtId="0" fontId="35" fillId="16" borderId="13" xfId="29" applyFont="1" applyFill="1" applyBorder="1" applyAlignment="1">
      <alignment horizontal="left" vertical="center" wrapText="1"/>
    </xf>
    <xf numFmtId="0" fontId="5" fillId="16" borderId="11" xfId="0" applyFont="1" applyFill="1" applyBorder="1" applyAlignment="1">
      <alignment vertical="center"/>
    </xf>
    <xf numFmtId="49" fontId="44" fillId="16" borderId="16" xfId="29" applyNumberFormat="1" applyFont="1" applyFill="1" applyBorder="1" applyAlignment="1">
      <alignment horizontal="left" vertical="center" wrapText="1"/>
    </xf>
    <xf numFmtId="166" fontId="4" fillId="0" borderId="14" xfId="29" applyNumberFormat="1" applyFont="1" applyBorder="1" applyAlignment="1">
      <alignment horizontal="center" vertical="center" wrapText="1"/>
    </xf>
    <xf numFmtId="4" fontId="5" fillId="0" borderId="14" xfId="29" applyNumberFormat="1" applyFont="1" applyBorder="1" applyAlignment="1">
      <alignment horizontal="center" vertical="center" wrapText="1"/>
    </xf>
    <xf numFmtId="166" fontId="36" fillId="0" borderId="11" xfId="45" applyNumberFormat="1" applyFont="1" applyFill="1" applyBorder="1" applyAlignment="1">
      <alignment horizontal="center" vertical="center"/>
    </xf>
    <xf numFmtId="166" fontId="36" fillId="0" borderId="11" xfId="46" applyNumberFormat="1" applyFont="1" applyBorder="1" applyAlignment="1">
      <alignment horizontal="center" vertical="center"/>
    </xf>
    <xf numFmtId="49" fontId="36" fillId="0" borderId="14" xfId="45" applyNumberFormat="1" applyFont="1" applyFill="1" applyBorder="1" applyAlignment="1">
      <alignment horizontal="center" vertical="center"/>
    </xf>
    <xf numFmtId="166" fontId="4" fillId="15" borderId="14" xfId="29" applyNumberFormat="1" applyFont="1" applyFill="1" applyBorder="1" applyAlignment="1">
      <alignment horizontal="center" vertical="center" wrapText="1"/>
    </xf>
    <xf numFmtId="166" fontId="4" fillId="17" borderId="14" xfId="29" applyNumberFormat="1" applyFont="1" applyFill="1" applyBorder="1" applyAlignment="1">
      <alignment horizontal="center" vertical="center" wrapText="1"/>
    </xf>
    <xf numFmtId="0" fontId="5" fillId="16" borderId="14" xfId="45" applyNumberFormat="1" applyFont="1" applyFill="1" applyBorder="1" applyAlignment="1">
      <alignment horizontal="center" vertical="center" wrapText="1"/>
    </xf>
    <xf numFmtId="3" fontId="35" fillId="16" borderId="11" xfId="29" applyNumberFormat="1" applyFont="1" applyFill="1" applyBorder="1" applyAlignment="1">
      <alignment horizontal="center" vertical="center"/>
    </xf>
    <xf numFmtId="3" fontId="45" fillId="0" borderId="11" xfId="29" applyNumberFormat="1" applyFont="1" applyBorder="1" applyAlignment="1">
      <alignment horizontal="center" vertical="center" wrapText="1"/>
    </xf>
    <xf numFmtId="49" fontId="5" fillId="16" borderId="11" xfId="45" applyNumberFormat="1" applyFont="1" applyFill="1" applyBorder="1" applyAlignment="1">
      <alignment horizontal="center" vertical="center" wrapText="1"/>
    </xf>
    <xf numFmtId="166" fontId="5" fillId="16" borderId="11" xfId="0" applyNumberFormat="1" applyFont="1" applyFill="1" applyBorder="1" applyAlignment="1">
      <alignment horizontal="left" vertical="center" wrapText="1"/>
    </xf>
    <xf numFmtId="166" fontId="5" fillId="16" borderId="11" xfId="45" applyNumberFormat="1" applyFont="1" applyFill="1" applyBorder="1" applyAlignment="1">
      <alignment horizontal="left" vertical="center" wrapText="1"/>
    </xf>
    <xf numFmtId="0" fontId="35" fillId="16" borderId="14" xfId="45" applyNumberFormat="1" applyFont="1" applyFill="1" applyBorder="1" applyAlignment="1">
      <alignment horizontal="center" vertical="center" wrapText="1"/>
    </xf>
    <xf numFmtId="166" fontId="5" fillId="0" borderId="11" xfId="29" applyNumberFormat="1" applyFont="1" applyBorder="1" applyAlignment="1">
      <alignment horizontal="left" vertical="center" wrapText="1"/>
    </xf>
    <xf numFmtId="4" fontId="35" fillId="0" borderId="11" xfId="39" applyNumberFormat="1" applyFont="1" applyBorder="1" applyAlignment="1">
      <alignment horizontal="left" vertical="center" wrapText="1"/>
    </xf>
    <xf numFmtId="49" fontId="4" fillId="0" borderId="16" xfId="29" applyNumberFormat="1" applyFont="1" applyBorder="1" applyAlignment="1">
      <alignment horizontal="left" vertical="center" wrapText="1"/>
    </xf>
    <xf numFmtId="166" fontId="35" fillId="16" borderId="11" xfId="45" applyNumberFormat="1" applyFont="1" applyFill="1" applyBorder="1" applyAlignment="1">
      <alignment horizontal="left" vertical="center" wrapText="1"/>
    </xf>
    <xf numFmtId="166" fontId="35" fillId="16" borderId="11" xfId="45" applyNumberFormat="1" applyFont="1" applyFill="1" applyBorder="1" applyAlignment="1">
      <alignment horizontal="left" vertical="center"/>
    </xf>
    <xf numFmtId="166" fontId="35" fillId="0" borderId="11" xfId="45" applyNumberFormat="1" applyFont="1" applyFill="1" applyBorder="1" applyAlignment="1">
      <alignment horizontal="center" vertical="center"/>
    </xf>
    <xf numFmtId="166" fontId="35" fillId="16" borderId="11" xfId="46" applyNumberFormat="1" applyFont="1" applyFill="1" applyBorder="1" applyAlignment="1">
      <alignment horizontal="left" vertical="center" wrapText="1"/>
    </xf>
    <xf numFmtId="49" fontId="35" fillId="0" borderId="11" xfId="46" applyNumberFormat="1" applyFont="1" applyBorder="1" applyAlignment="1">
      <alignment horizontal="left" vertical="center" wrapText="1"/>
    </xf>
    <xf numFmtId="49" fontId="35" fillId="0" borderId="11" xfId="47" applyNumberFormat="1" applyFont="1" applyBorder="1" applyAlignment="1">
      <alignment horizontal="center" vertical="center" wrapText="1"/>
    </xf>
    <xf numFmtId="0" fontId="35" fillId="0" borderId="11" xfId="29" applyFont="1" applyBorder="1" applyAlignment="1">
      <alignment horizontal="center" vertical="center" wrapText="1"/>
    </xf>
    <xf numFmtId="166" fontId="35" fillId="0" borderId="11" xfId="45" applyNumberFormat="1" applyFont="1" applyFill="1" applyBorder="1" applyAlignment="1">
      <alignment horizontal="center" vertical="center" wrapText="1"/>
    </xf>
    <xf numFmtId="49" fontId="35" fillId="0" borderId="11" xfId="29" applyNumberFormat="1" applyFont="1" applyBorder="1" applyAlignment="1">
      <alignment horizontal="left" vertical="center" wrapText="1"/>
    </xf>
    <xf numFmtId="0" fontId="5" fillId="0" borderId="11" xfId="0" applyFont="1" applyBorder="1" applyAlignment="1">
      <alignment horizontal="center" vertical="center"/>
    </xf>
    <xf numFmtId="0" fontId="5" fillId="0" borderId="11" xfId="0" applyFont="1" applyBorder="1" applyAlignment="1">
      <alignment horizontal="left" vertical="center" wrapText="1"/>
    </xf>
    <xf numFmtId="0" fontId="5" fillId="0" borderId="11" xfId="0" applyFont="1" applyBorder="1" applyAlignment="1">
      <alignment horizontal="center" vertical="center" wrapText="1"/>
    </xf>
    <xf numFmtId="166" fontId="5" fillId="0" borderId="11"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166" fontId="5" fillId="0" borderId="11" xfId="0" applyNumberFormat="1" applyFont="1" applyBorder="1" applyAlignment="1">
      <alignment horizontal="center" vertical="center"/>
    </xf>
    <xf numFmtId="166" fontId="4" fillId="19" borderId="25" xfId="29" applyNumberFormat="1" applyFont="1" applyFill="1" applyBorder="1" applyAlignment="1">
      <alignment horizontal="center" vertical="center" wrapText="1"/>
    </xf>
    <xf numFmtId="0" fontId="4" fillId="17" borderId="15" xfId="29" applyFont="1" applyFill="1" applyBorder="1" applyAlignment="1">
      <alignment horizontal="center" vertical="center" wrapText="1"/>
    </xf>
    <xf numFmtId="166" fontId="4" fillId="15" borderId="16" xfId="29" applyNumberFormat="1" applyFont="1" applyFill="1" applyBorder="1" applyAlignment="1">
      <alignment horizontal="center" vertical="center" wrapText="1"/>
    </xf>
    <xf numFmtId="166" fontId="4" fillId="17" borderId="16" xfId="29" applyNumberFormat="1" applyFont="1" applyFill="1" applyBorder="1" applyAlignment="1">
      <alignment horizontal="center" vertical="center" wrapText="1"/>
    </xf>
    <xf numFmtId="0" fontId="4" fillId="16" borderId="0" xfId="0" applyFont="1" applyFill="1" applyBorder="1" applyAlignment="1">
      <alignment vertical="center"/>
    </xf>
    <xf numFmtId="166" fontId="4" fillId="0" borderId="16" xfId="29" applyNumberFormat="1" applyFont="1" applyBorder="1" applyAlignment="1">
      <alignment horizontal="left" vertical="center" wrapText="1"/>
    </xf>
    <xf numFmtId="166" fontId="4" fillId="15" borderId="16" xfId="29" applyNumberFormat="1" applyFont="1" applyFill="1" applyBorder="1" applyAlignment="1">
      <alignment horizontal="center" vertical="center"/>
    </xf>
    <xf numFmtId="166" fontId="4" fillId="17" borderId="16" xfId="29" applyNumberFormat="1" applyFont="1" applyFill="1" applyBorder="1" applyAlignment="1">
      <alignment horizontal="center" vertical="center"/>
    </xf>
    <xf numFmtId="166" fontId="5" fillId="16" borderId="0" xfId="0" applyNumberFormat="1" applyFont="1" applyFill="1" applyBorder="1" applyAlignment="1">
      <alignment horizontal="left" vertical="center" wrapText="1"/>
    </xf>
    <xf numFmtId="166" fontId="41" fillId="18" borderId="16" xfId="29" applyNumberFormat="1" applyFont="1" applyFill="1" applyBorder="1" applyAlignment="1">
      <alignment horizontal="center" vertical="center" wrapText="1"/>
    </xf>
    <xf numFmtId="166" fontId="4" fillId="18" borderId="16" xfId="29" applyNumberFormat="1" applyFont="1" applyFill="1" applyBorder="1" applyAlignment="1">
      <alignment horizontal="center" vertical="center" wrapText="1"/>
    </xf>
    <xf numFmtId="0" fontId="5" fillId="0" borderId="21" xfId="0" applyFont="1" applyBorder="1" applyAlignment="1">
      <alignment horizontal="left" vertical="center" wrapText="1"/>
    </xf>
    <xf numFmtId="0" fontId="5" fillId="0" borderId="21" xfId="0" applyFont="1" applyBorder="1" applyAlignment="1">
      <alignment horizontal="center" vertical="center"/>
    </xf>
    <xf numFmtId="0" fontId="5" fillId="0" borderId="21" xfId="0" applyFont="1" applyBorder="1" applyAlignment="1">
      <alignment horizontal="center" vertical="center" wrapText="1"/>
    </xf>
    <xf numFmtId="166" fontId="5" fillId="0" borderId="21" xfId="0" applyNumberFormat="1" applyFont="1" applyBorder="1" applyAlignment="1">
      <alignment horizontal="center" vertical="center" wrapText="1"/>
    </xf>
    <xf numFmtId="166" fontId="5" fillId="0" borderId="21" xfId="0" applyNumberFormat="1" applyFont="1" applyBorder="1" applyAlignment="1">
      <alignment horizontal="center" vertical="center"/>
    </xf>
    <xf numFmtId="166" fontId="35" fillId="16" borderId="21" xfId="45" applyNumberFormat="1" applyFont="1" applyFill="1" applyBorder="1" applyAlignment="1">
      <alignment horizontal="center" vertical="center" wrapText="1"/>
    </xf>
    <xf numFmtId="166" fontId="5" fillId="16" borderId="21" xfId="45" applyNumberFormat="1" applyFont="1" applyFill="1" applyBorder="1" applyAlignment="1">
      <alignment horizontal="center" vertical="center"/>
    </xf>
    <xf numFmtId="166" fontId="5" fillId="16" borderId="21" xfId="45" applyNumberFormat="1" applyFont="1" applyFill="1" applyBorder="1" applyAlignment="1">
      <alignment horizontal="center" vertical="center" wrapText="1"/>
    </xf>
    <xf numFmtId="2" fontId="5" fillId="16" borderId="21" xfId="45" applyNumberFormat="1" applyFont="1" applyFill="1" applyBorder="1" applyAlignment="1">
      <alignment horizontal="center" vertical="center" wrapText="1"/>
    </xf>
    <xf numFmtId="49" fontId="5" fillId="0" borderId="21" xfId="0" applyNumberFormat="1" applyFont="1" applyBorder="1" applyAlignment="1">
      <alignment horizontal="center" vertical="center"/>
    </xf>
    <xf numFmtId="49" fontId="5" fillId="0" borderId="21" xfId="0" applyNumberFormat="1" applyFont="1" applyBorder="1" applyAlignment="1">
      <alignment horizontal="center" vertical="center" wrapText="1"/>
    </xf>
    <xf numFmtId="0" fontId="5" fillId="0" borderId="24" xfId="0" applyFont="1" applyBorder="1" applyAlignment="1">
      <alignment vertical="center" wrapText="1"/>
    </xf>
    <xf numFmtId="0" fontId="4" fillId="0" borderId="12" xfId="29" applyFont="1" applyBorder="1" applyAlignment="1">
      <alignment horizontal="center" vertical="center"/>
    </xf>
    <xf numFmtId="49" fontId="4" fillId="0" borderId="12" xfId="29" applyNumberFormat="1" applyFont="1" applyBorder="1" applyAlignment="1">
      <alignment horizontal="center" vertical="center"/>
    </xf>
    <xf numFmtId="0" fontId="4" fillId="0" borderId="22" xfId="29" applyFont="1" applyBorder="1" applyAlignment="1">
      <alignment horizontal="center" vertical="center"/>
    </xf>
    <xf numFmtId="0" fontId="4" fillId="0" borderId="25" xfId="29" applyFont="1" applyBorder="1" applyAlignment="1">
      <alignment horizontal="center" vertical="center" wrapText="1"/>
    </xf>
    <xf numFmtId="0" fontId="5" fillId="0"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49" fontId="4" fillId="0" borderId="0" xfId="0" applyNumberFormat="1" applyFont="1" applyFill="1" applyAlignment="1">
      <alignment vertical="center"/>
    </xf>
    <xf numFmtId="3" fontId="5" fillId="0" borderId="0" xfId="0" applyNumberFormat="1" applyFont="1" applyFill="1" applyAlignment="1">
      <alignment vertical="center"/>
    </xf>
    <xf numFmtId="0" fontId="35" fillId="0" borderId="0" xfId="0" applyFont="1" applyFill="1" applyAlignment="1">
      <alignment vertical="center"/>
    </xf>
    <xf numFmtId="0" fontId="36" fillId="0" borderId="0" xfId="0" applyFont="1" applyFill="1" applyAlignment="1">
      <alignment vertical="center"/>
    </xf>
    <xf numFmtId="0" fontId="35" fillId="0" borderId="0" xfId="0" applyFont="1" applyFill="1" applyAlignment="1">
      <alignment vertical="center" wrapText="1"/>
    </xf>
    <xf numFmtId="0" fontId="5" fillId="0" borderId="0" xfId="0" applyFont="1" applyFill="1" applyAlignment="1">
      <alignment vertical="center" wrapText="1"/>
    </xf>
    <xf numFmtId="0" fontId="35" fillId="16" borderId="11" xfId="47" applyNumberFormat="1" applyFont="1" applyFill="1" applyBorder="1" applyAlignment="1">
      <alignment horizontal="center" vertical="center" wrapText="1"/>
    </xf>
    <xf numFmtId="0" fontId="4" fillId="0" borderId="16" xfId="0" applyFont="1" applyBorder="1" applyAlignment="1">
      <alignment vertical="center" wrapText="1"/>
    </xf>
    <xf numFmtId="166" fontId="5" fillId="16" borderId="26" xfId="45" applyNumberFormat="1" applyFont="1" applyFill="1" applyBorder="1" applyAlignment="1">
      <alignment horizontal="center" vertical="center"/>
    </xf>
    <xf numFmtId="9" fontId="5" fillId="16" borderId="26" xfId="56" applyFont="1" applyFill="1" applyBorder="1" applyAlignment="1">
      <alignment horizontal="center" vertical="center"/>
    </xf>
    <xf numFmtId="10" fontId="5" fillId="16" borderId="26" xfId="56" applyNumberFormat="1" applyFont="1" applyFill="1" applyBorder="1" applyAlignment="1">
      <alignment horizontal="center" vertical="center"/>
    </xf>
    <xf numFmtId="49" fontId="36" fillId="0" borderId="14" xfId="45" applyNumberFormat="1" applyFont="1" applyFill="1" applyBorder="1" applyAlignment="1">
      <alignment horizontal="center" vertical="center" wrapText="1"/>
    </xf>
    <xf numFmtId="49" fontId="35" fillId="0" borderId="14" xfId="45" applyNumberFormat="1" applyFont="1" applyFill="1" applyBorder="1" applyAlignment="1">
      <alignment horizontal="center" vertical="center" wrapText="1"/>
    </xf>
    <xf numFmtId="3" fontId="5" fillId="16" borderId="11" xfId="47" applyNumberFormat="1" applyFont="1" applyFill="1" applyBorder="1" applyAlignment="1">
      <alignment horizontal="center" vertical="center" wrapText="1"/>
    </xf>
    <xf numFmtId="0" fontId="5" fillId="0" borderId="15" xfId="29" applyNumberFormat="1" applyFont="1" applyFill="1" applyBorder="1" applyAlignment="1">
      <alignment horizontal="center" vertical="center"/>
    </xf>
    <xf numFmtId="0" fontId="5" fillId="0" borderId="20" xfId="29" applyNumberFormat="1" applyFont="1" applyFill="1" applyBorder="1" applyAlignment="1">
      <alignment horizontal="center" vertical="center"/>
    </xf>
    <xf numFmtId="0" fontId="4" fillId="0" borderId="18" xfId="29" applyFont="1" applyBorder="1" applyAlignment="1">
      <alignment horizontal="center" vertical="center" wrapText="1"/>
    </xf>
    <xf numFmtId="166" fontId="4" fillId="0" borderId="21" xfId="29" applyNumberFormat="1" applyFont="1" applyBorder="1" applyAlignment="1">
      <alignment horizontal="center" vertical="center" wrapText="1"/>
    </xf>
    <xf numFmtId="0" fontId="4" fillId="15" borderId="15" xfId="29" applyFont="1" applyFill="1" applyBorder="1" applyAlignment="1">
      <alignment horizontal="left" vertical="center"/>
    </xf>
    <xf numFmtId="0" fontId="4" fillId="15" borderId="11" xfId="29" applyFont="1" applyFill="1" applyBorder="1" applyAlignment="1">
      <alignment horizontal="left" vertical="center"/>
    </xf>
    <xf numFmtId="3" fontId="35" fillId="0" borderId="11" xfId="0" applyNumberFormat="1" applyFont="1" applyFill="1" applyBorder="1" applyAlignment="1">
      <alignment horizontal="left" vertical="center" wrapText="1"/>
    </xf>
    <xf numFmtId="3" fontId="5" fillId="0" borderId="11" xfId="29" applyNumberFormat="1" applyFont="1" applyFill="1" applyBorder="1" applyAlignment="1">
      <alignment horizontal="center" vertical="center"/>
    </xf>
    <xf numFmtId="0" fontId="5" fillId="0" borderId="11" xfId="0" applyFont="1" applyFill="1" applyBorder="1" applyAlignment="1">
      <alignment horizontal="center" vertical="center" wrapText="1"/>
    </xf>
    <xf numFmtId="0" fontId="5" fillId="0" borderId="11" xfId="29" applyFont="1" applyFill="1" applyBorder="1" applyAlignment="1">
      <alignment horizontal="left" vertical="center" wrapText="1"/>
    </xf>
    <xf numFmtId="2" fontId="42" fillId="0" borderId="14" xfId="45" applyNumberFormat="1" applyFont="1" applyFill="1" applyBorder="1" applyAlignment="1">
      <alignment horizontal="center" vertical="center"/>
    </xf>
    <xf numFmtId="0" fontId="5" fillId="0" borderId="14" xfId="45" applyNumberFormat="1" applyFont="1" applyFill="1" applyBorder="1" applyAlignment="1">
      <alignment horizontal="center" vertical="center"/>
    </xf>
    <xf numFmtId="0" fontId="5" fillId="0" borderId="14" xfId="45" applyNumberFormat="1" applyFont="1" applyFill="1" applyBorder="1" applyAlignment="1">
      <alignment horizontal="center" vertical="center" wrapText="1"/>
    </xf>
    <xf numFmtId="49" fontId="4" fillId="0" borderId="16" xfId="29" applyNumberFormat="1" applyFont="1" applyFill="1" applyBorder="1" applyAlignment="1">
      <alignment horizontal="left" vertical="center" wrapText="1"/>
    </xf>
    <xf numFmtId="0" fontId="5" fillId="0" borderId="11" xfId="29" applyFont="1" applyFill="1" applyBorder="1" applyAlignment="1">
      <alignment horizontal="center" vertical="center"/>
    </xf>
    <xf numFmtId="0" fontId="5" fillId="0" borderId="11" xfId="29" applyFont="1" applyFill="1" applyBorder="1" applyAlignment="1">
      <alignment horizontal="center" vertical="center" wrapText="1"/>
    </xf>
    <xf numFmtId="49" fontId="5" fillId="0" borderId="11" xfId="29" applyNumberFormat="1" applyFont="1" applyFill="1" applyBorder="1" applyAlignment="1">
      <alignment horizontal="left" vertical="center" wrapText="1"/>
    </xf>
    <xf numFmtId="49" fontId="5" fillId="0" borderId="14" xfId="45" applyNumberFormat="1" applyFont="1" applyFill="1" applyBorder="1" applyAlignment="1">
      <alignment horizontal="center" vertical="center" wrapText="1"/>
    </xf>
    <xf numFmtId="3" fontId="5" fillId="0" borderId="11" xfId="0" applyNumberFormat="1" applyFont="1" applyFill="1" applyBorder="1" applyAlignment="1">
      <alignment horizontal="left" vertical="center" wrapText="1"/>
    </xf>
    <xf numFmtId="2" fontId="5" fillId="0" borderId="14" xfId="45" applyNumberFormat="1" applyFont="1" applyFill="1" applyBorder="1" applyAlignment="1">
      <alignment horizontal="center" vertical="center" wrapText="1"/>
    </xf>
    <xf numFmtId="49" fontId="35" fillId="0" borderId="11" xfId="46" applyNumberFormat="1" applyFont="1" applyFill="1" applyBorder="1" applyAlignment="1">
      <alignment horizontal="left" vertical="center" wrapText="1"/>
    </xf>
    <xf numFmtId="49" fontId="35" fillId="0" borderId="11" xfId="47" applyNumberFormat="1" applyFont="1" applyFill="1" applyBorder="1" applyAlignment="1">
      <alignment horizontal="center" vertical="center" wrapText="1"/>
    </xf>
    <xf numFmtId="0" fontId="35" fillId="0" borderId="11" xfId="29" applyFont="1" applyFill="1" applyBorder="1" applyAlignment="1">
      <alignment horizontal="center" vertical="center" wrapText="1"/>
    </xf>
    <xf numFmtId="49" fontId="35" fillId="0" borderId="11" xfId="29" applyNumberFormat="1" applyFont="1" applyFill="1" applyBorder="1" applyAlignment="1">
      <alignment horizontal="left" vertical="center" wrapText="1"/>
    </xf>
    <xf numFmtId="166" fontId="35" fillId="0" borderId="11" xfId="46" applyNumberFormat="1" applyFont="1" applyFill="1" applyBorder="1" applyAlignment="1">
      <alignment horizontal="center" vertical="center" wrapText="1"/>
    </xf>
    <xf numFmtId="166" fontId="35" fillId="0" borderId="14" xfId="45" applyNumberFormat="1" applyFont="1" applyFill="1" applyBorder="1" applyAlignment="1">
      <alignment horizontal="center" vertical="center"/>
    </xf>
    <xf numFmtId="2" fontId="35" fillId="0" borderId="14" xfId="45" applyNumberFormat="1" applyFont="1" applyFill="1" applyBorder="1" applyAlignment="1">
      <alignment horizontal="center" vertical="center" wrapText="1"/>
    </xf>
    <xf numFmtId="166" fontId="35" fillId="0" borderId="14" xfId="45" applyNumberFormat="1" applyFont="1" applyFill="1" applyBorder="1" applyAlignment="1">
      <alignment horizontal="center" vertical="center" wrapText="1"/>
    </xf>
    <xf numFmtId="49" fontId="5" fillId="0" borderId="11" xfId="46" applyNumberFormat="1" applyFont="1" applyFill="1" applyBorder="1" applyAlignment="1">
      <alignment horizontal="left" vertical="center" wrapText="1"/>
    </xf>
    <xf numFmtId="49" fontId="5" fillId="0" borderId="11" xfId="47" applyNumberFormat="1" applyFont="1" applyFill="1" applyBorder="1" applyAlignment="1">
      <alignment horizontal="center" vertical="center" wrapText="1"/>
    </xf>
    <xf numFmtId="166" fontId="5" fillId="0" borderId="11" xfId="46" applyNumberFormat="1" applyFont="1" applyFill="1" applyBorder="1" applyAlignment="1">
      <alignment horizontal="center" vertical="center" wrapText="1"/>
    </xf>
    <xf numFmtId="0" fontId="35" fillId="0" borderId="11" xfId="29" applyFont="1" applyFill="1" applyBorder="1" applyAlignment="1">
      <alignment horizontal="left" vertical="center" wrapText="1"/>
    </xf>
    <xf numFmtId="3" fontId="35" fillId="0" borderId="11" xfId="29" applyNumberFormat="1" applyFont="1" applyFill="1" applyBorder="1" applyAlignment="1">
      <alignment horizontal="center" vertical="center"/>
    </xf>
    <xf numFmtId="166" fontId="36" fillId="0" borderId="11" xfId="29" applyNumberFormat="1" applyFont="1" applyFill="1" applyBorder="1" applyAlignment="1">
      <alignment horizontal="center" vertical="center"/>
    </xf>
    <xf numFmtId="166" fontId="35" fillId="0" borderId="11" xfId="29" applyNumberFormat="1" applyFont="1" applyFill="1" applyBorder="1" applyAlignment="1">
      <alignment horizontal="center" vertical="center"/>
    </xf>
    <xf numFmtId="9" fontId="35" fillId="0" borderId="14" xfId="56" applyFont="1" applyFill="1" applyBorder="1" applyAlignment="1">
      <alignment horizontal="center" vertical="center"/>
    </xf>
    <xf numFmtId="10" fontId="35" fillId="0" borderId="14" xfId="56" applyNumberFormat="1" applyFont="1" applyFill="1" applyBorder="1" applyAlignment="1">
      <alignment horizontal="center" vertical="center"/>
    </xf>
    <xf numFmtId="0" fontId="5" fillId="0" borderId="11" xfId="45" applyNumberFormat="1" applyFont="1" applyFill="1" applyBorder="1" applyAlignment="1">
      <alignment horizontal="center" vertical="center" wrapText="1"/>
    </xf>
    <xf numFmtId="1" fontId="5" fillId="0" borderId="14" xfId="45" applyNumberFormat="1" applyFont="1" applyFill="1" applyBorder="1" applyAlignment="1">
      <alignment horizontal="center" vertical="center"/>
    </xf>
    <xf numFmtId="1" fontId="5" fillId="0" borderId="14" xfId="56" applyNumberFormat="1" applyFont="1" applyFill="1" applyBorder="1" applyAlignment="1">
      <alignment horizontal="center" vertical="center"/>
    </xf>
    <xf numFmtId="166" fontId="4" fillId="0" borderId="11" xfId="29" applyNumberFormat="1" applyFont="1" applyFill="1" applyBorder="1" applyAlignment="1">
      <alignment horizontal="center" vertical="center" wrapText="1"/>
    </xf>
    <xf numFmtId="166" fontId="5" fillId="0" borderId="11" xfId="45" applyNumberFormat="1" applyFont="1" applyFill="1" applyBorder="1" applyAlignment="1">
      <alignment horizontal="center" vertical="center" wrapText="1"/>
    </xf>
    <xf numFmtId="3" fontId="5" fillId="0" borderId="11" xfId="29" applyNumberFormat="1" applyFont="1" applyFill="1" applyBorder="1" applyAlignment="1">
      <alignment horizontal="center" vertical="center" wrapText="1"/>
    </xf>
    <xf numFmtId="0" fontId="4" fillId="15" borderId="15" xfId="29" applyFont="1" applyFill="1" applyBorder="1" applyAlignment="1">
      <alignment horizontal="left" vertical="center"/>
    </xf>
    <xf numFmtId="0" fontId="4" fillId="15" borderId="11" xfId="29" applyFont="1" applyFill="1" applyBorder="1" applyAlignment="1">
      <alignment horizontal="left" vertical="center"/>
    </xf>
    <xf numFmtId="49" fontId="4" fillId="0" borderId="11" xfId="0" applyNumberFormat="1" applyFont="1" applyBorder="1" applyAlignment="1">
      <alignment horizontal="center" vertical="center" wrapText="1"/>
    </xf>
    <xf numFmtId="49" fontId="4" fillId="0" borderId="21" xfId="0" applyNumberFormat="1" applyFont="1" applyBorder="1" applyAlignment="1">
      <alignment horizontal="center" vertical="center" wrapText="1"/>
    </xf>
    <xf numFmtId="0" fontId="4" fillId="19" borderId="22" xfId="29" applyFont="1" applyFill="1" applyBorder="1" applyAlignment="1">
      <alignment horizontal="left" vertical="center"/>
    </xf>
    <xf numFmtId="0" fontId="4" fillId="19" borderId="12" xfId="29" applyFont="1" applyFill="1" applyBorder="1" applyAlignment="1">
      <alignment horizontal="left" vertical="center"/>
    </xf>
    <xf numFmtId="49" fontId="4" fillId="0" borderId="11" xfId="45" applyNumberFormat="1" applyFont="1" applyFill="1" applyBorder="1" applyAlignment="1">
      <alignment horizontal="center" vertical="center" wrapText="1"/>
    </xf>
    <xf numFmtId="49" fontId="4" fillId="0" borderId="21" xfId="45" applyNumberFormat="1" applyFont="1" applyFill="1" applyBorder="1" applyAlignment="1">
      <alignment horizontal="center" vertical="center" wrapText="1"/>
    </xf>
    <xf numFmtId="166" fontId="4" fillId="0" borderId="11" xfId="29" applyNumberFormat="1" applyFont="1" applyBorder="1" applyAlignment="1">
      <alignment horizontal="center" vertical="center" wrapText="1"/>
    </xf>
    <xf numFmtId="0" fontId="4" fillId="0" borderId="11" xfId="0" applyFont="1" applyBorder="1" applyAlignment="1">
      <alignment horizontal="center" vertical="center" wrapText="1"/>
    </xf>
    <xf numFmtId="0" fontId="4" fillId="0" borderId="21" xfId="0" applyFont="1" applyBorder="1" applyAlignment="1">
      <alignment horizontal="center" vertical="center" wrapText="1"/>
    </xf>
    <xf numFmtId="166" fontId="4" fillId="0" borderId="11" xfId="0" applyNumberFormat="1" applyFont="1" applyBorder="1" applyAlignment="1">
      <alignment horizontal="center" vertical="center" wrapText="1"/>
    </xf>
    <xf numFmtId="166" fontId="4" fillId="0" borderId="21" xfId="0" applyNumberFormat="1" applyFont="1" applyBorder="1" applyAlignment="1">
      <alignment horizontal="center" vertical="center" wrapText="1"/>
    </xf>
    <xf numFmtId="166" fontId="4" fillId="0" borderId="21" xfId="29" applyNumberFormat="1" applyFont="1" applyBorder="1" applyAlignment="1">
      <alignment horizontal="center" vertical="center" wrapText="1"/>
    </xf>
    <xf numFmtId="0" fontId="34" fillId="0" borderId="0" xfId="29" applyFont="1" applyAlignment="1">
      <alignment horizontal="center" vertical="center" wrapText="1"/>
    </xf>
    <xf numFmtId="166" fontId="34" fillId="0" borderId="0" xfId="29" applyNumberFormat="1" applyFont="1" applyAlignment="1">
      <alignment horizontal="center" vertical="center" wrapText="1"/>
    </xf>
    <xf numFmtId="0" fontId="4" fillId="0" borderId="17" xfId="29" applyFont="1" applyBorder="1" applyAlignment="1">
      <alignment horizontal="center" vertical="center" wrapText="1"/>
    </xf>
    <xf numFmtId="0" fontId="4" fillId="0" borderId="15" xfId="29" applyFont="1" applyBorder="1" applyAlignment="1">
      <alignment horizontal="center" vertical="center" wrapText="1"/>
    </xf>
    <xf numFmtId="0" fontId="4" fillId="0" borderId="20" xfId="29" applyFont="1" applyBorder="1" applyAlignment="1">
      <alignment horizontal="center" vertical="center" wrapText="1"/>
    </xf>
    <xf numFmtId="0" fontId="4" fillId="0" borderId="18" xfId="29" applyFont="1" applyBorder="1" applyAlignment="1">
      <alignment horizontal="center" vertical="center" wrapText="1"/>
    </xf>
    <xf numFmtId="0" fontId="4" fillId="0" borderId="11" xfId="29" applyFont="1" applyBorder="1" applyAlignment="1">
      <alignment horizontal="center" vertical="center" wrapText="1"/>
    </xf>
    <xf numFmtId="0" fontId="4" fillId="0" borderId="21" xfId="29" applyFont="1" applyBorder="1" applyAlignment="1">
      <alignment horizontal="center" vertical="center" wrapText="1"/>
    </xf>
    <xf numFmtId="166" fontId="4" fillId="0" borderId="18" xfId="29" applyNumberFormat="1" applyFont="1" applyBorder="1" applyAlignment="1">
      <alignment horizontal="center" vertical="center" wrapText="1"/>
    </xf>
    <xf numFmtId="166" fontId="4" fillId="0" borderId="18" xfId="0" applyNumberFormat="1" applyFont="1" applyBorder="1" applyAlignment="1">
      <alignment horizontal="center" vertical="center" wrapText="1"/>
    </xf>
    <xf numFmtId="3" fontId="4" fillId="0" borderId="19" xfId="0" applyNumberFormat="1" applyFont="1" applyBorder="1" applyAlignment="1">
      <alignment horizontal="center" vertical="center" wrapText="1"/>
    </xf>
    <xf numFmtId="3" fontId="4" fillId="0" borderId="16" xfId="0" applyNumberFormat="1" applyFont="1" applyBorder="1" applyAlignment="1">
      <alignment horizontal="center" vertical="center" wrapText="1"/>
    </xf>
    <xf numFmtId="3" fontId="4" fillId="0" borderId="24" xfId="0" applyNumberFormat="1" applyFont="1" applyBorder="1" applyAlignment="1">
      <alignment horizontal="center" vertical="center" wrapText="1"/>
    </xf>
  </cellXfs>
  <cellStyles count="65">
    <cellStyle name="_Заявка по инвестпроектам на 2006-2007 годы УДП РК" xfId="1" xr:uid="{00000000-0005-0000-0000-000000000000}"/>
    <cellStyle name="_МООС перечень инвест проектов на 2006-2008 гг (3)" xfId="2" xr:uid="{00000000-0005-0000-0000-000001000000}"/>
    <cellStyle name="_ППРИП НА 2006-2008 ГОДЫ 31 Болат" xfId="3" xr:uid="{00000000-0005-0000-0000-000002000000}"/>
    <cellStyle name="Name3" xfId="4" xr:uid="{00000000-0005-0000-0000-000003000000}"/>
    <cellStyle name="Name4" xfId="5" xr:uid="{00000000-0005-0000-0000-000004000000}"/>
    <cellStyle name="Name5" xfId="6" xr:uid="{00000000-0005-0000-0000-000005000000}"/>
    <cellStyle name="S4" xfId="7" xr:uid="{00000000-0005-0000-0000-000006000000}"/>
    <cellStyle name="Акцент1" xfId="8" xr:uid="{00000000-0005-0000-0000-000007000000}"/>
    <cellStyle name="Акцент2" xfId="9" xr:uid="{00000000-0005-0000-0000-000008000000}"/>
    <cellStyle name="Акцент3" xfId="10" xr:uid="{00000000-0005-0000-0000-000009000000}"/>
    <cellStyle name="Акцент4" xfId="11" xr:uid="{00000000-0005-0000-0000-00000A000000}"/>
    <cellStyle name="Акцент5" xfId="12" xr:uid="{00000000-0005-0000-0000-00000B000000}"/>
    <cellStyle name="Акцент6" xfId="13" xr:uid="{00000000-0005-0000-0000-00000C000000}"/>
    <cellStyle name="Ввод " xfId="14" xr:uid="{00000000-0005-0000-0000-00000D000000}"/>
    <cellStyle name="Вывод" xfId="15" xr:uid="{00000000-0005-0000-0000-00000E000000}"/>
    <cellStyle name="Вычисление" xfId="16" xr:uid="{00000000-0005-0000-0000-00000F000000}"/>
    <cellStyle name="Заголовок 1" xfId="17" xr:uid="{00000000-0005-0000-0000-000010000000}"/>
    <cellStyle name="Заголовок 2" xfId="18" xr:uid="{00000000-0005-0000-0000-000011000000}"/>
    <cellStyle name="Заголовок 3" xfId="19" xr:uid="{00000000-0005-0000-0000-000012000000}"/>
    <cellStyle name="Заголовок 4" xfId="20" xr:uid="{00000000-0005-0000-0000-000013000000}"/>
    <cellStyle name="Итог" xfId="21" xr:uid="{00000000-0005-0000-0000-000014000000}"/>
    <cellStyle name="Контрольная ячейка" xfId="22" xr:uid="{00000000-0005-0000-0000-000015000000}"/>
    <cellStyle name="Название" xfId="23" xr:uid="{00000000-0005-0000-0000-000016000000}"/>
    <cellStyle name="Нейтральный" xfId="24" xr:uid="{00000000-0005-0000-0000-000017000000}"/>
    <cellStyle name="Обычный" xfId="0" builtinId="0"/>
    <cellStyle name="Обычный 10 2" xfId="48" xr:uid="{00000000-0005-0000-0000-000019000000}"/>
    <cellStyle name="Обычный 115" xfId="25" xr:uid="{00000000-0005-0000-0000-00001A000000}"/>
    <cellStyle name="Обычный 2" xfId="26" xr:uid="{00000000-0005-0000-0000-00001B000000}"/>
    <cellStyle name="Обычный 2 2 2 5" xfId="47" xr:uid="{00000000-0005-0000-0000-00001C000000}"/>
    <cellStyle name="Обычный 2 2 3 2" xfId="53" xr:uid="{00000000-0005-0000-0000-00001D000000}"/>
    <cellStyle name="Обычный 2 3" xfId="50" xr:uid="{00000000-0005-0000-0000-00001E000000}"/>
    <cellStyle name="Обычный 3" xfId="27" xr:uid="{00000000-0005-0000-0000-00001F000000}"/>
    <cellStyle name="Обычный 3 2" xfId="52" xr:uid="{00000000-0005-0000-0000-000020000000}"/>
    <cellStyle name="Обычный 4" xfId="51" xr:uid="{00000000-0005-0000-0000-000021000000}"/>
    <cellStyle name="Обычный 5" xfId="54" xr:uid="{00000000-0005-0000-0000-000022000000}"/>
    <cellStyle name="Обычный 6" xfId="55" xr:uid="{00000000-0005-0000-0000-000023000000}"/>
    <cellStyle name="Обычный 90" xfId="28" xr:uid="{00000000-0005-0000-0000-000024000000}"/>
    <cellStyle name="Обычный_FKLAS" xfId="46" xr:uid="{00000000-0005-0000-0000-000025000000}"/>
    <cellStyle name="Обычный_Лист1" xfId="29" xr:uid="{00000000-0005-0000-0000-000026000000}"/>
    <cellStyle name="Плохой" xfId="30" xr:uid="{00000000-0005-0000-0000-000027000000}"/>
    <cellStyle name="Пояснение" xfId="31" xr:uid="{00000000-0005-0000-0000-000028000000}"/>
    <cellStyle name="Примечание" xfId="32" xr:uid="{00000000-0005-0000-0000-000029000000}"/>
    <cellStyle name="Примечание 2" xfId="33" xr:uid="{00000000-0005-0000-0000-00002A000000}"/>
    <cellStyle name="Примечание 2 2" xfId="57" xr:uid="{00000000-0005-0000-0000-00002B000000}"/>
    <cellStyle name="Примечание 3" xfId="34" xr:uid="{00000000-0005-0000-0000-00002C000000}"/>
    <cellStyle name="Примечание 4" xfId="35" xr:uid="{00000000-0005-0000-0000-00002D000000}"/>
    <cellStyle name="Примечание 4 2" xfId="58" xr:uid="{00000000-0005-0000-0000-00002E000000}"/>
    <cellStyle name="Процентный" xfId="56" xr:uid="{00000000-0005-0000-0000-00002F000000}"/>
    <cellStyle name="Процентный 2" xfId="36" xr:uid="{00000000-0005-0000-0000-000030000000}"/>
    <cellStyle name="Процентный 2 2" xfId="59" xr:uid="{00000000-0005-0000-0000-000031000000}"/>
    <cellStyle name="Процентный 3" xfId="37" xr:uid="{00000000-0005-0000-0000-000032000000}"/>
    <cellStyle name="Процентный 3 2" xfId="60" xr:uid="{00000000-0005-0000-0000-000033000000}"/>
    <cellStyle name="Связанная ячейка" xfId="38" xr:uid="{00000000-0005-0000-0000-000034000000}"/>
    <cellStyle name="Стиль 1" xfId="39" xr:uid="{00000000-0005-0000-0000-000035000000}"/>
    <cellStyle name="Текст предупреждения" xfId="40" xr:uid="{00000000-0005-0000-0000-000036000000}"/>
    <cellStyle name="Финансовый" xfId="45" xr:uid="{00000000-0005-0000-0000-000037000000}"/>
    <cellStyle name="Финансовый 2" xfId="41" xr:uid="{00000000-0005-0000-0000-000038000000}"/>
    <cellStyle name="Финансовый 2 2" xfId="42" xr:uid="{00000000-0005-0000-0000-000039000000}"/>
    <cellStyle name="Финансовый 2 2 2" xfId="62" xr:uid="{00000000-0005-0000-0000-00003A000000}"/>
    <cellStyle name="Финансовый 2 3" xfId="61" xr:uid="{00000000-0005-0000-0000-00003B000000}"/>
    <cellStyle name="Финансовый 3" xfId="43" xr:uid="{00000000-0005-0000-0000-00003C000000}"/>
    <cellStyle name="Финансовый 3 2" xfId="63" xr:uid="{00000000-0005-0000-0000-00003D000000}"/>
    <cellStyle name="Финансовый 4" xfId="64" xr:uid="{00000000-0005-0000-0000-00003E000000}"/>
    <cellStyle name="Финансовый 4 2 2" xfId="49" xr:uid="{00000000-0005-0000-0000-00003F000000}"/>
    <cellStyle name="Хороший" xfId="44"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1447800</xdr:colOff>
      <xdr:row>383</xdr:row>
      <xdr:rowOff>0</xdr:rowOff>
    </xdr:from>
    <xdr:to>
      <xdr:col>1</xdr:col>
      <xdr:colOff>1447800</xdr:colOff>
      <xdr:row>383</xdr:row>
      <xdr:rowOff>209306</xdr:rowOff>
    </xdr:to>
    <xdr:sp macro="" textlink="">
      <xdr:nvSpPr>
        <xdr:cNvPr id="2" name="Text Box 3">
          <a:extLst>
            <a:ext uri="{FF2B5EF4-FFF2-40B4-BE49-F238E27FC236}">
              <a16:creationId xmlns:a16="http://schemas.microsoft.com/office/drawing/2014/main" id="{00000000-0008-0000-0000-00000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 name="Text Box 3">
          <a:extLst>
            <a:ext uri="{FF2B5EF4-FFF2-40B4-BE49-F238E27FC236}">
              <a16:creationId xmlns:a16="http://schemas.microsoft.com/office/drawing/2014/main" id="{00000000-0008-0000-0000-00000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 name="Text Box 3">
          <a:extLst>
            <a:ext uri="{FF2B5EF4-FFF2-40B4-BE49-F238E27FC236}">
              <a16:creationId xmlns:a16="http://schemas.microsoft.com/office/drawing/2014/main" id="{00000000-0008-0000-0000-00000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 name="Text Box 3">
          <a:extLst>
            <a:ext uri="{FF2B5EF4-FFF2-40B4-BE49-F238E27FC236}">
              <a16:creationId xmlns:a16="http://schemas.microsoft.com/office/drawing/2014/main" id="{00000000-0008-0000-0000-00000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 name="Text Box 3">
          <a:extLst>
            <a:ext uri="{FF2B5EF4-FFF2-40B4-BE49-F238E27FC236}">
              <a16:creationId xmlns:a16="http://schemas.microsoft.com/office/drawing/2014/main" id="{00000000-0008-0000-0000-00000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 name="Text Box 3">
          <a:extLst>
            <a:ext uri="{FF2B5EF4-FFF2-40B4-BE49-F238E27FC236}">
              <a16:creationId xmlns:a16="http://schemas.microsoft.com/office/drawing/2014/main" id="{00000000-0008-0000-0000-00000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 name="Text Box 3">
          <a:extLst>
            <a:ext uri="{FF2B5EF4-FFF2-40B4-BE49-F238E27FC236}">
              <a16:creationId xmlns:a16="http://schemas.microsoft.com/office/drawing/2014/main" id="{00000000-0008-0000-0000-00000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 name="Text Box 3">
          <a:extLst>
            <a:ext uri="{FF2B5EF4-FFF2-40B4-BE49-F238E27FC236}">
              <a16:creationId xmlns:a16="http://schemas.microsoft.com/office/drawing/2014/main" id="{00000000-0008-0000-0000-00000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 name="Text Box 3">
          <a:extLst>
            <a:ext uri="{FF2B5EF4-FFF2-40B4-BE49-F238E27FC236}">
              <a16:creationId xmlns:a16="http://schemas.microsoft.com/office/drawing/2014/main" id="{00000000-0008-0000-0000-00000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 name="Text Box 3">
          <a:extLst>
            <a:ext uri="{FF2B5EF4-FFF2-40B4-BE49-F238E27FC236}">
              <a16:creationId xmlns:a16="http://schemas.microsoft.com/office/drawing/2014/main" id="{00000000-0008-0000-0000-00000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 name="Text Box 3">
          <a:extLst>
            <a:ext uri="{FF2B5EF4-FFF2-40B4-BE49-F238E27FC236}">
              <a16:creationId xmlns:a16="http://schemas.microsoft.com/office/drawing/2014/main" id="{00000000-0008-0000-0000-00000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 name="Text Box 3">
          <a:extLst>
            <a:ext uri="{FF2B5EF4-FFF2-40B4-BE49-F238E27FC236}">
              <a16:creationId xmlns:a16="http://schemas.microsoft.com/office/drawing/2014/main" id="{00000000-0008-0000-0000-00000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 name="Text Box 3">
          <a:extLst>
            <a:ext uri="{FF2B5EF4-FFF2-40B4-BE49-F238E27FC236}">
              <a16:creationId xmlns:a16="http://schemas.microsoft.com/office/drawing/2014/main" id="{00000000-0008-0000-0000-00000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 name="Text Box 3">
          <a:extLst>
            <a:ext uri="{FF2B5EF4-FFF2-40B4-BE49-F238E27FC236}">
              <a16:creationId xmlns:a16="http://schemas.microsoft.com/office/drawing/2014/main" id="{00000000-0008-0000-0000-00000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 name="Text Box 3">
          <a:extLst>
            <a:ext uri="{FF2B5EF4-FFF2-40B4-BE49-F238E27FC236}">
              <a16:creationId xmlns:a16="http://schemas.microsoft.com/office/drawing/2014/main" id="{00000000-0008-0000-0000-00001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 name="Text Box 3">
          <a:extLst>
            <a:ext uri="{FF2B5EF4-FFF2-40B4-BE49-F238E27FC236}">
              <a16:creationId xmlns:a16="http://schemas.microsoft.com/office/drawing/2014/main" id="{00000000-0008-0000-0000-00001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 name="Text Box 3">
          <a:extLst>
            <a:ext uri="{FF2B5EF4-FFF2-40B4-BE49-F238E27FC236}">
              <a16:creationId xmlns:a16="http://schemas.microsoft.com/office/drawing/2014/main" id="{00000000-0008-0000-0000-00001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9" name="Text Box 3">
          <a:extLst>
            <a:ext uri="{FF2B5EF4-FFF2-40B4-BE49-F238E27FC236}">
              <a16:creationId xmlns:a16="http://schemas.microsoft.com/office/drawing/2014/main" id="{00000000-0008-0000-0000-00001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0" name="Text Box 3">
          <a:extLst>
            <a:ext uri="{FF2B5EF4-FFF2-40B4-BE49-F238E27FC236}">
              <a16:creationId xmlns:a16="http://schemas.microsoft.com/office/drawing/2014/main" id="{00000000-0008-0000-0000-00001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1" name="Text Box 3">
          <a:extLst>
            <a:ext uri="{FF2B5EF4-FFF2-40B4-BE49-F238E27FC236}">
              <a16:creationId xmlns:a16="http://schemas.microsoft.com/office/drawing/2014/main" id="{00000000-0008-0000-0000-00001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2" name="Text Box 3">
          <a:extLst>
            <a:ext uri="{FF2B5EF4-FFF2-40B4-BE49-F238E27FC236}">
              <a16:creationId xmlns:a16="http://schemas.microsoft.com/office/drawing/2014/main" id="{00000000-0008-0000-0000-00001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3" name="Text Box 3">
          <a:extLst>
            <a:ext uri="{FF2B5EF4-FFF2-40B4-BE49-F238E27FC236}">
              <a16:creationId xmlns:a16="http://schemas.microsoft.com/office/drawing/2014/main" id="{00000000-0008-0000-0000-00001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4" name="Text Box 3">
          <a:extLst>
            <a:ext uri="{FF2B5EF4-FFF2-40B4-BE49-F238E27FC236}">
              <a16:creationId xmlns:a16="http://schemas.microsoft.com/office/drawing/2014/main" id="{00000000-0008-0000-0000-00001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5" name="Text Box 3">
          <a:extLst>
            <a:ext uri="{FF2B5EF4-FFF2-40B4-BE49-F238E27FC236}">
              <a16:creationId xmlns:a16="http://schemas.microsoft.com/office/drawing/2014/main" id="{00000000-0008-0000-0000-00001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6" name="Text Box 3">
          <a:extLst>
            <a:ext uri="{FF2B5EF4-FFF2-40B4-BE49-F238E27FC236}">
              <a16:creationId xmlns:a16="http://schemas.microsoft.com/office/drawing/2014/main" id="{00000000-0008-0000-0000-00001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7" name="Text Box 3">
          <a:extLst>
            <a:ext uri="{FF2B5EF4-FFF2-40B4-BE49-F238E27FC236}">
              <a16:creationId xmlns:a16="http://schemas.microsoft.com/office/drawing/2014/main" id="{00000000-0008-0000-0000-00001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8" name="Text Box 3">
          <a:extLst>
            <a:ext uri="{FF2B5EF4-FFF2-40B4-BE49-F238E27FC236}">
              <a16:creationId xmlns:a16="http://schemas.microsoft.com/office/drawing/2014/main" id="{00000000-0008-0000-0000-00001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9" name="Text Box 3">
          <a:extLst>
            <a:ext uri="{FF2B5EF4-FFF2-40B4-BE49-F238E27FC236}">
              <a16:creationId xmlns:a16="http://schemas.microsoft.com/office/drawing/2014/main" id="{00000000-0008-0000-0000-00001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0" name="Text Box 3">
          <a:extLst>
            <a:ext uri="{FF2B5EF4-FFF2-40B4-BE49-F238E27FC236}">
              <a16:creationId xmlns:a16="http://schemas.microsoft.com/office/drawing/2014/main" id="{00000000-0008-0000-0000-00001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1" name="Text Box 3">
          <a:extLst>
            <a:ext uri="{FF2B5EF4-FFF2-40B4-BE49-F238E27FC236}">
              <a16:creationId xmlns:a16="http://schemas.microsoft.com/office/drawing/2014/main" id="{00000000-0008-0000-0000-00001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2" name="Text Box 3">
          <a:extLst>
            <a:ext uri="{FF2B5EF4-FFF2-40B4-BE49-F238E27FC236}">
              <a16:creationId xmlns:a16="http://schemas.microsoft.com/office/drawing/2014/main" id="{00000000-0008-0000-0000-00002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3" name="Text Box 3">
          <a:extLst>
            <a:ext uri="{FF2B5EF4-FFF2-40B4-BE49-F238E27FC236}">
              <a16:creationId xmlns:a16="http://schemas.microsoft.com/office/drawing/2014/main" id="{00000000-0008-0000-0000-00002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4" name="Text Box 3">
          <a:extLst>
            <a:ext uri="{FF2B5EF4-FFF2-40B4-BE49-F238E27FC236}">
              <a16:creationId xmlns:a16="http://schemas.microsoft.com/office/drawing/2014/main" id="{00000000-0008-0000-0000-00002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5" name="Text Box 3">
          <a:extLst>
            <a:ext uri="{FF2B5EF4-FFF2-40B4-BE49-F238E27FC236}">
              <a16:creationId xmlns:a16="http://schemas.microsoft.com/office/drawing/2014/main" id="{00000000-0008-0000-0000-00002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6" name="Text Box 3">
          <a:extLst>
            <a:ext uri="{FF2B5EF4-FFF2-40B4-BE49-F238E27FC236}">
              <a16:creationId xmlns:a16="http://schemas.microsoft.com/office/drawing/2014/main" id="{00000000-0008-0000-0000-00002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7" name="Text Box 3">
          <a:extLst>
            <a:ext uri="{FF2B5EF4-FFF2-40B4-BE49-F238E27FC236}">
              <a16:creationId xmlns:a16="http://schemas.microsoft.com/office/drawing/2014/main" id="{00000000-0008-0000-0000-00002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8" name="Text Box 3">
          <a:extLst>
            <a:ext uri="{FF2B5EF4-FFF2-40B4-BE49-F238E27FC236}">
              <a16:creationId xmlns:a16="http://schemas.microsoft.com/office/drawing/2014/main" id="{00000000-0008-0000-0000-00002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9" name="Text Box 3">
          <a:extLst>
            <a:ext uri="{FF2B5EF4-FFF2-40B4-BE49-F238E27FC236}">
              <a16:creationId xmlns:a16="http://schemas.microsoft.com/office/drawing/2014/main" id="{00000000-0008-0000-0000-00002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0" name="Text Box 3">
          <a:extLst>
            <a:ext uri="{FF2B5EF4-FFF2-40B4-BE49-F238E27FC236}">
              <a16:creationId xmlns:a16="http://schemas.microsoft.com/office/drawing/2014/main" id="{00000000-0008-0000-0000-00002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1" name="Text Box 3">
          <a:extLst>
            <a:ext uri="{FF2B5EF4-FFF2-40B4-BE49-F238E27FC236}">
              <a16:creationId xmlns:a16="http://schemas.microsoft.com/office/drawing/2014/main" id="{00000000-0008-0000-0000-00002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2" name="Text Box 3">
          <a:extLst>
            <a:ext uri="{FF2B5EF4-FFF2-40B4-BE49-F238E27FC236}">
              <a16:creationId xmlns:a16="http://schemas.microsoft.com/office/drawing/2014/main" id="{00000000-0008-0000-0000-00002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3" name="Text Box 3">
          <a:extLst>
            <a:ext uri="{FF2B5EF4-FFF2-40B4-BE49-F238E27FC236}">
              <a16:creationId xmlns:a16="http://schemas.microsoft.com/office/drawing/2014/main" id="{00000000-0008-0000-0000-00002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4" name="Text Box 3">
          <a:extLst>
            <a:ext uri="{FF2B5EF4-FFF2-40B4-BE49-F238E27FC236}">
              <a16:creationId xmlns:a16="http://schemas.microsoft.com/office/drawing/2014/main" id="{00000000-0008-0000-0000-00002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5" name="Text Box 3">
          <a:extLst>
            <a:ext uri="{FF2B5EF4-FFF2-40B4-BE49-F238E27FC236}">
              <a16:creationId xmlns:a16="http://schemas.microsoft.com/office/drawing/2014/main" id="{00000000-0008-0000-0000-00002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6" name="Text Box 3">
          <a:extLst>
            <a:ext uri="{FF2B5EF4-FFF2-40B4-BE49-F238E27FC236}">
              <a16:creationId xmlns:a16="http://schemas.microsoft.com/office/drawing/2014/main" id="{00000000-0008-0000-0000-00002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7" name="Text Box 3">
          <a:extLst>
            <a:ext uri="{FF2B5EF4-FFF2-40B4-BE49-F238E27FC236}">
              <a16:creationId xmlns:a16="http://schemas.microsoft.com/office/drawing/2014/main" id="{00000000-0008-0000-0000-00002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8" name="Text Box 3">
          <a:extLst>
            <a:ext uri="{FF2B5EF4-FFF2-40B4-BE49-F238E27FC236}">
              <a16:creationId xmlns:a16="http://schemas.microsoft.com/office/drawing/2014/main" id="{00000000-0008-0000-0000-00003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9" name="Text Box 3">
          <a:extLst>
            <a:ext uri="{FF2B5EF4-FFF2-40B4-BE49-F238E27FC236}">
              <a16:creationId xmlns:a16="http://schemas.microsoft.com/office/drawing/2014/main" id="{00000000-0008-0000-0000-00003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0" name="Text Box 3">
          <a:extLst>
            <a:ext uri="{FF2B5EF4-FFF2-40B4-BE49-F238E27FC236}">
              <a16:creationId xmlns:a16="http://schemas.microsoft.com/office/drawing/2014/main" id="{00000000-0008-0000-0000-00003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1" name="Text Box 3">
          <a:extLst>
            <a:ext uri="{FF2B5EF4-FFF2-40B4-BE49-F238E27FC236}">
              <a16:creationId xmlns:a16="http://schemas.microsoft.com/office/drawing/2014/main" id="{00000000-0008-0000-0000-00003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2" name="Text Box 3">
          <a:extLst>
            <a:ext uri="{FF2B5EF4-FFF2-40B4-BE49-F238E27FC236}">
              <a16:creationId xmlns:a16="http://schemas.microsoft.com/office/drawing/2014/main" id="{00000000-0008-0000-0000-00003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3" name="Text Box 3">
          <a:extLst>
            <a:ext uri="{FF2B5EF4-FFF2-40B4-BE49-F238E27FC236}">
              <a16:creationId xmlns:a16="http://schemas.microsoft.com/office/drawing/2014/main" id="{00000000-0008-0000-0000-00003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4" name="Text Box 3">
          <a:extLst>
            <a:ext uri="{FF2B5EF4-FFF2-40B4-BE49-F238E27FC236}">
              <a16:creationId xmlns:a16="http://schemas.microsoft.com/office/drawing/2014/main" id="{00000000-0008-0000-0000-00003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5" name="Text Box 3">
          <a:extLst>
            <a:ext uri="{FF2B5EF4-FFF2-40B4-BE49-F238E27FC236}">
              <a16:creationId xmlns:a16="http://schemas.microsoft.com/office/drawing/2014/main" id="{00000000-0008-0000-0000-00003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6" name="Text Box 3">
          <a:extLst>
            <a:ext uri="{FF2B5EF4-FFF2-40B4-BE49-F238E27FC236}">
              <a16:creationId xmlns:a16="http://schemas.microsoft.com/office/drawing/2014/main" id="{00000000-0008-0000-0000-00003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7" name="Text Box 3">
          <a:extLst>
            <a:ext uri="{FF2B5EF4-FFF2-40B4-BE49-F238E27FC236}">
              <a16:creationId xmlns:a16="http://schemas.microsoft.com/office/drawing/2014/main" id="{00000000-0008-0000-0000-00003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8" name="Text Box 3">
          <a:extLst>
            <a:ext uri="{FF2B5EF4-FFF2-40B4-BE49-F238E27FC236}">
              <a16:creationId xmlns:a16="http://schemas.microsoft.com/office/drawing/2014/main" id="{00000000-0008-0000-0000-00003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9" name="Text Box 3">
          <a:extLst>
            <a:ext uri="{FF2B5EF4-FFF2-40B4-BE49-F238E27FC236}">
              <a16:creationId xmlns:a16="http://schemas.microsoft.com/office/drawing/2014/main" id="{00000000-0008-0000-0000-00003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0" name="Text Box 3">
          <a:extLst>
            <a:ext uri="{FF2B5EF4-FFF2-40B4-BE49-F238E27FC236}">
              <a16:creationId xmlns:a16="http://schemas.microsoft.com/office/drawing/2014/main" id="{00000000-0008-0000-0000-00003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1" name="Text Box 3">
          <a:extLst>
            <a:ext uri="{FF2B5EF4-FFF2-40B4-BE49-F238E27FC236}">
              <a16:creationId xmlns:a16="http://schemas.microsoft.com/office/drawing/2014/main" id="{00000000-0008-0000-0000-00003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2" name="Text Box 3">
          <a:extLst>
            <a:ext uri="{FF2B5EF4-FFF2-40B4-BE49-F238E27FC236}">
              <a16:creationId xmlns:a16="http://schemas.microsoft.com/office/drawing/2014/main" id="{00000000-0008-0000-0000-00003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3" name="Text Box 3">
          <a:extLst>
            <a:ext uri="{FF2B5EF4-FFF2-40B4-BE49-F238E27FC236}">
              <a16:creationId xmlns:a16="http://schemas.microsoft.com/office/drawing/2014/main" id="{00000000-0008-0000-0000-00003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4" name="Text Box 3">
          <a:extLst>
            <a:ext uri="{FF2B5EF4-FFF2-40B4-BE49-F238E27FC236}">
              <a16:creationId xmlns:a16="http://schemas.microsoft.com/office/drawing/2014/main" id="{00000000-0008-0000-0000-00004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5" name="Text Box 3">
          <a:extLst>
            <a:ext uri="{FF2B5EF4-FFF2-40B4-BE49-F238E27FC236}">
              <a16:creationId xmlns:a16="http://schemas.microsoft.com/office/drawing/2014/main" id="{00000000-0008-0000-0000-00004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6" name="Text Box 3">
          <a:extLst>
            <a:ext uri="{FF2B5EF4-FFF2-40B4-BE49-F238E27FC236}">
              <a16:creationId xmlns:a16="http://schemas.microsoft.com/office/drawing/2014/main" id="{00000000-0008-0000-0000-00004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7" name="Text Box 3">
          <a:extLst>
            <a:ext uri="{FF2B5EF4-FFF2-40B4-BE49-F238E27FC236}">
              <a16:creationId xmlns:a16="http://schemas.microsoft.com/office/drawing/2014/main" id="{00000000-0008-0000-0000-00004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8" name="Text Box 3">
          <a:extLst>
            <a:ext uri="{FF2B5EF4-FFF2-40B4-BE49-F238E27FC236}">
              <a16:creationId xmlns:a16="http://schemas.microsoft.com/office/drawing/2014/main" id="{00000000-0008-0000-0000-00004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9" name="Text Box 3">
          <a:extLst>
            <a:ext uri="{FF2B5EF4-FFF2-40B4-BE49-F238E27FC236}">
              <a16:creationId xmlns:a16="http://schemas.microsoft.com/office/drawing/2014/main" id="{00000000-0008-0000-0000-00004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0" name="Text Box 3">
          <a:extLst>
            <a:ext uri="{FF2B5EF4-FFF2-40B4-BE49-F238E27FC236}">
              <a16:creationId xmlns:a16="http://schemas.microsoft.com/office/drawing/2014/main" id="{00000000-0008-0000-0000-00004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1" name="Text Box 3">
          <a:extLst>
            <a:ext uri="{FF2B5EF4-FFF2-40B4-BE49-F238E27FC236}">
              <a16:creationId xmlns:a16="http://schemas.microsoft.com/office/drawing/2014/main" id="{00000000-0008-0000-0000-00004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2" name="Text Box 3">
          <a:extLst>
            <a:ext uri="{FF2B5EF4-FFF2-40B4-BE49-F238E27FC236}">
              <a16:creationId xmlns:a16="http://schemas.microsoft.com/office/drawing/2014/main" id="{00000000-0008-0000-0000-00004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3" name="Text Box 3">
          <a:extLst>
            <a:ext uri="{FF2B5EF4-FFF2-40B4-BE49-F238E27FC236}">
              <a16:creationId xmlns:a16="http://schemas.microsoft.com/office/drawing/2014/main" id="{00000000-0008-0000-0000-00004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4" name="Text Box 3">
          <a:extLst>
            <a:ext uri="{FF2B5EF4-FFF2-40B4-BE49-F238E27FC236}">
              <a16:creationId xmlns:a16="http://schemas.microsoft.com/office/drawing/2014/main" id="{00000000-0008-0000-0000-00004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5" name="Text Box 3">
          <a:extLst>
            <a:ext uri="{FF2B5EF4-FFF2-40B4-BE49-F238E27FC236}">
              <a16:creationId xmlns:a16="http://schemas.microsoft.com/office/drawing/2014/main" id="{00000000-0008-0000-0000-00004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6" name="Text Box 3">
          <a:extLst>
            <a:ext uri="{FF2B5EF4-FFF2-40B4-BE49-F238E27FC236}">
              <a16:creationId xmlns:a16="http://schemas.microsoft.com/office/drawing/2014/main" id="{00000000-0008-0000-0000-00004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7" name="Text Box 3">
          <a:extLst>
            <a:ext uri="{FF2B5EF4-FFF2-40B4-BE49-F238E27FC236}">
              <a16:creationId xmlns:a16="http://schemas.microsoft.com/office/drawing/2014/main" id="{00000000-0008-0000-0000-00004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8" name="Text Box 3">
          <a:extLst>
            <a:ext uri="{FF2B5EF4-FFF2-40B4-BE49-F238E27FC236}">
              <a16:creationId xmlns:a16="http://schemas.microsoft.com/office/drawing/2014/main" id="{00000000-0008-0000-0000-00004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9" name="Text Box 3">
          <a:extLst>
            <a:ext uri="{FF2B5EF4-FFF2-40B4-BE49-F238E27FC236}">
              <a16:creationId xmlns:a16="http://schemas.microsoft.com/office/drawing/2014/main" id="{00000000-0008-0000-0000-00004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0" name="Text Box 3">
          <a:extLst>
            <a:ext uri="{FF2B5EF4-FFF2-40B4-BE49-F238E27FC236}">
              <a16:creationId xmlns:a16="http://schemas.microsoft.com/office/drawing/2014/main" id="{00000000-0008-0000-0000-00005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1" name="Text Box 3">
          <a:extLst>
            <a:ext uri="{FF2B5EF4-FFF2-40B4-BE49-F238E27FC236}">
              <a16:creationId xmlns:a16="http://schemas.microsoft.com/office/drawing/2014/main" id="{00000000-0008-0000-0000-00005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2" name="Text Box 3">
          <a:extLst>
            <a:ext uri="{FF2B5EF4-FFF2-40B4-BE49-F238E27FC236}">
              <a16:creationId xmlns:a16="http://schemas.microsoft.com/office/drawing/2014/main" id="{00000000-0008-0000-0000-00005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3" name="Text Box 3">
          <a:extLst>
            <a:ext uri="{FF2B5EF4-FFF2-40B4-BE49-F238E27FC236}">
              <a16:creationId xmlns:a16="http://schemas.microsoft.com/office/drawing/2014/main" id="{00000000-0008-0000-0000-00005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4" name="Text Box 3">
          <a:extLst>
            <a:ext uri="{FF2B5EF4-FFF2-40B4-BE49-F238E27FC236}">
              <a16:creationId xmlns:a16="http://schemas.microsoft.com/office/drawing/2014/main" id="{00000000-0008-0000-0000-00005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5" name="Text Box 3">
          <a:extLst>
            <a:ext uri="{FF2B5EF4-FFF2-40B4-BE49-F238E27FC236}">
              <a16:creationId xmlns:a16="http://schemas.microsoft.com/office/drawing/2014/main" id="{00000000-0008-0000-0000-00005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6" name="Text Box 3">
          <a:extLst>
            <a:ext uri="{FF2B5EF4-FFF2-40B4-BE49-F238E27FC236}">
              <a16:creationId xmlns:a16="http://schemas.microsoft.com/office/drawing/2014/main" id="{00000000-0008-0000-0000-00005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7" name="Text Box 3">
          <a:extLst>
            <a:ext uri="{FF2B5EF4-FFF2-40B4-BE49-F238E27FC236}">
              <a16:creationId xmlns:a16="http://schemas.microsoft.com/office/drawing/2014/main" id="{00000000-0008-0000-0000-00005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8" name="Text Box 3">
          <a:extLst>
            <a:ext uri="{FF2B5EF4-FFF2-40B4-BE49-F238E27FC236}">
              <a16:creationId xmlns:a16="http://schemas.microsoft.com/office/drawing/2014/main" id="{00000000-0008-0000-0000-00005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9" name="Text Box 3">
          <a:extLst>
            <a:ext uri="{FF2B5EF4-FFF2-40B4-BE49-F238E27FC236}">
              <a16:creationId xmlns:a16="http://schemas.microsoft.com/office/drawing/2014/main" id="{00000000-0008-0000-0000-00005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0" name="Text Box 3">
          <a:extLst>
            <a:ext uri="{FF2B5EF4-FFF2-40B4-BE49-F238E27FC236}">
              <a16:creationId xmlns:a16="http://schemas.microsoft.com/office/drawing/2014/main" id="{00000000-0008-0000-0000-00005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1" name="Text Box 3">
          <a:extLst>
            <a:ext uri="{FF2B5EF4-FFF2-40B4-BE49-F238E27FC236}">
              <a16:creationId xmlns:a16="http://schemas.microsoft.com/office/drawing/2014/main" id="{00000000-0008-0000-0000-00005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2" name="Text Box 3">
          <a:extLst>
            <a:ext uri="{FF2B5EF4-FFF2-40B4-BE49-F238E27FC236}">
              <a16:creationId xmlns:a16="http://schemas.microsoft.com/office/drawing/2014/main" id="{00000000-0008-0000-0000-00005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3" name="Text Box 3">
          <a:extLst>
            <a:ext uri="{FF2B5EF4-FFF2-40B4-BE49-F238E27FC236}">
              <a16:creationId xmlns:a16="http://schemas.microsoft.com/office/drawing/2014/main" id="{00000000-0008-0000-0000-00005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4" name="Text Box 3">
          <a:extLst>
            <a:ext uri="{FF2B5EF4-FFF2-40B4-BE49-F238E27FC236}">
              <a16:creationId xmlns:a16="http://schemas.microsoft.com/office/drawing/2014/main" id="{00000000-0008-0000-0000-00005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5" name="Text Box 3">
          <a:extLst>
            <a:ext uri="{FF2B5EF4-FFF2-40B4-BE49-F238E27FC236}">
              <a16:creationId xmlns:a16="http://schemas.microsoft.com/office/drawing/2014/main" id="{00000000-0008-0000-0000-00005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6" name="Text Box 3">
          <a:extLst>
            <a:ext uri="{FF2B5EF4-FFF2-40B4-BE49-F238E27FC236}">
              <a16:creationId xmlns:a16="http://schemas.microsoft.com/office/drawing/2014/main" id="{00000000-0008-0000-0000-00006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7" name="Text Box 3">
          <a:extLst>
            <a:ext uri="{FF2B5EF4-FFF2-40B4-BE49-F238E27FC236}">
              <a16:creationId xmlns:a16="http://schemas.microsoft.com/office/drawing/2014/main" id="{00000000-0008-0000-0000-00006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8" name="Text Box 3">
          <a:extLst>
            <a:ext uri="{FF2B5EF4-FFF2-40B4-BE49-F238E27FC236}">
              <a16:creationId xmlns:a16="http://schemas.microsoft.com/office/drawing/2014/main" id="{00000000-0008-0000-0000-00006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9" name="Text Box 3">
          <a:extLst>
            <a:ext uri="{FF2B5EF4-FFF2-40B4-BE49-F238E27FC236}">
              <a16:creationId xmlns:a16="http://schemas.microsoft.com/office/drawing/2014/main" id="{00000000-0008-0000-0000-00006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0" name="Text Box 3">
          <a:extLst>
            <a:ext uri="{FF2B5EF4-FFF2-40B4-BE49-F238E27FC236}">
              <a16:creationId xmlns:a16="http://schemas.microsoft.com/office/drawing/2014/main" id="{00000000-0008-0000-0000-00006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1" name="Text Box 3">
          <a:extLst>
            <a:ext uri="{FF2B5EF4-FFF2-40B4-BE49-F238E27FC236}">
              <a16:creationId xmlns:a16="http://schemas.microsoft.com/office/drawing/2014/main" id="{00000000-0008-0000-0000-00006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2" name="Text Box 3">
          <a:extLst>
            <a:ext uri="{FF2B5EF4-FFF2-40B4-BE49-F238E27FC236}">
              <a16:creationId xmlns:a16="http://schemas.microsoft.com/office/drawing/2014/main" id="{00000000-0008-0000-0000-00006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3" name="Text Box 3">
          <a:extLst>
            <a:ext uri="{FF2B5EF4-FFF2-40B4-BE49-F238E27FC236}">
              <a16:creationId xmlns:a16="http://schemas.microsoft.com/office/drawing/2014/main" id="{00000000-0008-0000-0000-00006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4" name="Text Box 3">
          <a:extLst>
            <a:ext uri="{FF2B5EF4-FFF2-40B4-BE49-F238E27FC236}">
              <a16:creationId xmlns:a16="http://schemas.microsoft.com/office/drawing/2014/main" id="{00000000-0008-0000-0000-00006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5" name="Text Box 3">
          <a:extLst>
            <a:ext uri="{FF2B5EF4-FFF2-40B4-BE49-F238E27FC236}">
              <a16:creationId xmlns:a16="http://schemas.microsoft.com/office/drawing/2014/main" id="{00000000-0008-0000-0000-00006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6" name="Text Box 3">
          <a:extLst>
            <a:ext uri="{FF2B5EF4-FFF2-40B4-BE49-F238E27FC236}">
              <a16:creationId xmlns:a16="http://schemas.microsoft.com/office/drawing/2014/main" id="{00000000-0008-0000-0000-00006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7" name="Text Box 3">
          <a:extLst>
            <a:ext uri="{FF2B5EF4-FFF2-40B4-BE49-F238E27FC236}">
              <a16:creationId xmlns:a16="http://schemas.microsoft.com/office/drawing/2014/main" id="{00000000-0008-0000-0000-00006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8" name="Text Box 3">
          <a:extLst>
            <a:ext uri="{FF2B5EF4-FFF2-40B4-BE49-F238E27FC236}">
              <a16:creationId xmlns:a16="http://schemas.microsoft.com/office/drawing/2014/main" id="{00000000-0008-0000-0000-00006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9" name="Text Box 3">
          <a:extLst>
            <a:ext uri="{FF2B5EF4-FFF2-40B4-BE49-F238E27FC236}">
              <a16:creationId xmlns:a16="http://schemas.microsoft.com/office/drawing/2014/main" id="{00000000-0008-0000-0000-00006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0" name="Text Box 3">
          <a:extLst>
            <a:ext uri="{FF2B5EF4-FFF2-40B4-BE49-F238E27FC236}">
              <a16:creationId xmlns:a16="http://schemas.microsoft.com/office/drawing/2014/main" id="{00000000-0008-0000-0000-00006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1" name="Text Box 3">
          <a:extLst>
            <a:ext uri="{FF2B5EF4-FFF2-40B4-BE49-F238E27FC236}">
              <a16:creationId xmlns:a16="http://schemas.microsoft.com/office/drawing/2014/main" id="{00000000-0008-0000-0000-00006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2" name="Text Box 3">
          <a:extLst>
            <a:ext uri="{FF2B5EF4-FFF2-40B4-BE49-F238E27FC236}">
              <a16:creationId xmlns:a16="http://schemas.microsoft.com/office/drawing/2014/main" id="{00000000-0008-0000-0000-00007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3" name="Text Box 3">
          <a:extLst>
            <a:ext uri="{FF2B5EF4-FFF2-40B4-BE49-F238E27FC236}">
              <a16:creationId xmlns:a16="http://schemas.microsoft.com/office/drawing/2014/main" id="{00000000-0008-0000-0000-00007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4" name="Text Box 3">
          <a:extLst>
            <a:ext uri="{FF2B5EF4-FFF2-40B4-BE49-F238E27FC236}">
              <a16:creationId xmlns:a16="http://schemas.microsoft.com/office/drawing/2014/main" id="{00000000-0008-0000-0000-00007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5" name="Text Box 3">
          <a:extLst>
            <a:ext uri="{FF2B5EF4-FFF2-40B4-BE49-F238E27FC236}">
              <a16:creationId xmlns:a16="http://schemas.microsoft.com/office/drawing/2014/main" id="{00000000-0008-0000-0000-00007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6" name="Text Box 3">
          <a:extLst>
            <a:ext uri="{FF2B5EF4-FFF2-40B4-BE49-F238E27FC236}">
              <a16:creationId xmlns:a16="http://schemas.microsoft.com/office/drawing/2014/main" id="{00000000-0008-0000-0000-00007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7" name="Text Box 3">
          <a:extLst>
            <a:ext uri="{FF2B5EF4-FFF2-40B4-BE49-F238E27FC236}">
              <a16:creationId xmlns:a16="http://schemas.microsoft.com/office/drawing/2014/main" id="{00000000-0008-0000-0000-00007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8" name="Text Box 3">
          <a:extLst>
            <a:ext uri="{FF2B5EF4-FFF2-40B4-BE49-F238E27FC236}">
              <a16:creationId xmlns:a16="http://schemas.microsoft.com/office/drawing/2014/main" id="{00000000-0008-0000-0000-00007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9" name="Text Box 3">
          <a:extLst>
            <a:ext uri="{FF2B5EF4-FFF2-40B4-BE49-F238E27FC236}">
              <a16:creationId xmlns:a16="http://schemas.microsoft.com/office/drawing/2014/main" id="{00000000-0008-0000-0000-00007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0" name="Text Box 3">
          <a:extLst>
            <a:ext uri="{FF2B5EF4-FFF2-40B4-BE49-F238E27FC236}">
              <a16:creationId xmlns:a16="http://schemas.microsoft.com/office/drawing/2014/main" id="{00000000-0008-0000-0000-00007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1" name="Text Box 3">
          <a:extLst>
            <a:ext uri="{FF2B5EF4-FFF2-40B4-BE49-F238E27FC236}">
              <a16:creationId xmlns:a16="http://schemas.microsoft.com/office/drawing/2014/main" id="{00000000-0008-0000-0000-00007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2" name="Text Box 3">
          <a:extLst>
            <a:ext uri="{FF2B5EF4-FFF2-40B4-BE49-F238E27FC236}">
              <a16:creationId xmlns:a16="http://schemas.microsoft.com/office/drawing/2014/main" id="{00000000-0008-0000-0000-00007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3" name="Text Box 3">
          <a:extLst>
            <a:ext uri="{FF2B5EF4-FFF2-40B4-BE49-F238E27FC236}">
              <a16:creationId xmlns:a16="http://schemas.microsoft.com/office/drawing/2014/main" id="{00000000-0008-0000-0000-00007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4" name="Text Box 3">
          <a:extLst>
            <a:ext uri="{FF2B5EF4-FFF2-40B4-BE49-F238E27FC236}">
              <a16:creationId xmlns:a16="http://schemas.microsoft.com/office/drawing/2014/main" id="{00000000-0008-0000-0000-00007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5" name="Text Box 3">
          <a:extLst>
            <a:ext uri="{FF2B5EF4-FFF2-40B4-BE49-F238E27FC236}">
              <a16:creationId xmlns:a16="http://schemas.microsoft.com/office/drawing/2014/main" id="{00000000-0008-0000-0000-00007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6" name="Text Box 3">
          <a:extLst>
            <a:ext uri="{FF2B5EF4-FFF2-40B4-BE49-F238E27FC236}">
              <a16:creationId xmlns:a16="http://schemas.microsoft.com/office/drawing/2014/main" id="{00000000-0008-0000-0000-00007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7" name="Text Box 3">
          <a:extLst>
            <a:ext uri="{FF2B5EF4-FFF2-40B4-BE49-F238E27FC236}">
              <a16:creationId xmlns:a16="http://schemas.microsoft.com/office/drawing/2014/main" id="{00000000-0008-0000-0000-00007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8" name="Text Box 3">
          <a:extLst>
            <a:ext uri="{FF2B5EF4-FFF2-40B4-BE49-F238E27FC236}">
              <a16:creationId xmlns:a16="http://schemas.microsoft.com/office/drawing/2014/main" id="{00000000-0008-0000-0000-00008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9" name="Text Box 3">
          <a:extLst>
            <a:ext uri="{FF2B5EF4-FFF2-40B4-BE49-F238E27FC236}">
              <a16:creationId xmlns:a16="http://schemas.microsoft.com/office/drawing/2014/main" id="{00000000-0008-0000-0000-00008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0" name="Text Box 3">
          <a:extLst>
            <a:ext uri="{FF2B5EF4-FFF2-40B4-BE49-F238E27FC236}">
              <a16:creationId xmlns:a16="http://schemas.microsoft.com/office/drawing/2014/main" id="{00000000-0008-0000-0000-00008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1" name="Text Box 3">
          <a:extLst>
            <a:ext uri="{FF2B5EF4-FFF2-40B4-BE49-F238E27FC236}">
              <a16:creationId xmlns:a16="http://schemas.microsoft.com/office/drawing/2014/main" id="{00000000-0008-0000-0000-00008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2" name="Text Box 3">
          <a:extLst>
            <a:ext uri="{FF2B5EF4-FFF2-40B4-BE49-F238E27FC236}">
              <a16:creationId xmlns:a16="http://schemas.microsoft.com/office/drawing/2014/main" id="{00000000-0008-0000-0000-00008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3" name="Text Box 3">
          <a:extLst>
            <a:ext uri="{FF2B5EF4-FFF2-40B4-BE49-F238E27FC236}">
              <a16:creationId xmlns:a16="http://schemas.microsoft.com/office/drawing/2014/main" id="{00000000-0008-0000-0000-00008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4" name="Text Box 3">
          <a:extLst>
            <a:ext uri="{FF2B5EF4-FFF2-40B4-BE49-F238E27FC236}">
              <a16:creationId xmlns:a16="http://schemas.microsoft.com/office/drawing/2014/main" id="{00000000-0008-0000-0000-00008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5" name="Text Box 3">
          <a:extLst>
            <a:ext uri="{FF2B5EF4-FFF2-40B4-BE49-F238E27FC236}">
              <a16:creationId xmlns:a16="http://schemas.microsoft.com/office/drawing/2014/main" id="{00000000-0008-0000-0000-00008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6" name="Text Box 3">
          <a:extLst>
            <a:ext uri="{FF2B5EF4-FFF2-40B4-BE49-F238E27FC236}">
              <a16:creationId xmlns:a16="http://schemas.microsoft.com/office/drawing/2014/main" id="{00000000-0008-0000-0000-00008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7" name="Text Box 3">
          <a:extLst>
            <a:ext uri="{FF2B5EF4-FFF2-40B4-BE49-F238E27FC236}">
              <a16:creationId xmlns:a16="http://schemas.microsoft.com/office/drawing/2014/main" id="{00000000-0008-0000-0000-00008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8" name="Text Box 3">
          <a:extLst>
            <a:ext uri="{FF2B5EF4-FFF2-40B4-BE49-F238E27FC236}">
              <a16:creationId xmlns:a16="http://schemas.microsoft.com/office/drawing/2014/main" id="{00000000-0008-0000-0000-00008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9" name="Text Box 3">
          <a:extLst>
            <a:ext uri="{FF2B5EF4-FFF2-40B4-BE49-F238E27FC236}">
              <a16:creationId xmlns:a16="http://schemas.microsoft.com/office/drawing/2014/main" id="{00000000-0008-0000-0000-00008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0" name="Text Box 3">
          <a:extLst>
            <a:ext uri="{FF2B5EF4-FFF2-40B4-BE49-F238E27FC236}">
              <a16:creationId xmlns:a16="http://schemas.microsoft.com/office/drawing/2014/main" id="{00000000-0008-0000-0000-00008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1" name="Text Box 3">
          <a:extLst>
            <a:ext uri="{FF2B5EF4-FFF2-40B4-BE49-F238E27FC236}">
              <a16:creationId xmlns:a16="http://schemas.microsoft.com/office/drawing/2014/main" id="{00000000-0008-0000-0000-00008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2" name="Text Box 3">
          <a:extLst>
            <a:ext uri="{FF2B5EF4-FFF2-40B4-BE49-F238E27FC236}">
              <a16:creationId xmlns:a16="http://schemas.microsoft.com/office/drawing/2014/main" id="{00000000-0008-0000-0000-00008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3" name="Text Box 3">
          <a:extLst>
            <a:ext uri="{FF2B5EF4-FFF2-40B4-BE49-F238E27FC236}">
              <a16:creationId xmlns:a16="http://schemas.microsoft.com/office/drawing/2014/main" id="{00000000-0008-0000-0000-00008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4" name="Text Box 3">
          <a:extLst>
            <a:ext uri="{FF2B5EF4-FFF2-40B4-BE49-F238E27FC236}">
              <a16:creationId xmlns:a16="http://schemas.microsoft.com/office/drawing/2014/main" id="{00000000-0008-0000-0000-00009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5" name="Text Box 3">
          <a:extLst>
            <a:ext uri="{FF2B5EF4-FFF2-40B4-BE49-F238E27FC236}">
              <a16:creationId xmlns:a16="http://schemas.microsoft.com/office/drawing/2014/main" id="{00000000-0008-0000-0000-00009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6" name="Text Box 3">
          <a:extLst>
            <a:ext uri="{FF2B5EF4-FFF2-40B4-BE49-F238E27FC236}">
              <a16:creationId xmlns:a16="http://schemas.microsoft.com/office/drawing/2014/main" id="{00000000-0008-0000-0000-00009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7" name="Text Box 3">
          <a:extLst>
            <a:ext uri="{FF2B5EF4-FFF2-40B4-BE49-F238E27FC236}">
              <a16:creationId xmlns:a16="http://schemas.microsoft.com/office/drawing/2014/main" id="{00000000-0008-0000-0000-00009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8" name="Text Box 3">
          <a:extLst>
            <a:ext uri="{FF2B5EF4-FFF2-40B4-BE49-F238E27FC236}">
              <a16:creationId xmlns:a16="http://schemas.microsoft.com/office/drawing/2014/main" id="{00000000-0008-0000-0000-00009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9" name="Text Box 3">
          <a:extLst>
            <a:ext uri="{FF2B5EF4-FFF2-40B4-BE49-F238E27FC236}">
              <a16:creationId xmlns:a16="http://schemas.microsoft.com/office/drawing/2014/main" id="{00000000-0008-0000-0000-00009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0" name="Text Box 3">
          <a:extLst>
            <a:ext uri="{FF2B5EF4-FFF2-40B4-BE49-F238E27FC236}">
              <a16:creationId xmlns:a16="http://schemas.microsoft.com/office/drawing/2014/main" id="{00000000-0008-0000-0000-00009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1" name="Text Box 3">
          <a:extLst>
            <a:ext uri="{FF2B5EF4-FFF2-40B4-BE49-F238E27FC236}">
              <a16:creationId xmlns:a16="http://schemas.microsoft.com/office/drawing/2014/main" id="{00000000-0008-0000-0000-00009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2" name="Text Box 3">
          <a:extLst>
            <a:ext uri="{FF2B5EF4-FFF2-40B4-BE49-F238E27FC236}">
              <a16:creationId xmlns:a16="http://schemas.microsoft.com/office/drawing/2014/main" id="{00000000-0008-0000-0000-00009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3" name="Text Box 3">
          <a:extLst>
            <a:ext uri="{FF2B5EF4-FFF2-40B4-BE49-F238E27FC236}">
              <a16:creationId xmlns:a16="http://schemas.microsoft.com/office/drawing/2014/main" id="{00000000-0008-0000-0000-00009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4" name="Text Box 3">
          <a:extLst>
            <a:ext uri="{FF2B5EF4-FFF2-40B4-BE49-F238E27FC236}">
              <a16:creationId xmlns:a16="http://schemas.microsoft.com/office/drawing/2014/main" id="{00000000-0008-0000-0000-00009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5" name="Text Box 3">
          <a:extLst>
            <a:ext uri="{FF2B5EF4-FFF2-40B4-BE49-F238E27FC236}">
              <a16:creationId xmlns:a16="http://schemas.microsoft.com/office/drawing/2014/main" id="{00000000-0008-0000-0000-00009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6" name="Text Box 3">
          <a:extLst>
            <a:ext uri="{FF2B5EF4-FFF2-40B4-BE49-F238E27FC236}">
              <a16:creationId xmlns:a16="http://schemas.microsoft.com/office/drawing/2014/main" id="{00000000-0008-0000-0000-00009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7" name="Text Box 3">
          <a:extLst>
            <a:ext uri="{FF2B5EF4-FFF2-40B4-BE49-F238E27FC236}">
              <a16:creationId xmlns:a16="http://schemas.microsoft.com/office/drawing/2014/main" id="{00000000-0008-0000-0000-00009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8" name="Text Box 3">
          <a:extLst>
            <a:ext uri="{FF2B5EF4-FFF2-40B4-BE49-F238E27FC236}">
              <a16:creationId xmlns:a16="http://schemas.microsoft.com/office/drawing/2014/main" id="{00000000-0008-0000-0000-00009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9" name="Text Box 3">
          <a:extLst>
            <a:ext uri="{FF2B5EF4-FFF2-40B4-BE49-F238E27FC236}">
              <a16:creationId xmlns:a16="http://schemas.microsoft.com/office/drawing/2014/main" id="{00000000-0008-0000-0000-00009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0" name="Text Box 3">
          <a:extLst>
            <a:ext uri="{FF2B5EF4-FFF2-40B4-BE49-F238E27FC236}">
              <a16:creationId xmlns:a16="http://schemas.microsoft.com/office/drawing/2014/main" id="{00000000-0008-0000-0000-0000A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1" name="Text Box 3">
          <a:extLst>
            <a:ext uri="{FF2B5EF4-FFF2-40B4-BE49-F238E27FC236}">
              <a16:creationId xmlns:a16="http://schemas.microsoft.com/office/drawing/2014/main" id="{00000000-0008-0000-0000-0000A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2" name="Text Box 3">
          <a:extLst>
            <a:ext uri="{FF2B5EF4-FFF2-40B4-BE49-F238E27FC236}">
              <a16:creationId xmlns:a16="http://schemas.microsoft.com/office/drawing/2014/main" id="{00000000-0008-0000-0000-0000A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3" name="Text Box 3">
          <a:extLst>
            <a:ext uri="{FF2B5EF4-FFF2-40B4-BE49-F238E27FC236}">
              <a16:creationId xmlns:a16="http://schemas.microsoft.com/office/drawing/2014/main" id="{00000000-0008-0000-0000-0000A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4" name="Text Box 3">
          <a:extLst>
            <a:ext uri="{FF2B5EF4-FFF2-40B4-BE49-F238E27FC236}">
              <a16:creationId xmlns:a16="http://schemas.microsoft.com/office/drawing/2014/main" id="{00000000-0008-0000-0000-0000A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5" name="Text Box 3">
          <a:extLst>
            <a:ext uri="{FF2B5EF4-FFF2-40B4-BE49-F238E27FC236}">
              <a16:creationId xmlns:a16="http://schemas.microsoft.com/office/drawing/2014/main" id="{00000000-0008-0000-0000-0000A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6" name="Text Box 3">
          <a:extLst>
            <a:ext uri="{FF2B5EF4-FFF2-40B4-BE49-F238E27FC236}">
              <a16:creationId xmlns:a16="http://schemas.microsoft.com/office/drawing/2014/main" id="{00000000-0008-0000-0000-0000A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7" name="Text Box 3">
          <a:extLst>
            <a:ext uri="{FF2B5EF4-FFF2-40B4-BE49-F238E27FC236}">
              <a16:creationId xmlns:a16="http://schemas.microsoft.com/office/drawing/2014/main" id="{00000000-0008-0000-0000-0000A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8" name="Text Box 3">
          <a:extLst>
            <a:ext uri="{FF2B5EF4-FFF2-40B4-BE49-F238E27FC236}">
              <a16:creationId xmlns:a16="http://schemas.microsoft.com/office/drawing/2014/main" id="{00000000-0008-0000-0000-0000A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9" name="Text Box 3">
          <a:extLst>
            <a:ext uri="{FF2B5EF4-FFF2-40B4-BE49-F238E27FC236}">
              <a16:creationId xmlns:a16="http://schemas.microsoft.com/office/drawing/2014/main" id="{00000000-0008-0000-0000-0000A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0" name="Text Box 3">
          <a:extLst>
            <a:ext uri="{FF2B5EF4-FFF2-40B4-BE49-F238E27FC236}">
              <a16:creationId xmlns:a16="http://schemas.microsoft.com/office/drawing/2014/main" id="{00000000-0008-0000-0000-0000A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1" name="Text Box 3">
          <a:extLst>
            <a:ext uri="{FF2B5EF4-FFF2-40B4-BE49-F238E27FC236}">
              <a16:creationId xmlns:a16="http://schemas.microsoft.com/office/drawing/2014/main" id="{00000000-0008-0000-0000-0000A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2" name="Text Box 3">
          <a:extLst>
            <a:ext uri="{FF2B5EF4-FFF2-40B4-BE49-F238E27FC236}">
              <a16:creationId xmlns:a16="http://schemas.microsoft.com/office/drawing/2014/main" id="{00000000-0008-0000-0000-0000A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3" name="Text Box 3">
          <a:extLst>
            <a:ext uri="{FF2B5EF4-FFF2-40B4-BE49-F238E27FC236}">
              <a16:creationId xmlns:a16="http://schemas.microsoft.com/office/drawing/2014/main" id="{00000000-0008-0000-0000-0000A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4" name="Text Box 3">
          <a:extLst>
            <a:ext uri="{FF2B5EF4-FFF2-40B4-BE49-F238E27FC236}">
              <a16:creationId xmlns:a16="http://schemas.microsoft.com/office/drawing/2014/main" id="{00000000-0008-0000-0000-0000A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5" name="Text Box 3">
          <a:extLst>
            <a:ext uri="{FF2B5EF4-FFF2-40B4-BE49-F238E27FC236}">
              <a16:creationId xmlns:a16="http://schemas.microsoft.com/office/drawing/2014/main" id="{00000000-0008-0000-0000-0000A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6" name="Text Box 3">
          <a:extLst>
            <a:ext uri="{FF2B5EF4-FFF2-40B4-BE49-F238E27FC236}">
              <a16:creationId xmlns:a16="http://schemas.microsoft.com/office/drawing/2014/main" id="{00000000-0008-0000-0000-0000B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7" name="Text Box 3">
          <a:extLst>
            <a:ext uri="{FF2B5EF4-FFF2-40B4-BE49-F238E27FC236}">
              <a16:creationId xmlns:a16="http://schemas.microsoft.com/office/drawing/2014/main" id="{00000000-0008-0000-0000-0000B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8" name="Text Box 3">
          <a:extLst>
            <a:ext uri="{FF2B5EF4-FFF2-40B4-BE49-F238E27FC236}">
              <a16:creationId xmlns:a16="http://schemas.microsoft.com/office/drawing/2014/main" id="{00000000-0008-0000-0000-0000B2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9" name="Text Box 3">
          <a:extLst>
            <a:ext uri="{FF2B5EF4-FFF2-40B4-BE49-F238E27FC236}">
              <a16:creationId xmlns:a16="http://schemas.microsoft.com/office/drawing/2014/main" id="{00000000-0008-0000-0000-0000B3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0" name="Text Box 3">
          <a:extLst>
            <a:ext uri="{FF2B5EF4-FFF2-40B4-BE49-F238E27FC236}">
              <a16:creationId xmlns:a16="http://schemas.microsoft.com/office/drawing/2014/main" id="{00000000-0008-0000-0000-0000B4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1" name="Text Box 3">
          <a:extLst>
            <a:ext uri="{FF2B5EF4-FFF2-40B4-BE49-F238E27FC236}">
              <a16:creationId xmlns:a16="http://schemas.microsoft.com/office/drawing/2014/main" id="{00000000-0008-0000-0000-0000B5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2" name="Text Box 3">
          <a:extLst>
            <a:ext uri="{FF2B5EF4-FFF2-40B4-BE49-F238E27FC236}">
              <a16:creationId xmlns:a16="http://schemas.microsoft.com/office/drawing/2014/main" id="{00000000-0008-0000-0000-0000B6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3" name="Text Box 3">
          <a:extLst>
            <a:ext uri="{FF2B5EF4-FFF2-40B4-BE49-F238E27FC236}">
              <a16:creationId xmlns:a16="http://schemas.microsoft.com/office/drawing/2014/main" id="{00000000-0008-0000-0000-0000B7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4" name="Text Box 3">
          <a:extLst>
            <a:ext uri="{FF2B5EF4-FFF2-40B4-BE49-F238E27FC236}">
              <a16:creationId xmlns:a16="http://schemas.microsoft.com/office/drawing/2014/main" id="{00000000-0008-0000-0000-0000B8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5" name="Text Box 3">
          <a:extLst>
            <a:ext uri="{FF2B5EF4-FFF2-40B4-BE49-F238E27FC236}">
              <a16:creationId xmlns:a16="http://schemas.microsoft.com/office/drawing/2014/main" id="{00000000-0008-0000-0000-0000B9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6" name="Text Box 3">
          <a:extLst>
            <a:ext uri="{FF2B5EF4-FFF2-40B4-BE49-F238E27FC236}">
              <a16:creationId xmlns:a16="http://schemas.microsoft.com/office/drawing/2014/main" id="{00000000-0008-0000-0000-0000BA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7" name="Text Box 3">
          <a:extLst>
            <a:ext uri="{FF2B5EF4-FFF2-40B4-BE49-F238E27FC236}">
              <a16:creationId xmlns:a16="http://schemas.microsoft.com/office/drawing/2014/main" id="{00000000-0008-0000-0000-0000BB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8" name="Text Box 3">
          <a:extLst>
            <a:ext uri="{FF2B5EF4-FFF2-40B4-BE49-F238E27FC236}">
              <a16:creationId xmlns:a16="http://schemas.microsoft.com/office/drawing/2014/main" id="{00000000-0008-0000-0000-0000BC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9" name="Text Box 3">
          <a:extLst>
            <a:ext uri="{FF2B5EF4-FFF2-40B4-BE49-F238E27FC236}">
              <a16:creationId xmlns:a16="http://schemas.microsoft.com/office/drawing/2014/main" id="{00000000-0008-0000-0000-0000BD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90" name="Text Box 3">
          <a:extLst>
            <a:ext uri="{FF2B5EF4-FFF2-40B4-BE49-F238E27FC236}">
              <a16:creationId xmlns:a16="http://schemas.microsoft.com/office/drawing/2014/main" id="{00000000-0008-0000-0000-0000BE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91" name="Text Box 3">
          <a:extLst>
            <a:ext uri="{FF2B5EF4-FFF2-40B4-BE49-F238E27FC236}">
              <a16:creationId xmlns:a16="http://schemas.microsoft.com/office/drawing/2014/main" id="{00000000-0008-0000-0000-0000BF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92" name="Text Box 3">
          <a:extLst>
            <a:ext uri="{FF2B5EF4-FFF2-40B4-BE49-F238E27FC236}">
              <a16:creationId xmlns:a16="http://schemas.microsoft.com/office/drawing/2014/main" id="{00000000-0008-0000-0000-0000C0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93" name="Text Box 3">
          <a:extLst>
            <a:ext uri="{FF2B5EF4-FFF2-40B4-BE49-F238E27FC236}">
              <a16:creationId xmlns:a16="http://schemas.microsoft.com/office/drawing/2014/main" id="{00000000-0008-0000-0000-0000C1000000}"/>
            </a:ext>
          </a:extLst>
        </xdr:cNvPr>
        <xdr:cNvSpPr>
          <a:spLocks noGrp="1"/>
        </xdr:cNvSpPr>
      </xdr:nvSpPr>
      <xdr:spPr>
        <a:xfrm>
          <a:off x="2552700" y="379857000"/>
          <a:ext cx="0" cy="209306"/>
        </a:xfrm>
        <a:prstGeom prst="rect">
          <a:avLst/>
        </a:prstGeom>
        <a:noFill/>
        <a:ln>
          <a:noFill/>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4" name="Text Box 387">
          <a:extLst>
            <a:ext uri="{FF2B5EF4-FFF2-40B4-BE49-F238E27FC236}">
              <a16:creationId xmlns:a16="http://schemas.microsoft.com/office/drawing/2014/main" id="{00000000-0008-0000-0000-0000C2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5" name="Text Box 388">
          <a:extLst>
            <a:ext uri="{FF2B5EF4-FFF2-40B4-BE49-F238E27FC236}">
              <a16:creationId xmlns:a16="http://schemas.microsoft.com/office/drawing/2014/main" id="{00000000-0008-0000-0000-0000C3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6" name="Text Box 389">
          <a:extLst>
            <a:ext uri="{FF2B5EF4-FFF2-40B4-BE49-F238E27FC236}">
              <a16:creationId xmlns:a16="http://schemas.microsoft.com/office/drawing/2014/main" id="{00000000-0008-0000-0000-0000C4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7" name="Text Box 390">
          <a:extLst>
            <a:ext uri="{FF2B5EF4-FFF2-40B4-BE49-F238E27FC236}">
              <a16:creationId xmlns:a16="http://schemas.microsoft.com/office/drawing/2014/main" id="{00000000-0008-0000-0000-0000C5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8" name="Text Box 391">
          <a:extLst>
            <a:ext uri="{FF2B5EF4-FFF2-40B4-BE49-F238E27FC236}">
              <a16:creationId xmlns:a16="http://schemas.microsoft.com/office/drawing/2014/main" id="{00000000-0008-0000-0000-0000C6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9" name="Text Box 392">
          <a:extLst>
            <a:ext uri="{FF2B5EF4-FFF2-40B4-BE49-F238E27FC236}">
              <a16:creationId xmlns:a16="http://schemas.microsoft.com/office/drawing/2014/main" id="{00000000-0008-0000-0000-0000C7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0" name="Text Box 393">
          <a:extLst>
            <a:ext uri="{FF2B5EF4-FFF2-40B4-BE49-F238E27FC236}">
              <a16:creationId xmlns:a16="http://schemas.microsoft.com/office/drawing/2014/main" id="{00000000-0008-0000-0000-0000C8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1" name="Text Box 394">
          <a:extLst>
            <a:ext uri="{FF2B5EF4-FFF2-40B4-BE49-F238E27FC236}">
              <a16:creationId xmlns:a16="http://schemas.microsoft.com/office/drawing/2014/main" id="{00000000-0008-0000-0000-0000C9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2" name="Text Box 395">
          <a:extLst>
            <a:ext uri="{FF2B5EF4-FFF2-40B4-BE49-F238E27FC236}">
              <a16:creationId xmlns:a16="http://schemas.microsoft.com/office/drawing/2014/main" id="{00000000-0008-0000-0000-0000CA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3" name="Text Box 396">
          <a:extLst>
            <a:ext uri="{FF2B5EF4-FFF2-40B4-BE49-F238E27FC236}">
              <a16:creationId xmlns:a16="http://schemas.microsoft.com/office/drawing/2014/main" id="{00000000-0008-0000-0000-0000CB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4" name="Text Box 397">
          <a:extLst>
            <a:ext uri="{FF2B5EF4-FFF2-40B4-BE49-F238E27FC236}">
              <a16:creationId xmlns:a16="http://schemas.microsoft.com/office/drawing/2014/main" id="{00000000-0008-0000-0000-0000CC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5" name="Text Box 398">
          <a:extLst>
            <a:ext uri="{FF2B5EF4-FFF2-40B4-BE49-F238E27FC236}">
              <a16:creationId xmlns:a16="http://schemas.microsoft.com/office/drawing/2014/main" id="{00000000-0008-0000-0000-0000CD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6" name="Text Box 399">
          <a:extLst>
            <a:ext uri="{FF2B5EF4-FFF2-40B4-BE49-F238E27FC236}">
              <a16:creationId xmlns:a16="http://schemas.microsoft.com/office/drawing/2014/main" id="{00000000-0008-0000-0000-0000CE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7" name="Text Box 400">
          <a:extLst>
            <a:ext uri="{FF2B5EF4-FFF2-40B4-BE49-F238E27FC236}">
              <a16:creationId xmlns:a16="http://schemas.microsoft.com/office/drawing/2014/main" id="{00000000-0008-0000-0000-0000CF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8" name="Text Box 401">
          <a:extLst>
            <a:ext uri="{FF2B5EF4-FFF2-40B4-BE49-F238E27FC236}">
              <a16:creationId xmlns:a16="http://schemas.microsoft.com/office/drawing/2014/main" id="{00000000-0008-0000-0000-0000D0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9" name="Text Box 402">
          <a:extLst>
            <a:ext uri="{FF2B5EF4-FFF2-40B4-BE49-F238E27FC236}">
              <a16:creationId xmlns:a16="http://schemas.microsoft.com/office/drawing/2014/main" id="{00000000-0008-0000-0000-0000D1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0" name="Text Box 403">
          <a:extLst>
            <a:ext uri="{FF2B5EF4-FFF2-40B4-BE49-F238E27FC236}">
              <a16:creationId xmlns:a16="http://schemas.microsoft.com/office/drawing/2014/main" id="{00000000-0008-0000-0000-0000D2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1" name="Text Box 404">
          <a:extLst>
            <a:ext uri="{FF2B5EF4-FFF2-40B4-BE49-F238E27FC236}">
              <a16:creationId xmlns:a16="http://schemas.microsoft.com/office/drawing/2014/main" id="{00000000-0008-0000-0000-0000D3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2" name="Text Box 405">
          <a:extLst>
            <a:ext uri="{FF2B5EF4-FFF2-40B4-BE49-F238E27FC236}">
              <a16:creationId xmlns:a16="http://schemas.microsoft.com/office/drawing/2014/main" id="{00000000-0008-0000-0000-0000D4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3" name="Text Box 406">
          <a:extLst>
            <a:ext uri="{FF2B5EF4-FFF2-40B4-BE49-F238E27FC236}">
              <a16:creationId xmlns:a16="http://schemas.microsoft.com/office/drawing/2014/main" id="{00000000-0008-0000-0000-0000D5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4" name="Text Box 407">
          <a:extLst>
            <a:ext uri="{FF2B5EF4-FFF2-40B4-BE49-F238E27FC236}">
              <a16:creationId xmlns:a16="http://schemas.microsoft.com/office/drawing/2014/main" id="{00000000-0008-0000-0000-0000D6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5" name="Text Box 408">
          <a:extLst>
            <a:ext uri="{FF2B5EF4-FFF2-40B4-BE49-F238E27FC236}">
              <a16:creationId xmlns:a16="http://schemas.microsoft.com/office/drawing/2014/main" id="{00000000-0008-0000-0000-0000D7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6" name="Text Box 409">
          <a:extLst>
            <a:ext uri="{FF2B5EF4-FFF2-40B4-BE49-F238E27FC236}">
              <a16:creationId xmlns:a16="http://schemas.microsoft.com/office/drawing/2014/main" id="{00000000-0008-0000-0000-0000D8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7" name="Text Box 410">
          <a:extLst>
            <a:ext uri="{FF2B5EF4-FFF2-40B4-BE49-F238E27FC236}">
              <a16:creationId xmlns:a16="http://schemas.microsoft.com/office/drawing/2014/main" id="{00000000-0008-0000-0000-0000D9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8" name="Text Box 411">
          <a:extLst>
            <a:ext uri="{FF2B5EF4-FFF2-40B4-BE49-F238E27FC236}">
              <a16:creationId xmlns:a16="http://schemas.microsoft.com/office/drawing/2014/main" id="{00000000-0008-0000-0000-0000DA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9" name="Text Box 412">
          <a:extLst>
            <a:ext uri="{FF2B5EF4-FFF2-40B4-BE49-F238E27FC236}">
              <a16:creationId xmlns:a16="http://schemas.microsoft.com/office/drawing/2014/main" id="{00000000-0008-0000-0000-0000DB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0" name="Text Box 413">
          <a:extLst>
            <a:ext uri="{FF2B5EF4-FFF2-40B4-BE49-F238E27FC236}">
              <a16:creationId xmlns:a16="http://schemas.microsoft.com/office/drawing/2014/main" id="{00000000-0008-0000-0000-0000DC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1" name="Text Box 414">
          <a:extLst>
            <a:ext uri="{FF2B5EF4-FFF2-40B4-BE49-F238E27FC236}">
              <a16:creationId xmlns:a16="http://schemas.microsoft.com/office/drawing/2014/main" id="{00000000-0008-0000-0000-0000DD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2" name="Text Box 415">
          <a:extLst>
            <a:ext uri="{FF2B5EF4-FFF2-40B4-BE49-F238E27FC236}">
              <a16:creationId xmlns:a16="http://schemas.microsoft.com/office/drawing/2014/main" id="{00000000-0008-0000-0000-0000DE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3" name="Text Box 416">
          <a:extLst>
            <a:ext uri="{FF2B5EF4-FFF2-40B4-BE49-F238E27FC236}">
              <a16:creationId xmlns:a16="http://schemas.microsoft.com/office/drawing/2014/main" id="{00000000-0008-0000-0000-0000DF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4" name="Text Box 417">
          <a:extLst>
            <a:ext uri="{FF2B5EF4-FFF2-40B4-BE49-F238E27FC236}">
              <a16:creationId xmlns:a16="http://schemas.microsoft.com/office/drawing/2014/main" id="{00000000-0008-0000-0000-0000E0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5" name="Text Box 418">
          <a:extLst>
            <a:ext uri="{FF2B5EF4-FFF2-40B4-BE49-F238E27FC236}">
              <a16:creationId xmlns:a16="http://schemas.microsoft.com/office/drawing/2014/main" id="{00000000-0008-0000-0000-0000E1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6" name="Text Box 419">
          <a:extLst>
            <a:ext uri="{FF2B5EF4-FFF2-40B4-BE49-F238E27FC236}">
              <a16:creationId xmlns:a16="http://schemas.microsoft.com/office/drawing/2014/main" id="{00000000-0008-0000-0000-0000E2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7" name="Text Box 420">
          <a:extLst>
            <a:ext uri="{FF2B5EF4-FFF2-40B4-BE49-F238E27FC236}">
              <a16:creationId xmlns:a16="http://schemas.microsoft.com/office/drawing/2014/main" id="{00000000-0008-0000-0000-0000E3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8" name="Text Box 421">
          <a:extLst>
            <a:ext uri="{FF2B5EF4-FFF2-40B4-BE49-F238E27FC236}">
              <a16:creationId xmlns:a16="http://schemas.microsoft.com/office/drawing/2014/main" id="{00000000-0008-0000-0000-0000E4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9" name="Text Box 422">
          <a:extLst>
            <a:ext uri="{FF2B5EF4-FFF2-40B4-BE49-F238E27FC236}">
              <a16:creationId xmlns:a16="http://schemas.microsoft.com/office/drawing/2014/main" id="{00000000-0008-0000-0000-0000E5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0" name="Text Box 423">
          <a:extLst>
            <a:ext uri="{FF2B5EF4-FFF2-40B4-BE49-F238E27FC236}">
              <a16:creationId xmlns:a16="http://schemas.microsoft.com/office/drawing/2014/main" id="{00000000-0008-0000-0000-0000E6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1" name="Text Box 424">
          <a:extLst>
            <a:ext uri="{FF2B5EF4-FFF2-40B4-BE49-F238E27FC236}">
              <a16:creationId xmlns:a16="http://schemas.microsoft.com/office/drawing/2014/main" id="{00000000-0008-0000-0000-0000E7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2" name="Text Box 425">
          <a:extLst>
            <a:ext uri="{FF2B5EF4-FFF2-40B4-BE49-F238E27FC236}">
              <a16:creationId xmlns:a16="http://schemas.microsoft.com/office/drawing/2014/main" id="{00000000-0008-0000-0000-0000E8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3" name="Text Box 426">
          <a:extLst>
            <a:ext uri="{FF2B5EF4-FFF2-40B4-BE49-F238E27FC236}">
              <a16:creationId xmlns:a16="http://schemas.microsoft.com/office/drawing/2014/main" id="{00000000-0008-0000-0000-0000E9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4" name="Text Box 427">
          <a:extLst>
            <a:ext uri="{FF2B5EF4-FFF2-40B4-BE49-F238E27FC236}">
              <a16:creationId xmlns:a16="http://schemas.microsoft.com/office/drawing/2014/main" id="{00000000-0008-0000-0000-0000EA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5" name="Text Box 428">
          <a:extLst>
            <a:ext uri="{FF2B5EF4-FFF2-40B4-BE49-F238E27FC236}">
              <a16:creationId xmlns:a16="http://schemas.microsoft.com/office/drawing/2014/main" id="{00000000-0008-0000-0000-0000EB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6" name="Text Box 429">
          <a:extLst>
            <a:ext uri="{FF2B5EF4-FFF2-40B4-BE49-F238E27FC236}">
              <a16:creationId xmlns:a16="http://schemas.microsoft.com/office/drawing/2014/main" id="{00000000-0008-0000-0000-0000EC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7" name="Text Box 430">
          <a:extLst>
            <a:ext uri="{FF2B5EF4-FFF2-40B4-BE49-F238E27FC236}">
              <a16:creationId xmlns:a16="http://schemas.microsoft.com/office/drawing/2014/main" id="{00000000-0008-0000-0000-0000ED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8" name="Text Box 431">
          <a:extLst>
            <a:ext uri="{FF2B5EF4-FFF2-40B4-BE49-F238E27FC236}">
              <a16:creationId xmlns:a16="http://schemas.microsoft.com/office/drawing/2014/main" id="{00000000-0008-0000-0000-0000EE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9" name="Text Box 432">
          <a:extLst>
            <a:ext uri="{FF2B5EF4-FFF2-40B4-BE49-F238E27FC236}">
              <a16:creationId xmlns:a16="http://schemas.microsoft.com/office/drawing/2014/main" id="{00000000-0008-0000-0000-0000EF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0" name="Text Box 433">
          <a:extLst>
            <a:ext uri="{FF2B5EF4-FFF2-40B4-BE49-F238E27FC236}">
              <a16:creationId xmlns:a16="http://schemas.microsoft.com/office/drawing/2014/main" id="{00000000-0008-0000-0000-0000F0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1" name="Text Box 434">
          <a:extLst>
            <a:ext uri="{FF2B5EF4-FFF2-40B4-BE49-F238E27FC236}">
              <a16:creationId xmlns:a16="http://schemas.microsoft.com/office/drawing/2014/main" id="{00000000-0008-0000-0000-0000F1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2" name="Text Box 435">
          <a:extLst>
            <a:ext uri="{FF2B5EF4-FFF2-40B4-BE49-F238E27FC236}">
              <a16:creationId xmlns:a16="http://schemas.microsoft.com/office/drawing/2014/main" id="{00000000-0008-0000-0000-0000F2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3" name="Text Box 436">
          <a:extLst>
            <a:ext uri="{FF2B5EF4-FFF2-40B4-BE49-F238E27FC236}">
              <a16:creationId xmlns:a16="http://schemas.microsoft.com/office/drawing/2014/main" id="{00000000-0008-0000-0000-0000F3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4" name="Text Box 437">
          <a:extLst>
            <a:ext uri="{FF2B5EF4-FFF2-40B4-BE49-F238E27FC236}">
              <a16:creationId xmlns:a16="http://schemas.microsoft.com/office/drawing/2014/main" id="{00000000-0008-0000-0000-0000F4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5" name="Text Box 438">
          <a:extLst>
            <a:ext uri="{FF2B5EF4-FFF2-40B4-BE49-F238E27FC236}">
              <a16:creationId xmlns:a16="http://schemas.microsoft.com/office/drawing/2014/main" id="{00000000-0008-0000-0000-0000F5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6" name="Text Box 439">
          <a:extLst>
            <a:ext uri="{FF2B5EF4-FFF2-40B4-BE49-F238E27FC236}">
              <a16:creationId xmlns:a16="http://schemas.microsoft.com/office/drawing/2014/main" id="{00000000-0008-0000-0000-0000F6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7" name="Text Box 440">
          <a:extLst>
            <a:ext uri="{FF2B5EF4-FFF2-40B4-BE49-F238E27FC236}">
              <a16:creationId xmlns:a16="http://schemas.microsoft.com/office/drawing/2014/main" id="{00000000-0008-0000-0000-0000F7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8" name="Text Box 441">
          <a:extLst>
            <a:ext uri="{FF2B5EF4-FFF2-40B4-BE49-F238E27FC236}">
              <a16:creationId xmlns:a16="http://schemas.microsoft.com/office/drawing/2014/main" id="{00000000-0008-0000-0000-0000F8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9" name="Text Box 442">
          <a:extLst>
            <a:ext uri="{FF2B5EF4-FFF2-40B4-BE49-F238E27FC236}">
              <a16:creationId xmlns:a16="http://schemas.microsoft.com/office/drawing/2014/main" id="{00000000-0008-0000-0000-0000F9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0" name="Text Box 443">
          <a:extLst>
            <a:ext uri="{FF2B5EF4-FFF2-40B4-BE49-F238E27FC236}">
              <a16:creationId xmlns:a16="http://schemas.microsoft.com/office/drawing/2014/main" id="{00000000-0008-0000-0000-0000FA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1" name="Text Box 444">
          <a:extLst>
            <a:ext uri="{FF2B5EF4-FFF2-40B4-BE49-F238E27FC236}">
              <a16:creationId xmlns:a16="http://schemas.microsoft.com/office/drawing/2014/main" id="{00000000-0008-0000-0000-0000FB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2" name="Text Box 445">
          <a:extLst>
            <a:ext uri="{FF2B5EF4-FFF2-40B4-BE49-F238E27FC236}">
              <a16:creationId xmlns:a16="http://schemas.microsoft.com/office/drawing/2014/main" id="{00000000-0008-0000-0000-0000FC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3" name="Text Box 446">
          <a:extLst>
            <a:ext uri="{FF2B5EF4-FFF2-40B4-BE49-F238E27FC236}">
              <a16:creationId xmlns:a16="http://schemas.microsoft.com/office/drawing/2014/main" id="{00000000-0008-0000-0000-0000FD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4" name="Text Box 447">
          <a:extLst>
            <a:ext uri="{FF2B5EF4-FFF2-40B4-BE49-F238E27FC236}">
              <a16:creationId xmlns:a16="http://schemas.microsoft.com/office/drawing/2014/main" id="{00000000-0008-0000-0000-0000FE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5" name="Text Box 448">
          <a:extLst>
            <a:ext uri="{FF2B5EF4-FFF2-40B4-BE49-F238E27FC236}">
              <a16:creationId xmlns:a16="http://schemas.microsoft.com/office/drawing/2014/main" id="{00000000-0008-0000-0000-0000FF00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6" name="Text Box 449">
          <a:extLst>
            <a:ext uri="{FF2B5EF4-FFF2-40B4-BE49-F238E27FC236}">
              <a16:creationId xmlns:a16="http://schemas.microsoft.com/office/drawing/2014/main" id="{00000000-0008-0000-0000-00000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7" name="Text Box 450">
          <a:extLst>
            <a:ext uri="{FF2B5EF4-FFF2-40B4-BE49-F238E27FC236}">
              <a16:creationId xmlns:a16="http://schemas.microsoft.com/office/drawing/2014/main" id="{00000000-0008-0000-0000-00000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8" name="Text Box 451">
          <a:extLst>
            <a:ext uri="{FF2B5EF4-FFF2-40B4-BE49-F238E27FC236}">
              <a16:creationId xmlns:a16="http://schemas.microsoft.com/office/drawing/2014/main" id="{00000000-0008-0000-0000-00000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9" name="Text Box 452">
          <a:extLst>
            <a:ext uri="{FF2B5EF4-FFF2-40B4-BE49-F238E27FC236}">
              <a16:creationId xmlns:a16="http://schemas.microsoft.com/office/drawing/2014/main" id="{00000000-0008-0000-0000-00000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0" name="Text Box 453">
          <a:extLst>
            <a:ext uri="{FF2B5EF4-FFF2-40B4-BE49-F238E27FC236}">
              <a16:creationId xmlns:a16="http://schemas.microsoft.com/office/drawing/2014/main" id="{00000000-0008-0000-0000-00000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1" name="Text Box 454">
          <a:extLst>
            <a:ext uri="{FF2B5EF4-FFF2-40B4-BE49-F238E27FC236}">
              <a16:creationId xmlns:a16="http://schemas.microsoft.com/office/drawing/2014/main" id="{00000000-0008-0000-0000-00000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2" name="Text Box 455">
          <a:extLst>
            <a:ext uri="{FF2B5EF4-FFF2-40B4-BE49-F238E27FC236}">
              <a16:creationId xmlns:a16="http://schemas.microsoft.com/office/drawing/2014/main" id="{00000000-0008-0000-0000-00000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3" name="Text Box 456">
          <a:extLst>
            <a:ext uri="{FF2B5EF4-FFF2-40B4-BE49-F238E27FC236}">
              <a16:creationId xmlns:a16="http://schemas.microsoft.com/office/drawing/2014/main" id="{00000000-0008-0000-0000-00000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4" name="Text Box 457">
          <a:extLst>
            <a:ext uri="{FF2B5EF4-FFF2-40B4-BE49-F238E27FC236}">
              <a16:creationId xmlns:a16="http://schemas.microsoft.com/office/drawing/2014/main" id="{00000000-0008-0000-0000-00000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5" name="Text Box 458">
          <a:extLst>
            <a:ext uri="{FF2B5EF4-FFF2-40B4-BE49-F238E27FC236}">
              <a16:creationId xmlns:a16="http://schemas.microsoft.com/office/drawing/2014/main" id="{00000000-0008-0000-0000-00000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6" name="Text Box 459">
          <a:extLst>
            <a:ext uri="{FF2B5EF4-FFF2-40B4-BE49-F238E27FC236}">
              <a16:creationId xmlns:a16="http://schemas.microsoft.com/office/drawing/2014/main" id="{00000000-0008-0000-0000-00000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7" name="Text Box 460">
          <a:extLst>
            <a:ext uri="{FF2B5EF4-FFF2-40B4-BE49-F238E27FC236}">
              <a16:creationId xmlns:a16="http://schemas.microsoft.com/office/drawing/2014/main" id="{00000000-0008-0000-0000-00000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8" name="Text Box 461">
          <a:extLst>
            <a:ext uri="{FF2B5EF4-FFF2-40B4-BE49-F238E27FC236}">
              <a16:creationId xmlns:a16="http://schemas.microsoft.com/office/drawing/2014/main" id="{00000000-0008-0000-0000-00000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9" name="Text Box 462">
          <a:extLst>
            <a:ext uri="{FF2B5EF4-FFF2-40B4-BE49-F238E27FC236}">
              <a16:creationId xmlns:a16="http://schemas.microsoft.com/office/drawing/2014/main" id="{00000000-0008-0000-0000-00000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0" name="Text Box 463">
          <a:extLst>
            <a:ext uri="{FF2B5EF4-FFF2-40B4-BE49-F238E27FC236}">
              <a16:creationId xmlns:a16="http://schemas.microsoft.com/office/drawing/2014/main" id="{00000000-0008-0000-0000-00000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1" name="Text Box 464">
          <a:extLst>
            <a:ext uri="{FF2B5EF4-FFF2-40B4-BE49-F238E27FC236}">
              <a16:creationId xmlns:a16="http://schemas.microsoft.com/office/drawing/2014/main" id="{00000000-0008-0000-0000-00000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2" name="Text Box 465">
          <a:extLst>
            <a:ext uri="{FF2B5EF4-FFF2-40B4-BE49-F238E27FC236}">
              <a16:creationId xmlns:a16="http://schemas.microsoft.com/office/drawing/2014/main" id="{00000000-0008-0000-0000-00001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3" name="Text Box 466">
          <a:extLst>
            <a:ext uri="{FF2B5EF4-FFF2-40B4-BE49-F238E27FC236}">
              <a16:creationId xmlns:a16="http://schemas.microsoft.com/office/drawing/2014/main" id="{00000000-0008-0000-0000-00001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4" name="Text Box 467">
          <a:extLst>
            <a:ext uri="{FF2B5EF4-FFF2-40B4-BE49-F238E27FC236}">
              <a16:creationId xmlns:a16="http://schemas.microsoft.com/office/drawing/2014/main" id="{00000000-0008-0000-0000-00001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5" name="Text Box 468">
          <a:extLst>
            <a:ext uri="{FF2B5EF4-FFF2-40B4-BE49-F238E27FC236}">
              <a16:creationId xmlns:a16="http://schemas.microsoft.com/office/drawing/2014/main" id="{00000000-0008-0000-0000-00001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6" name="Text Box 469">
          <a:extLst>
            <a:ext uri="{FF2B5EF4-FFF2-40B4-BE49-F238E27FC236}">
              <a16:creationId xmlns:a16="http://schemas.microsoft.com/office/drawing/2014/main" id="{00000000-0008-0000-0000-00001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7" name="Text Box 470">
          <a:extLst>
            <a:ext uri="{FF2B5EF4-FFF2-40B4-BE49-F238E27FC236}">
              <a16:creationId xmlns:a16="http://schemas.microsoft.com/office/drawing/2014/main" id="{00000000-0008-0000-0000-00001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8" name="Text Box 471">
          <a:extLst>
            <a:ext uri="{FF2B5EF4-FFF2-40B4-BE49-F238E27FC236}">
              <a16:creationId xmlns:a16="http://schemas.microsoft.com/office/drawing/2014/main" id="{00000000-0008-0000-0000-00001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9" name="Text Box 472">
          <a:extLst>
            <a:ext uri="{FF2B5EF4-FFF2-40B4-BE49-F238E27FC236}">
              <a16:creationId xmlns:a16="http://schemas.microsoft.com/office/drawing/2014/main" id="{00000000-0008-0000-0000-00001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0" name="Text Box 473">
          <a:extLst>
            <a:ext uri="{FF2B5EF4-FFF2-40B4-BE49-F238E27FC236}">
              <a16:creationId xmlns:a16="http://schemas.microsoft.com/office/drawing/2014/main" id="{00000000-0008-0000-0000-00001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1" name="Text Box 474">
          <a:extLst>
            <a:ext uri="{FF2B5EF4-FFF2-40B4-BE49-F238E27FC236}">
              <a16:creationId xmlns:a16="http://schemas.microsoft.com/office/drawing/2014/main" id="{00000000-0008-0000-0000-00001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2" name="Text Box 475">
          <a:extLst>
            <a:ext uri="{FF2B5EF4-FFF2-40B4-BE49-F238E27FC236}">
              <a16:creationId xmlns:a16="http://schemas.microsoft.com/office/drawing/2014/main" id="{00000000-0008-0000-0000-00001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3" name="Text Box 476">
          <a:extLst>
            <a:ext uri="{FF2B5EF4-FFF2-40B4-BE49-F238E27FC236}">
              <a16:creationId xmlns:a16="http://schemas.microsoft.com/office/drawing/2014/main" id="{00000000-0008-0000-0000-00001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4" name="Text Box 477">
          <a:extLst>
            <a:ext uri="{FF2B5EF4-FFF2-40B4-BE49-F238E27FC236}">
              <a16:creationId xmlns:a16="http://schemas.microsoft.com/office/drawing/2014/main" id="{00000000-0008-0000-0000-00001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5" name="Text Box 478">
          <a:extLst>
            <a:ext uri="{FF2B5EF4-FFF2-40B4-BE49-F238E27FC236}">
              <a16:creationId xmlns:a16="http://schemas.microsoft.com/office/drawing/2014/main" id="{00000000-0008-0000-0000-00001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6" name="Text Box 479">
          <a:extLst>
            <a:ext uri="{FF2B5EF4-FFF2-40B4-BE49-F238E27FC236}">
              <a16:creationId xmlns:a16="http://schemas.microsoft.com/office/drawing/2014/main" id="{00000000-0008-0000-0000-00001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7" name="Text Box 480">
          <a:extLst>
            <a:ext uri="{FF2B5EF4-FFF2-40B4-BE49-F238E27FC236}">
              <a16:creationId xmlns:a16="http://schemas.microsoft.com/office/drawing/2014/main" id="{00000000-0008-0000-0000-00001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8" name="Text Box 481">
          <a:extLst>
            <a:ext uri="{FF2B5EF4-FFF2-40B4-BE49-F238E27FC236}">
              <a16:creationId xmlns:a16="http://schemas.microsoft.com/office/drawing/2014/main" id="{00000000-0008-0000-0000-00002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9" name="Text Box 482">
          <a:extLst>
            <a:ext uri="{FF2B5EF4-FFF2-40B4-BE49-F238E27FC236}">
              <a16:creationId xmlns:a16="http://schemas.microsoft.com/office/drawing/2014/main" id="{00000000-0008-0000-0000-00002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0" name="Text Box 483">
          <a:extLst>
            <a:ext uri="{FF2B5EF4-FFF2-40B4-BE49-F238E27FC236}">
              <a16:creationId xmlns:a16="http://schemas.microsoft.com/office/drawing/2014/main" id="{00000000-0008-0000-0000-00002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1" name="Text Box 484">
          <a:extLst>
            <a:ext uri="{FF2B5EF4-FFF2-40B4-BE49-F238E27FC236}">
              <a16:creationId xmlns:a16="http://schemas.microsoft.com/office/drawing/2014/main" id="{00000000-0008-0000-0000-00002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2" name="Text Box 485">
          <a:extLst>
            <a:ext uri="{FF2B5EF4-FFF2-40B4-BE49-F238E27FC236}">
              <a16:creationId xmlns:a16="http://schemas.microsoft.com/office/drawing/2014/main" id="{00000000-0008-0000-0000-00002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3" name="Text Box 486">
          <a:extLst>
            <a:ext uri="{FF2B5EF4-FFF2-40B4-BE49-F238E27FC236}">
              <a16:creationId xmlns:a16="http://schemas.microsoft.com/office/drawing/2014/main" id="{00000000-0008-0000-0000-00002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4" name="Text Box 487">
          <a:extLst>
            <a:ext uri="{FF2B5EF4-FFF2-40B4-BE49-F238E27FC236}">
              <a16:creationId xmlns:a16="http://schemas.microsoft.com/office/drawing/2014/main" id="{00000000-0008-0000-0000-00002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5" name="Text Box 488">
          <a:extLst>
            <a:ext uri="{FF2B5EF4-FFF2-40B4-BE49-F238E27FC236}">
              <a16:creationId xmlns:a16="http://schemas.microsoft.com/office/drawing/2014/main" id="{00000000-0008-0000-0000-00002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6" name="Text Box 489">
          <a:extLst>
            <a:ext uri="{FF2B5EF4-FFF2-40B4-BE49-F238E27FC236}">
              <a16:creationId xmlns:a16="http://schemas.microsoft.com/office/drawing/2014/main" id="{00000000-0008-0000-0000-00002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7" name="Text Box 490">
          <a:extLst>
            <a:ext uri="{FF2B5EF4-FFF2-40B4-BE49-F238E27FC236}">
              <a16:creationId xmlns:a16="http://schemas.microsoft.com/office/drawing/2014/main" id="{00000000-0008-0000-0000-00002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8" name="Text Box 491">
          <a:extLst>
            <a:ext uri="{FF2B5EF4-FFF2-40B4-BE49-F238E27FC236}">
              <a16:creationId xmlns:a16="http://schemas.microsoft.com/office/drawing/2014/main" id="{00000000-0008-0000-0000-00002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9" name="Text Box 492">
          <a:extLst>
            <a:ext uri="{FF2B5EF4-FFF2-40B4-BE49-F238E27FC236}">
              <a16:creationId xmlns:a16="http://schemas.microsoft.com/office/drawing/2014/main" id="{00000000-0008-0000-0000-00002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0" name="Text Box 493">
          <a:extLst>
            <a:ext uri="{FF2B5EF4-FFF2-40B4-BE49-F238E27FC236}">
              <a16:creationId xmlns:a16="http://schemas.microsoft.com/office/drawing/2014/main" id="{00000000-0008-0000-0000-00002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1" name="Text Box 494">
          <a:extLst>
            <a:ext uri="{FF2B5EF4-FFF2-40B4-BE49-F238E27FC236}">
              <a16:creationId xmlns:a16="http://schemas.microsoft.com/office/drawing/2014/main" id="{00000000-0008-0000-0000-00002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2" name="Text Box 495">
          <a:extLst>
            <a:ext uri="{FF2B5EF4-FFF2-40B4-BE49-F238E27FC236}">
              <a16:creationId xmlns:a16="http://schemas.microsoft.com/office/drawing/2014/main" id="{00000000-0008-0000-0000-00002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3" name="Text Box 496">
          <a:extLst>
            <a:ext uri="{FF2B5EF4-FFF2-40B4-BE49-F238E27FC236}">
              <a16:creationId xmlns:a16="http://schemas.microsoft.com/office/drawing/2014/main" id="{00000000-0008-0000-0000-00002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4" name="Text Box 497">
          <a:extLst>
            <a:ext uri="{FF2B5EF4-FFF2-40B4-BE49-F238E27FC236}">
              <a16:creationId xmlns:a16="http://schemas.microsoft.com/office/drawing/2014/main" id="{00000000-0008-0000-0000-00003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5" name="Text Box 498">
          <a:extLst>
            <a:ext uri="{FF2B5EF4-FFF2-40B4-BE49-F238E27FC236}">
              <a16:creationId xmlns:a16="http://schemas.microsoft.com/office/drawing/2014/main" id="{00000000-0008-0000-0000-00003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6" name="Text Box 499">
          <a:extLst>
            <a:ext uri="{FF2B5EF4-FFF2-40B4-BE49-F238E27FC236}">
              <a16:creationId xmlns:a16="http://schemas.microsoft.com/office/drawing/2014/main" id="{00000000-0008-0000-0000-00003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7" name="Text Box 500">
          <a:extLst>
            <a:ext uri="{FF2B5EF4-FFF2-40B4-BE49-F238E27FC236}">
              <a16:creationId xmlns:a16="http://schemas.microsoft.com/office/drawing/2014/main" id="{00000000-0008-0000-0000-00003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8" name="Text Box 501">
          <a:extLst>
            <a:ext uri="{FF2B5EF4-FFF2-40B4-BE49-F238E27FC236}">
              <a16:creationId xmlns:a16="http://schemas.microsoft.com/office/drawing/2014/main" id="{00000000-0008-0000-0000-00003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9" name="Text Box 502">
          <a:extLst>
            <a:ext uri="{FF2B5EF4-FFF2-40B4-BE49-F238E27FC236}">
              <a16:creationId xmlns:a16="http://schemas.microsoft.com/office/drawing/2014/main" id="{00000000-0008-0000-0000-00003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0" name="Text Box 503">
          <a:extLst>
            <a:ext uri="{FF2B5EF4-FFF2-40B4-BE49-F238E27FC236}">
              <a16:creationId xmlns:a16="http://schemas.microsoft.com/office/drawing/2014/main" id="{00000000-0008-0000-0000-00003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1" name="Text Box 504">
          <a:extLst>
            <a:ext uri="{FF2B5EF4-FFF2-40B4-BE49-F238E27FC236}">
              <a16:creationId xmlns:a16="http://schemas.microsoft.com/office/drawing/2014/main" id="{00000000-0008-0000-0000-00003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2" name="Text Box 505">
          <a:extLst>
            <a:ext uri="{FF2B5EF4-FFF2-40B4-BE49-F238E27FC236}">
              <a16:creationId xmlns:a16="http://schemas.microsoft.com/office/drawing/2014/main" id="{00000000-0008-0000-0000-00003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3" name="Text Box 506">
          <a:extLst>
            <a:ext uri="{FF2B5EF4-FFF2-40B4-BE49-F238E27FC236}">
              <a16:creationId xmlns:a16="http://schemas.microsoft.com/office/drawing/2014/main" id="{00000000-0008-0000-0000-00003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4" name="Text Box 507">
          <a:extLst>
            <a:ext uri="{FF2B5EF4-FFF2-40B4-BE49-F238E27FC236}">
              <a16:creationId xmlns:a16="http://schemas.microsoft.com/office/drawing/2014/main" id="{00000000-0008-0000-0000-00003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5" name="Text Box 508">
          <a:extLst>
            <a:ext uri="{FF2B5EF4-FFF2-40B4-BE49-F238E27FC236}">
              <a16:creationId xmlns:a16="http://schemas.microsoft.com/office/drawing/2014/main" id="{00000000-0008-0000-0000-00003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6" name="Text Box 509">
          <a:extLst>
            <a:ext uri="{FF2B5EF4-FFF2-40B4-BE49-F238E27FC236}">
              <a16:creationId xmlns:a16="http://schemas.microsoft.com/office/drawing/2014/main" id="{00000000-0008-0000-0000-00003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7" name="Text Box 510">
          <a:extLst>
            <a:ext uri="{FF2B5EF4-FFF2-40B4-BE49-F238E27FC236}">
              <a16:creationId xmlns:a16="http://schemas.microsoft.com/office/drawing/2014/main" id="{00000000-0008-0000-0000-00003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8" name="Text Box 511">
          <a:extLst>
            <a:ext uri="{FF2B5EF4-FFF2-40B4-BE49-F238E27FC236}">
              <a16:creationId xmlns:a16="http://schemas.microsoft.com/office/drawing/2014/main" id="{00000000-0008-0000-0000-00003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9" name="Text Box 512">
          <a:extLst>
            <a:ext uri="{FF2B5EF4-FFF2-40B4-BE49-F238E27FC236}">
              <a16:creationId xmlns:a16="http://schemas.microsoft.com/office/drawing/2014/main" id="{00000000-0008-0000-0000-00003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0" name="Text Box 513">
          <a:extLst>
            <a:ext uri="{FF2B5EF4-FFF2-40B4-BE49-F238E27FC236}">
              <a16:creationId xmlns:a16="http://schemas.microsoft.com/office/drawing/2014/main" id="{00000000-0008-0000-0000-00004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1" name="Text Box 514">
          <a:extLst>
            <a:ext uri="{FF2B5EF4-FFF2-40B4-BE49-F238E27FC236}">
              <a16:creationId xmlns:a16="http://schemas.microsoft.com/office/drawing/2014/main" id="{00000000-0008-0000-0000-00004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2" name="Text Box 515">
          <a:extLst>
            <a:ext uri="{FF2B5EF4-FFF2-40B4-BE49-F238E27FC236}">
              <a16:creationId xmlns:a16="http://schemas.microsoft.com/office/drawing/2014/main" id="{00000000-0008-0000-0000-00004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3" name="Text Box 516">
          <a:extLst>
            <a:ext uri="{FF2B5EF4-FFF2-40B4-BE49-F238E27FC236}">
              <a16:creationId xmlns:a16="http://schemas.microsoft.com/office/drawing/2014/main" id="{00000000-0008-0000-0000-00004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4" name="Text Box 517">
          <a:extLst>
            <a:ext uri="{FF2B5EF4-FFF2-40B4-BE49-F238E27FC236}">
              <a16:creationId xmlns:a16="http://schemas.microsoft.com/office/drawing/2014/main" id="{00000000-0008-0000-0000-00004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5" name="Text Box 518">
          <a:extLst>
            <a:ext uri="{FF2B5EF4-FFF2-40B4-BE49-F238E27FC236}">
              <a16:creationId xmlns:a16="http://schemas.microsoft.com/office/drawing/2014/main" id="{00000000-0008-0000-0000-00004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6" name="Text Box 519">
          <a:extLst>
            <a:ext uri="{FF2B5EF4-FFF2-40B4-BE49-F238E27FC236}">
              <a16:creationId xmlns:a16="http://schemas.microsoft.com/office/drawing/2014/main" id="{00000000-0008-0000-0000-00004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7" name="Text Box 520">
          <a:extLst>
            <a:ext uri="{FF2B5EF4-FFF2-40B4-BE49-F238E27FC236}">
              <a16:creationId xmlns:a16="http://schemas.microsoft.com/office/drawing/2014/main" id="{00000000-0008-0000-0000-00004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8" name="Text Box 521">
          <a:extLst>
            <a:ext uri="{FF2B5EF4-FFF2-40B4-BE49-F238E27FC236}">
              <a16:creationId xmlns:a16="http://schemas.microsoft.com/office/drawing/2014/main" id="{00000000-0008-0000-0000-00004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9" name="Text Box 522">
          <a:extLst>
            <a:ext uri="{FF2B5EF4-FFF2-40B4-BE49-F238E27FC236}">
              <a16:creationId xmlns:a16="http://schemas.microsoft.com/office/drawing/2014/main" id="{00000000-0008-0000-0000-00004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0" name="Text Box 523">
          <a:extLst>
            <a:ext uri="{FF2B5EF4-FFF2-40B4-BE49-F238E27FC236}">
              <a16:creationId xmlns:a16="http://schemas.microsoft.com/office/drawing/2014/main" id="{00000000-0008-0000-0000-00004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1" name="Text Box 524">
          <a:extLst>
            <a:ext uri="{FF2B5EF4-FFF2-40B4-BE49-F238E27FC236}">
              <a16:creationId xmlns:a16="http://schemas.microsoft.com/office/drawing/2014/main" id="{00000000-0008-0000-0000-00004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2" name="Text Box 525">
          <a:extLst>
            <a:ext uri="{FF2B5EF4-FFF2-40B4-BE49-F238E27FC236}">
              <a16:creationId xmlns:a16="http://schemas.microsoft.com/office/drawing/2014/main" id="{00000000-0008-0000-0000-00004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3" name="Text Box 526">
          <a:extLst>
            <a:ext uri="{FF2B5EF4-FFF2-40B4-BE49-F238E27FC236}">
              <a16:creationId xmlns:a16="http://schemas.microsoft.com/office/drawing/2014/main" id="{00000000-0008-0000-0000-00004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4" name="Text Box 527">
          <a:extLst>
            <a:ext uri="{FF2B5EF4-FFF2-40B4-BE49-F238E27FC236}">
              <a16:creationId xmlns:a16="http://schemas.microsoft.com/office/drawing/2014/main" id="{00000000-0008-0000-0000-00004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5" name="Text Box 528">
          <a:extLst>
            <a:ext uri="{FF2B5EF4-FFF2-40B4-BE49-F238E27FC236}">
              <a16:creationId xmlns:a16="http://schemas.microsoft.com/office/drawing/2014/main" id="{00000000-0008-0000-0000-00004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6" name="Text Box 529">
          <a:extLst>
            <a:ext uri="{FF2B5EF4-FFF2-40B4-BE49-F238E27FC236}">
              <a16:creationId xmlns:a16="http://schemas.microsoft.com/office/drawing/2014/main" id="{00000000-0008-0000-0000-00005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7" name="Text Box 530">
          <a:extLst>
            <a:ext uri="{FF2B5EF4-FFF2-40B4-BE49-F238E27FC236}">
              <a16:creationId xmlns:a16="http://schemas.microsoft.com/office/drawing/2014/main" id="{00000000-0008-0000-0000-00005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8" name="Text Box 531">
          <a:extLst>
            <a:ext uri="{FF2B5EF4-FFF2-40B4-BE49-F238E27FC236}">
              <a16:creationId xmlns:a16="http://schemas.microsoft.com/office/drawing/2014/main" id="{00000000-0008-0000-0000-00005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9" name="Text Box 532">
          <a:extLst>
            <a:ext uri="{FF2B5EF4-FFF2-40B4-BE49-F238E27FC236}">
              <a16:creationId xmlns:a16="http://schemas.microsoft.com/office/drawing/2014/main" id="{00000000-0008-0000-0000-00005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0" name="Text Box 533">
          <a:extLst>
            <a:ext uri="{FF2B5EF4-FFF2-40B4-BE49-F238E27FC236}">
              <a16:creationId xmlns:a16="http://schemas.microsoft.com/office/drawing/2014/main" id="{00000000-0008-0000-0000-00005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1" name="Text Box 534">
          <a:extLst>
            <a:ext uri="{FF2B5EF4-FFF2-40B4-BE49-F238E27FC236}">
              <a16:creationId xmlns:a16="http://schemas.microsoft.com/office/drawing/2014/main" id="{00000000-0008-0000-0000-00005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2" name="Text Box 535">
          <a:extLst>
            <a:ext uri="{FF2B5EF4-FFF2-40B4-BE49-F238E27FC236}">
              <a16:creationId xmlns:a16="http://schemas.microsoft.com/office/drawing/2014/main" id="{00000000-0008-0000-0000-00005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3" name="Text Box 536">
          <a:extLst>
            <a:ext uri="{FF2B5EF4-FFF2-40B4-BE49-F238E27FC236}">
              <a16:creationId xmlns:a16="http://schemas.microsoft.com/office/drawing/2014/main" id="{00000000-0008-0000-0000-00005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4" name="Text Box 537">
          <a:extLst>
            <a:ext uri="{FF2B5EF4-FFF2-40B4-BE49-F238E27FC236}">
              <a16:creationId xmlns:a16="http://schemas.microsoft.com/office/drawing/2014/main" id="{00000000-0008-0000-0000-00005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5" name="Text Box 538">
          <a:extLst>
            <a:ext uri="{FF2B5EF4-FFF2-40B4-BE49-F238E27FC236}">
              <a16:creationId xmlns:a16="http://schemas.microsoft.com/office/drawing/2014/main" id="{00000000-0008-0000-0000-00005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6" name="Text Box 539">
          <a:extLst>
            <a:ext uri="{FF2B5EF4-FFF2-40B4-BE49-F238E27FC236}">
              <a16:creationId xmlns:a16="http://schemas.microsoft.com/office/drawing/2014/main" id="{00000000-0008-0000-0000-00005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7" name="Text Box 540">
          <a:extLst>
            <a:ext uri="{FF2B5EF4-FFF2-40B4-BE49-F238E27FC236}">
              <a16:creationId xmlns:a16="http://schemas.microsoft.com/office/drawing/2014/main" id="{00000000-0008-0000-0000-00005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8" name="Text Box 541">
          <a:extLst>
            <a:ext uri="{FF2B5EF4-FFF2-40B4-BE49-F238E27FC236}">
              <a16:creationId xmlns:a16="http://schemas.microsoft.com/office/drawing/2014/main" id="{00000000-0008-0000-0000-00005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9" name="Text Box 542">
          <a:extLst>
            <a:ext uri="{FF2B5EF4-FFF2-40B4-BE49-F238E27FC236}">
              <a16:creationId xmlns:a16="http://schemas.microsoft.com/office/drawing/2014/main" id="{00000000-0008-0000-0000-00005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0" name="Text Box 543">
          <a:extLst>
            <a:ext uri="{FF2B5EF4-FFF2-40B4-BE49-F238E27FC236}">
              <a16:creationId xmlns:a16="http://schemas.microsoft.com/office/drawing/2014/main" id="{00000000-0008-0000-0000-00005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1" name="Text Box 544">
          <a:extLst>
            <a:ext uri="{FF2B5EF4-FFF2-40B4-BE49-F238E27FC236}">
              <a16:creationId xmlns:a16="http://schemas.microsoft.com/office/drawing/2014/main" id="{00000000-0008-0000-0000-00005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2" name="Text Box 545">
          <a:extLst>
            <a:ext uri="{FF2B5EF4-FFF2-40B4-BE49-F238E27FC236}">
              <a16:creationId xmlns:a16="http://schemas.microsoft.com/office/drawing/2014/main" id="{00000000-0008-0000-0000-00006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3" name="Text Box 546">
          <a:extLst>
            <a:ext uri="{FF2B5EF4-FFF2-40B4-BE49-F238E27FC236}">
              <a16:creationId xmlns:a16="http://schemas.microsoft.com/office/drawing/2014/main" id="{00000000-0008-0000-0000-00006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4" name="Text Box 547">
          <a:extLst>
            <a:ext uri="{FF2B5EF4-FFF2-40B4-BE49-F238E27FC236}">
              <a16:creationId xmlns:a16="http://schemas.microsoft.com/office/drawing/2014/main" id="{00000000-0008-0000-0000-00006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5" name="Text Box 548">
          <a:extLst>
            <a:ext uri="{FF2B5EF4-FFF2-40B4-BE49-F238E27FC236}">
              <a16:creationId xmlns:a16="http://schemas.microsoft.com/office/drawing/2014/main" id="{00000000-0008-0000-0000-00006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6" name="Text Box 549">
          <a:extLst>
            <a:ext uri="{FF2B5EF4-FFF2-40B4-BE49-F238E27FC236}">
              <a16:creationId xmlns:a16="http://schemas.microsoft.com/office/drawing/2014/main" id="{00000000-0008-0000-0000-00006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7" name="Text Box 550">
          <a:extLst>
            <a:ext uri="{FF2B5EF4-FFF2-40B4-BE49-F238E27FC236}">
              <a16:creationId xmlns:a16="http://schemas.microsoft.com/office/drawing/2014/main" id="{00000000-0008-0000-0000-00006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8" name="Text Box 551">
          <a:extLst>
            <a:ext uri="{FF2B5EF4-FFF2-40B4-BE49-F238E27FC236}">
              <a16:creationId xmlns:a16="http://schemas.microsoft.com/office/drawing/2014/main" id="{00000000-0008-0000-0000-00006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9" name="Text Box 552">
          <a:extLst>
            <a:ext uri="{FF2B5EF4-FFF2-40B4-BE49-F238E27FC236}">
              <a16:creationId xmlns:a16="http://schemas.microsoft.com/office/drawing/2014/main" id="{00000000-0008-0000-0000-00006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0" name="Text Box 553">
          <a:extLst>
            <a:ext uri="{FF2B5EF4-FFF2-40B4-BE49-F238E27FC236}">
              <a16:creationId xmlns:a16="http://schemas.microsoft.com/office/drawing/2014/main" id="{00000000-0008-0000-0000-00006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1" name="Text Box 554">
          <a:extLst>
            <a:ext uri="{FF2B5EF4-FFF2-40B4-BE49-F238E27FC236}">
              <a16:creationId xmlns:a16="http://schemas.microsoft.com/office/drawing/2014/main" id="{00000000-0008-0000-0000-00006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2" name="Text Box 555">
          <a:extLst>
            <a:ext uri="{FF2B5EF4-FFF2-40B4-BE49-F238E27FC236}">
              <a16:creationId xmlns:a16="http://schemas.microsoft.com/office/drawing/2014/main" id="{00000000-0008-0000-0000-00006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3" name="Text Box 556">
          <a:extLst>
            <a:ext uri="{FF2B5EF4-FFF2-40B4-BE49-F238E27FC236}">
              <a16:creationId xmlns:a16="http://schemas.microsoft.com/office/drawing/2014/main" id="{00000000-0008-0000-0000-00006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4" name="Text Box 557">
          <a:extLst>
            <a:ext uri="{FF2B5EF4-FFF2-40B4-BE49-F238E27FC236}">
              <a16:creationId xmlns:a16="http://schemas.microsoft.com/office/drawing/2014/main" id="{00000000-0008-0000-0000-00006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5" name="Text Box 558">
          <a:extLst>
            <a:ext uri="{FF2B5EF4-FFF2-40B4-BE49-F238E27FC236}">
              <a16:creationId xmlns:a16="http://schemas.microsoft.com/office/drawing/2014/main" id="{00000000-0008-0000-0000-00006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6" name="Text Box 559">
          <a:extLst>
            <a:ext uri="{FF2B5EF4-FFF2-40B4-BE49-F238E27FC236}">
              <a16:creationId xmlns:a16="http://schemas.microsoft.com/office/drawing/2014/main" id="{00000000-0008-0000-0000-00006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7" name="Text Box 560">
          <a:extLst>
            <a:ext uri="{FF2B5EF4-FFF2-40B4-BE49-F238E27FC236}">
              <a16:creationId xmlns:a16="http://schemas.microsoft.com/office/drawing/2014/main" id="{00000000-0008-0000-0000-00006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8" name="Text Box 561">
          <a:extLst>
            <a:ext uri="{FF2B5EF4-FFF2-40B4-BE49-F238E27FC236}">
              <a16:creationId xmlns:a16="http://schemas.microsoft.com/office/drawing/2014/main" id="{00000000-0008-0000-0000-00007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9" name="Text Box 562">
          <a:extLst>
            <a:ext uri="{FF2B5EF4-FFF2-40B4-BE49-F238E27FC236}">
              <a16:creationId xmlns:a16="http://schemas.microsoft.com/office/drawing/2014/main" id="{00000000-0008-0000-0000-00007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0" name="Text Box 563">
          <a:extLst>
            <a:ext uri="{FF2B5EF4-FFF2-40B4-BE49-F238E27FC236}">
              <a16:creationId xmlns:a16="http://schemas.microsoft.com/office/drawing/2014/main" id="{00000000-0008-0000-0000-00007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1" name="Text Box 564">
          <a:extLst>
            <a:ext uri="{FF2B5EF4-FFF2-40B4-BE49-F238E27FC236}">
              <a16:creationId xmlns:a16="http://schemas.microsoft.com/office/drawing/2014/main" id="{00000000-0008-0000-0000-00007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2" name="Text Box 565">
          <a:extLst>
            <a:ext uri="{FF2B5EF4-FFF2-40B4-BE49-F238E27FC236}">
              <a16:creationId xmlns:a16="http://schemas.microsoft.com/office/drawing/2014/main" id="{00000000-0008-0000-0000-00007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3" name="Text Box 566">
          <a:extLst>
            <a:ext uri="{FF2B5EF4-FFF2-40B4-BE49-F238E27FC236}">
              <a16:creationId xmlns:a16="http://schemas.microsoft.com/office/drawing/2014/main" id="{00000000-0008-0000-0000-00007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4" name="Text Box 567">
          <a:extLst>
            <a:ext uri="{FF2B5EF4-FFF2-40B4-BE49-F238E27FC236}">
              <a16:creationId xmlns:a16="http://schemas.microsoft.com/office/drawing/2014/main" id="{00000000-0008-0000-0000-00007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5" name="Text Box 568">
          <a:extLst>
            <a:ext uri="{FF2B5EF4-FFF2-40B4-BE49-F238E27FC236}">
              <a16:creationId xmlns:a16="http://schemas.microsoft.com/office/drawing/2014/main" id="{00000000-0008-0000-0000-00007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6" name="Text Box 569">
          <a:extLst>
            <a:ext uri="{FF2B5EF4-FFF2-40B4-BE49-F238E27FC236}">
              <a16:creationId xmlns:a16="http://schemas.microsoft.com/office/drawing/2014/main" id="{00000000-0008-0000-0000-00007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7" name="Text Box 570">
          <a:extLst>
            <a:ext uri="{FF2B5EF4-FFF2-40B4-BE49-F238E27FC236}">
              <a16:creationId xmlns:a16="http://schemas.microsoft.com/office/drawing/2014/main" id="{00000000-0008-0000-0000-00007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8" name="Text Box 571">
          <a:extLst>
            <a:ext uri="{FF2B5EF4-FFF2-40B4-BE49-F238E27FC236}">
              <a16:creationId xmlns:a16="http://schemas.microsoft.com/office/drawing/2014/main" id="{00000000-0008-0000-0000-00007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9" name="Text Box 572">
          <a:extLst>
            <a:ext uri="{FF2B5EF4-FFF2-40B4-BE49-F238E27FC236}">
              <a16:creationId xmlns:a16="http://schemas.microsoft.com/office/drawing/2014/main" id="{00000000-0008-0000-0000-00007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0" name="Text Box 573">
          <a:extLst>
            <a:ext uri="{FF2B5EF4-FFF2-40B4-BE49-F238E27FC236}">
              <a16:creationId xmlns:a16="http://schemas.microsoft.com/office/drawing/2014/main" id="{00000000-0008-0000-0000-00007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1" name="Text Box 574">
          <a:extLst>
            <a:ext uri="{FF2B5EF4-FFF2-40B4-BE49-F238E27FC236}">
              <a16:creationId xmlns:a16="http://schemas.microsoft.com/office/drawing/2014/main" id="{00000000-0008-0000-0000-00007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2" name="Text Box 575">
          <a:extLst>
            <a:ext uri="{FF2B5EF4-FFF2-40B4-BE49-F238E27FC236}">
              <a16:creationId xmlns:a16="http://schemas.microsoft.com/office/drawing/2014/main" id="{00000000-0008-0000-0000-00007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3" name="Text Box 576">
          <a:extLst>
            <a:ext uri="{FF2B5EF4-FFF2-40B4-BE49-F238E27FC236}">
              <a16:creationId xmlns:a16="http://schemas.microsoft.com/office/drawing/2014/main" id="{00000000-0008-0000-0000-00007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4" name="Text Box 577">
          <a:extLst>
            <a:ext uri="{FF2B5EF4-FFF2-40B4-BE49-F238E27FC236}">
              <a16:creationId xmlns:a16="http://schemas.microsoft.com/office/drawing/2014/main" id="{00000000-0008-0000-0000-00008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5" name="Text Box 578">
          <a:extLst>
            <a:ext uri="{FF2B5EF4-FFF2-40B4-BE49-F238E27FC236}">
              <a16:creationId xmlns:a16="http://schemas.microsoft.com/office/drawing/2014/main" id="{00000000-0008-0000-0000-00008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6" name="Text Box 579">
          <a:extLst>
            <a:ext uri="{FF2B5EF4-FFF2-40B4-BE49-F238E27FC236}">
              <a16:creationId xmlns:a16="http://schemas.microsoft.com/office/drawing/2014/main" id="{00000000-0008-0000-0000-00008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7" name="Text Box 580">
          <a:extLst>
            <a:ext uri="{FF2B5EF4-FFF2-40B4-BE49-F238E27FC236}">
              <a16:creationId xmlns:a16="http://schemas.microsoft.com/office/drawing/2014/main" id="{00000000-0008-0000-0000-00008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8" name="Text Box 581">
          <a:extLst>
            <a:ext uri="{FF2B5EF4-FFF2-40B4-BE49-F238E27FC236}">
              <a16:creationId xmlns:a16="http://schemas.microsoft.com/office/drawing/2014/main" id="{00000000-0008-0000-0000-00008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9" name="Text Box 582">
          <a:extLst>
            <a:ext uri="{FF2B5EF4-FFF2-40B4-BE49-F238E27FC236}">
              <a16:creationId xmlns:a16="http://schemas.microsoft.com/office/drawing/2014/main" id="{00000000-0008-0000-0000-00008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0" name="Text Box 583">
          <a:extLst>
            <a:ext uri="{FF2B5EF4-FFF2-40B4-BE49-F238E27FC236}">
              <a16:creationId xmlns:a16="http://schemas.microsoft.com/office/drawing/2014/main" id="{00000000-0008-0000-0000-00008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1" name="Text Box 584">
          <a:extLst>
            <a:ext uri="{FF2B5EF4-FFF2-40B4-BE49-F238E27FC236}">
              <a16:creationId xmlns:a16="http://schemas.microsoft.com/office/drawing/2014/main" id="{00000000-0008-0000-0000-00008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2" name="Text Box 585">
          <a:extLst>
            <a:ext uri="{FF2B5EF4-FFF2-40B4-BE49-F238E27FC236}">
              <a16:creationId xmlns:a16="http://schemas.microsoft.com/office/drawing/2014/main" id="{00000000-0008-0000-0000-00008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3" name="Text Box 586">
          <a:extLst>
            <a:ext uri="{FF2B5EF4-FFF2-40B4-BE49-F238E27FC236}">
              <a16:creationId xmlns:a16="http://schemas.microsoft.com/office/drawing/2014/main" id="{00000000-0008-0000-0000-00008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4" name="Text Box 587">
          <a:extLst>
            <a:ext uri="{FF2B5EF4-FFF2-40B4-BE49-F238E27FC236}">
              <a16:creationId xmlns:a16="http://schemas.microsoft.com/office/drawing/2014/main" id="{00000000-0008-0000-0000-00008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5" name="Text Box 588">
          <a:extLst>
            <a:ext uri="{FF2B5EF4-FFF2-40B4-BE49-F238E27FC236}">
              <a16:creationId xmlns:a16="http://schemas.microsoft.com/office/drawing/2014/main" id="{00000000-0008-0000-0000-00008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6" name="Text Box 589">
          <a:extLst>
            <a:ext uri="{FF2B5EF4-FFF2-40B4-BE49-F238E27FC236}">
              <a16:creationId xmlns:a16="http://schemas.microsoft.com/office/drawing/2014/main" id="{00000000-0008-0000-0000-00008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7" name="Text Box 590">
          <a:extLst>
            <a:ext uri="{FF2B5EF4-FFF2-40B4-BE49-F238E27FC236}">
              <a16:creationId xmlns:a16="http://schemas.microsoft.com/office/drawing/2014/main" id="{00000000-0008-0000-0000-00008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8" name="Text Box 591">
          <a:extLst>
            <a:ext uri="{FF2B5EF4-FFF2-40B4-BE49-F238E27FC236}">
              <a16:creationId xmlns:a16="http://schemas.microsoft.com/office/drawing/2014/main" id="{00000000-0008-0000-0000-00008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9" name="Text Box 592">
          <a:extLst>
            <a:ext uri="{FF2B5EF4-FFF2-40B4-BE49-F238E27FC236}">
              <a16:creationId xmlns:a16="http://schemas.microsoft.com/office/drawing/2014/main" id="{00000000-0008-0000-0000-00008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0" name="Text Box 593">
          <a:extLst>
            <a:ext uri="{FF2B5EF4-FFF2-40B4-BE49-F238E27FC236}">
              <a16:creationId xmlns:a16="http://schemas.microsoft.com/office/drawing/2014/main" id="{00000000-0008-0000-0000-00009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1" name="Text Box 594">
          <a:extLst>
            <a:ext uri="{FF2B5EF4-FFF2-40B4-BE49-F238E27FC236}">
              <a16:creationId xmlns:a16="http://schemas.microsoft.com/office/drawing/2014/main" id="{00000000-0008-0000-0000-00009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2" name="Text Box 595">
          <a:extLst>
            <a:ext uri="{FF2B5EF4-FFF2-40B4-BE49-F238E27FC236}">
              <a16:creationId xmlns:a16="http://schemas.microsoft.com/office/drawing/2014/main" id="{00000000-0008-0000-0000-00009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3" name="Text Box 596">
          <a:extLst>
            <a:ext uri="{FF2B5EF4-FFF2-40B4-BE49-F238E27FC236}">
              <a16:creationId xmlns:a16="http://schemas.microsoft.com/office/drawing/2014/main" id="{00000000-0008-0000-0000-00009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4" name="Text Box 597">
          <a:extLst>
            <a:ext uri="{FF2B5EF4-FFF2-40B4-BE49-F238E27FC236}">
              <a16:creationId xmlns:a16="http://schemas.microsoft.com/office/drawing/2014/main" id="{00000000-0008-0000-0000-00009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5" name="Text Box 598">
          <a:extLst>
            <a:ext uri="{FF2B5EF4-FFF2-40B4-BE49-F238E27FC236}">
              <a16:creationId xmlns:a16="http://schemas.microsoft.com/office/drawing/2014/main" id="{00000000-0008-0000-0000-00009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6" name="Text Box 599">
          <a:extLst>
            <a:ext uri="{FF2B5EF4-FFF2-40B4-BE49-F238E27FC236}">
              <a16:creationId xmlns:a16="http://schemas.microsoft.com/office/drawing/2014/main" id="{00000000-0008-0000-0000-00009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7" name="Text Box 600">
          <a:extLst>
            <a:ext uri="{FF2B5EF4-FFF2-40B4-BE49-F238E27FC236}">
              <a16:creationId xmlns:a16="http://schemas.microsoft.com/office/drawing/2014/main" id="{00000000-0008-0000-0000-00009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8" name="Text Box 601">
          <a:extLst>
            <a:ext uri="{FF2B5EF4-FFF2-40B4-BE49-F238E27FC236}">
              <a16:creationId xmlns:a16="http://schemas.microsoft.com/office/drawing/2014/main" id="{00000000-0008-0000-0000-00009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9" name="Text Box 602">
          <a:extLst>
            <a:ext uri="{FF2B5EF4-FFF2-40B4-BE49-F238E27FC236}">
              <a16:creationId xmlns:a16="http://schemas.microsoft.com/office/drawing/2014/main" id="{00000000-0008-0000-0000-00009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0" name="Text Box 603">
          <a:extLst>
            <a:ext uri="{FF2B5EF4-FFF2-40B4-BE49-F238E27FC236}">
              <a16:creationId xmlns:a16="http://schemas.microsoft.com/office/drawing/2014/main" id="{00000000-0008-0000-0000-00009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1" name="Text Box 604">
          <a:extLst>
            <a:ext uri="{FF2B5EF4-FFF2-40B4-BE49-F238E27FC236}">
              <a16:creationId xmlns:a16="http://schemas.microsoft.com/office/drawing/2014/main" id="{00000000-0008-0000-0000-00009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2" name="Text Box 605">
          <a:extLst>
            <a:ext uri="{FF2B5EF4-FFF2-40B4-BE49-F238E27FC236}">
              <a16:creationId xmlns:a16="http://schemas.microsoft.com/office/drawing/2014/main" id="{00000000-0008-0000-0000-00009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3" name="Text Box 606">
          <a:extLst>
            <a:ext uri="{FF2B5EF4-FFF2-40B4-BE49-F238E27FC236}">
              <a16:creationId xmlns:a16="http://schemas.microsoft.com/office/drawing/2014/main" id="{00000000-0008-0000-0000-00009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4" name="Text Box 607">
          <a:extLst>
            <a:ext uri="{FF2B5EF4-FFF2-40B4-BE49-F238E27FC236}">
              <a16:creationId xmlns:a16="http://schemas.microsoft.com/office/drawing/2014/main" id="{00000000-0008-0000-0000-00009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5" name="Text Box 608">
          <a:extLst>
            <a:ext uri="{FF2B5EF4-FFF2-40B4-BE49-F238E27FC236}">
              <a16:creationId xmlns:a16="http://schemas.microsoft.com/office/drawing/2014/main" id="{00000000-0008-0000-0000-00009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6" name="Text Box 609">
          <a:extLst>
            <a:ext uri="{FF2B5EF4-FFF2-40B4-BE49-F238E27FC236}">
              <a16:creationId xmlns:a16="http://schemas.microsoft.com/office/drawing/2014/main" id="{00000000-0008-0000-0000-0000A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7" name="Text Box 610">
          <a:extLst>
            <a:ext uri="{FF2B5EF4-FFF2-40B4-BE49-F238E27FC236}">
              <a16:creationId xmlns:a16="http://schemas.microsoft.com/office/drawing/2014/main" id="{00000000-0008-0000-0000-0000A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8" name="Text Box 611">
          <a:extLst>
            <a:ext uri="{FF2B5EF4-FFF2-40B4-BE49-F238E27FC236}">
              <a16:creationId xmlns:a16="http://schemas.microsoft.com/office/drawing/2014/main" id="{00000000-0008-0000-0000-0000A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9" name="Text Box 612">
          <a:extLst>
            <a:ext uri="{FF2B5EF4-FFF2-40B4-BE49-F238E27FC236}">
              <a16:creationId xmlns:a16="http://schemas.microsoft.com/office/drawing/2014/main" id="{00000000-0008-0000-0000-0000A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0" name="Text Box 613">
          <a:extLst>
            <a:ext uri="{FF2B5EF4-FFF2-40B4-BE49-F238E27FC236}">
              <a16:creationId xmlns:a16="http://schemas.microsoft.com/office/drawing/2014/main" id="{00000000-0008-0000-0000-0000A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1" name="Text Box 614">
          <a:extLst>
            <a:ext uri="{FF2B5EF4-FFF2-40B4-BE49-F238E27FC236}">
              <a16:creationId xmlns:a16="http://schemas.microsoft.com/office/drawing/2014/main" id="{00000000-0008-0000-0000-0000A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2" name="Text Box 615">
          <a:extLst>
            <a:ext uri="{FF2B5EF4-FFF2-40B4-BE49-F238E27FC236}">
              <a16:creationId xmlns:a16="http://schemas.microsoft.com/office/drawing/2014/main" id="{00000000-0008-0000-0000-0000A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3" name="Text Box 616">
          <a:extLst>
            <a:ext uri="{FF2B5EF4-FFF2-40B4-BE49-F238E27FC236}">
              <a16:creationId xmlns:a16="http://schemas.microsoft.com/office/drawing/2014/main" id="{00000000-0008-0000-0000-0000A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4" name="Text Box 617">
          <a:extLst>
            <a:ext uri="{FF2B5EF4-FFF2-40B4-BE49-F238E27FC236}">
              <a16:creationId xmlns:a16="http://schemas.microsoft.com/office/drawing/2014/main" id="{00000000-0008-0000-0000-0000A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5" name="Text Box 618">
          <a:extLst>
            <a:ext uri="{FF2B5EF4-FFF2-40B4-BE49-F238E27FC236}">
              <a16:creationId xmlns:a16="http://schemas.microsoft.com/office/drawing/2014/main" id="{00000000-0008-0000-0000-0000A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6" name="Text Box 619">
          <a:extLst>
            <a:ext uri="{FF2B5EF4-FFF2-40B4-BE49-F238E27FC236}">
              <a16:creationId xmlns:a16="http://schemas.microsoft.com/office/drawing/2014/main" id="{00000000-0008-0000-0000-0000A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7" name="Text Box 620">
          <a:extLst>
            <a:ext uri="{FF2B5EF4-FFF2-40B4-BE49-F238E27FC236}">
              <a16:creationId xmlns:a16="http://schemas.microsoft.com/office/drawing/2014/main" id="{00000000-0008-0000-0000-0000A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8" name="Text Box 621">
          <a:extLst>
            <a:ext uri="{FF2B5EF4-FFF2-40B4-BE49-F238E27FC236}">
              <a16:creationId xmlns:a16="http://schemas.microsoft.com/office/drawing/2014/main" id="{00000000-0008-0000-0000-0000A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9" name="Text Box 622">
          <a:extLst>
            <a:ext uri="{FF2B5EF4-FFF2-40B4-BE49-F238E27FC236}">
              <a16:creationId xmlns:a16="http://schemas.microsoft.com/office/drawing/2014/main" id="{00000000-0008-0000-0000-0000A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0" name="Text Box 623">
          <a:extLst>
            <a:ext uri="{FF2B5EF4-FFF2-40B4-BE49-F238E27FC236}">
              <a16:creationId xmlns:a16="http://schemas.microsoft.com/office/drawing/2014/main" id="{00000000-0008-0000-0000-0000A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1" name="Text Box 624">
          <a:extLst>
            <a:ext uri="{FF2B5EF4-FFF2-40B4-BE49-F238E27FC236}">
              <a16:creationId xmlns:a16="http://schemas.microsoft.com/office/drawing/2014/main" id="{00000000-0008-0000-0000-0000A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2" name="Text Box 625">
          <a:extLst>
            <a:ext uri="{FF2B5EF4-FFF2-40B4-BE49-F238E27FC236}">
              <a16:creationId xmlns:a16="http://schemas.microsoft.com/office/drawing/2014/main" id="{00000000-0008-0000-0000-0000B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3" name="Text Box 626">
          <a:extLst>
            <a:ext uri="{FF2B5EF4-FFF2-40B4-BE49-F238E27FC236}">
              <a16:creationId xmlns:a16="http://schemas.microsoft.com/office/drawing/2014/main" id="{00000000-0008-0000-0000-0000B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4" name="Text Box 627">
          <a:extLst>
            <a:ext uri="{FF2B5EF4-FFF2-40B4-BE49-F238E27FC236}">
              <a16:creationId xmlns:a16="http://schemas.microsoft.com/office/drawing/2014/main" id="{00000000-0008-0000-0000-0000B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5" name="Text Box 628">
          <a:extLst>
            <a:ext uri="{FF2B5EF4-FFF2-40B4-BE49-F238E27FC236}">
              <a16:creationId xmlns:a16="http://schemas.microsoft.com/office/drawing/2014/main" id="{00000000-0008-0000-0000-0000B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6" name="Text Box 629">
          <a:extLst>
            <a:ext uri="{FF2B5EF4-FFF2-40B4-BE49-F238E27FC236}">
              <a16:creationId xmlns:a16="http://schemas.microsoft.com/office/drawing/2014/main" id="{00000000-0008-0000-0000-0000B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7" name="Text Box 630">
          <a:extLst>
            <a:ext uri="{FF2B5EF4-FFF2-40B4-BE49-F238E27FC236}">
              <a16:creationId xmlns:a16="http://schemas.microsoft.com/office/drawing/2014/main" id="{00000000-0008-0000-0000-0000B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8" name="Text Box 631">
          <a:extLst>
            <a:ext uri="{FF2B5EF4-FFF2-40B4-BE49-F238E27FC236}">
              <a16:creationId xmlns:a16="http://schemas.microsoft.com/office/drawing/2014/main" id="{00000000-0008-0000-0000-0000B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9" name="Text Box 632">
          <a:extLst>
            <a:ext uri="{FF2B5EF4-FFF2-40B4-BE49-F238E27FC236}">
              <a16:creationId xmlns:a16="http://schemas.microsoft.com/office/drawing/2014/main" id="{00000000-0008-0000-0000-0000B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0" name="Text Box 633">
          <a:extLst>
            <a:ext uri="{FF2B5EF4-FFF2-40B4-BE49-F238E27FC236}">
              <a16:creationId xmlns:a16="http://schemas.microsoft.com/office/drawing/2014/main" id="{00000000-0008-0000-0000-0000B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1" name="Text Box 634">
          <a:extLst>
            <a:ext uri="{FF2B5EF4-FFF2-40B4-BE49-F238E27FC236}">
              <a16:creationId xmlns:a16="http://schemas.microsoft.com/office/drawing/2014/main" id="{00000000-0008-0000-0000-0000B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2" name="Text Box 635">
          <a:extLst>
            <a:ext uri="{FF2B5EF4-FFF2-40B4-BE49-F238E27FC236}">
              <a16:creationId xmlns:a16="http://schemas.microsoft.com/office/drawing/2014/main" id="{00000000-0008-0000-0000-0000B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3" name="Text Box 636">
          <a:extLst>
            <a:ext uri="{FF2B5EF4-FFF2-40B4-BE49-F238E27FC236}">
              <a16:creationId xmlns:a16="http://schemas.microsoft.com/office/drawing/2014/main" id="{00000000-0008-0000-0000-0000B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4" name="Text Box 637">
          <a:extLst>
            <a:ext uri="{FF2B5EF4-FFF2-40B4-BE49-F238E27FC236}">
              <a16:creationId xmlns:a16="http://schemas.microsoft.com/office/drawing/2014/main" id="{00000000-0008-0000-0000-0000B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5" name="Text Box 638">
          <a:extLst>
            <a:ext uri="{FF2B5EF4-FFF2-40B4-BE49-F238E27FC236}">
              <a16:creationId xmlns:a16="http://schemas.microsoft.com/office/drawing/2014/main" id="{00000000-0008-0000-0000-0000B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6" name="Text Box 639">
          <a:extLst>
            <a:ext uri="{FF2B5EF4-FFF2-40B4-BE49-F238E27FC236}">
              <a16:creationId xmlns:a16="http://schemas.microsoft.com/office/drawing/2014/main" id="{00000000-0008-0000-0000-0000B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7" name="Text Box 640">
          <a:extLst>
            <a:ext uri="{FF2B5EF4-FFF2-40B4-BE49-F238E27FC236}">
              <a16:creationId xmlns:a16="http://schemas.microsoft.com/office/drawing/2014/main" id="{00000000-0008-0000-0000-0000B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8" name="Text Box 641">
          <a:extLst>
            <a:ext uri="{FF2B5EF4-FFF2-40B4-BE49-F238E27FC236}">
              <a16:creationId xmlns:a16="http://schemas.microsoft.com/office/drawing/2014/main" id="{00000000-0008-0000-0000-0000C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9" name="Text Box 642">
          <a:extLst>
            <a:ext uri="{FF2B5EF4-FFF2-40B4-BE49-F238E27FC236}">
              <a16:creationId xmlns:a16="http://schemas.microsoft.com/office/drawing/2014/main" id="{00000000-0008-0000-0000-0000C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0" name="Text Box 643">
          <a:extLst>
            <a:ext uri="{FF2B5EF4-FFF2-40B4-BE49-F238E27FC236}">
              <a16:creationId xmlns:a16="http://schemas.microsoft.com/office/drawing/2014/main" id="{00000000-0008-0000-0000-0000C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1" name="Text Box 644">
          <a:extLst>
            <a:ext uri="{FF2B5EF4-FFF2-40B4-BE49-F238E27FC236}">
              <a16:creationId xmlns:a16="http://schemas.microsoft.com/office/drawing/2014/main" id="{00000000-0008-0000-0000-0000C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2" name="Text Box 645">
          <a:extLst>
            <a:ext uri="{FF2B5EF4-FFF2-40B4-BE49-F238E27FC236}">
              <a16:creationId xmlns:a16="http://schemas.microsoft.com/office/drawing/2014/main" id="{00000000-0008-0000-0000-0000C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3" name="Text Box 646">
          <a:extLst>
            <a:ext uri="{FF2B5EF4-FFF2-40B4-BE49-F238E27FC236}">
              <a16:creationId xmlns:a16="http://schemas.microsoft.com/office/drawing/2014/main" id="{00000000-0008-0000-0000-0000C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4" name="Text Box 647">
          <a:extLst>
            <a:ext uri="{FF2B5EF4-FFF2-40B4-BE49-F238E27FC236}">
              <a16:creationId xmlns:a16="http://schemas.microsoft.com/office/drawing/2014/main" id="{00000000-0008-0000-0000-0000C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5" name="Text Box 648">
          <a:extLst>
            <a:ext uri="{FF2B5EF4-FFF2-40B4-BE49-F238E27FC236}">
              <a16:creationId xmlns:a16="http://schemas.microsoft.com/office/drawing/2014/main" id="{00000000-0008-0000-0000-0000C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6" name="Text Box 649">
          <a:extLst>
            <a:ext uri="{FF2B5EF4-FFF2-40B4-BE49-F238E27FC236}">
              <a16:creationId xmlns:a16="http://schemas.microsoft.com/office/drawing/2014/main" id="{00000000-0008-0000-0000-0000C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7" name="Text Box 650">
          <a:extLst>
            <a:ext uri="{FF2B5EF4-FFF2-40B4-BE49-F238E27FC236}">
              <a16:creationId xmlns:a16="http://schemas.microsoft.com/office/drawing/2014/main" id="{00000000-0008-0000-0000-0000C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8" name="Text Box 651">
          <a:extLst>
            <a:ext uri="{FF2B5EF4-FFF2-40B4-BE49-F238E27FC236}">
              <a16:creationId xmlns:a16="http://schemas.microsoft.com/office/drawing/2014/main" id="{00000000-0008-0000-0000-0000C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9" name="Text Box 652">
          <a:extLst>
            <a:ext uri="{FF2B5EF4-FFF2-40B4-BE49-F238E27FC236}">
              <a16:creationId xmlns:a16="http://schemas.microsoft.com/office/drawing/2014/main" id="{00000000-0008-0000-0000-0000C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0" name="Text Box 653">
          <a:extLst>
            <a:ext uri="{FF2B5EF4-FFF2-40B4-BE49-F238E27FC236}">
              <a16:creationId xmlns:a16="http://schemas.microsoft.com/office/drawing/2014/main" id="{00000000-0008-0000-0000-0000C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1" name="Text Box 654">
          <a:extLst>
            <a:ext uri="{FF2B5EF4-FFF2-40B4-BE49-F238E27FC236}">
              <a16:creationId xmlns:a16="http://schemas.microsoft.com/office/drawing/2014/main" id="{00000000-0008-0000-0000-0000C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2" name="Text Box 655">
          <a:extLst>
            <a:ext uri="{FF2B5EF4-FFF2-40B4-BE49-F238E27FC236}">
              <a16:creationId xmlns:a16="http://schemas.microsoft.com/office/drawing/2014/main" id="{00000000-0008-0000-0000-0000C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3" name="Text Box 656">
          <a:extLst>
            <a:ext uri="{FF2B5EF4-FFF2-40B4-BE49-F238E27FC236}">
              <a16:creationId xmlns:a16="http://schemas.microsoft.com/office/drawing/2014/main" id="{00000000-0008-0000-0000-0000C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4" name="Text Box 657">
          <a:extLst>
            <a:ext uri="{FF2B5EF4-FFF2-40B4-BE49-F238E27FC236}">
              <a16:creationId xmlns:a16="http://schemas.microsoft.com/office/drawing/2014/main" id="{00000000-0008-0000-0000-0000D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5" name="Text Box 658">
          <a:extLst>
            <a:ext uri="{FF2B5EF4-FFF2-40B4-BE49-F238E27FC236}">
              <a16:creationId xmlns:a16="http://schemas.microsoft.com/office/drawing/2014/main" id="{00000000-0008-0000-0000-0000D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6" name="Text Box 659">
          <a:extLst>
            <a:ext uri="{FF2B5EF4-FFF2-40B4-BE49-F238E27FC236}">
              <a16:creationId xmlns:a16="http://schemas.microsoft.com/office/drawing/2014/main" id="{00000000-0008-0000-0000-0000D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7" name="Text Box 660">
          <a:extLst>
            <a:ext uri="{FF2B5EF4-FFF2-40B4-BE49-F238E27FC236}">
              <a16:creationId xmlns:a16="http://schemas.microsoft.com/office/drawing/2014/main" id="{00000000-0008-0000-0000-0000D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8" name="Text Box 661">
          <a:extLst>
            <a:ext uri="{FF2B5EF4-FFF2-40B4-BE49-F238E27FC236}">
              <a16:creationId xmlns:a16="http://schemas.microsoft.com/office/drawing/2014/main" id="{00000000-0008-0000-0000-0000D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9" name="Text Box 662">
          <a:extLst>
            <a:ext uri="{FF2B5EF4-FFF2-40B4-BE49-F238E27FC236}">
              <a16:creationId xmlns:a16="http://schemas.microsoft.com/office/drawing/2014/main" id="{00000000-0008-0000-0000-0000D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0" name="Text Box 663">
          <a:extLst>
            <a:ext uri="{FF2B5EF4-FFF2-40B4-BE49-F238E27FC236}">
              <a16:creationId xmlns:a16="http://schemas.microsoft.com/office/drawing/2014/main" id="{00000000-0008-0000-0000-0000D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1" name="Text Box 664">
          <a:extLst>
            <a:ext uri="{FF2B5EF4-FFF2-40B4-BE49-F238E27FC236}">
              <a16:creationId xmlns:a16="http://schemas.microsoft.com/office/drawing/2014/main" id="{00000000-0008-0000-0000-0000D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2" name="Text Box 665">
          <a:extLst>
            <a:ext uri="{FF2B5EF4-FFF2-40B4-BE49-F238E27FC236}">
              <a16:creationId xmlns:a16="http://schemas.microsoft.com/office/drawing/2014/main" id="{00000000-0008-0000-0000-0000D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3" name="Text Box 666">
          <a:extLst>
            <a:ext uri="{FF2B5EF4-FFF2-40B4-BE49-F238E27FC236}">
              <a16:creationId xmlns:a16="http://schemas.microsoft.com/office/drawing/2014/main" id="{00000000-0008-0000-0000-0000D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4" name="Text Box 667">
          <a:extLst>
            <a:ext uri="{FF2B5EF4-FFF2-40B4-BE49-F238E27FC236}">
              <a16:creationId xmlns:a16="http://schemas.microsoft.com/office/drawing/2014/main" id="{00000000-0008-0000-0000-0000D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5" name="Text Box 668">
          <a:extLst>
            <a:ext uri="{FF2B5EF4-FFF2-40B4-BE49-F238E27FC236}">
              <a16:creationId xmlns:a16="http://schemas.microsoft.com/office/drawing/2014/main" id="{00000000-0008-0000-0000-0000D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6" name="Text Box 669">
          <a:extLst>
            <a:ext uri="{FF2B5EF4-FFF2-40B4-BE49-F238E27FC236}">
              <a16:creationId xmlns:a16="http://schemas.microsoft.com/office/drawing/2014/main" id="{00000000-0008-0000-0000-0000D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7" name="Text Box 670">
          <a:extLst>
            <a:ext uri="{FF2B5EF4-FFF2-40B4-BE49-F238E27FC236}">
              <a16:creationId xmlns:a16="http://schemas.microsoft.com/office/drawing/2014/main" id="{00000000-0008-0000-0000-0000D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8" name="Text Box 671">
          <a:extLst>
            <a:ext uri="{FF2B5EF4-FFF2-40B4-BE49-F238E27FC236}">
              <a16:creationId xmlns:a16="http://schemas.microsoft.com/office/drawing/2014/main" id="{00000000-0008-0000-0000-0000D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9" name="Text Box 672">
          <a:extLst>
            <a:ext uri="{FF2B5EF4-FFF2-40B4-BE49-F238E27FC236}">
              <a16:creationId xmlns:a16="http://schemas.microsoft.com/office/drawing/2014/main" id="{00000000-0008-0000-0000-0000D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0" name="Text Box 673">
          <a:extLst>
            <a:ext uri="{FF2B5EF4-FFF2-40B4-BE49-F238E27FC236}">
              <a16:creationId xmlns:a16="http://schemas.microsoft.com/office/drawing/2014/main" id="{00000000-0008-0000-0000-0000E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1" name="Text Box 674">
          <a:extLst>
            <a:ext uri="{FF2B5EF4-FFF2-40B4-BE49-F238E27FC236}">
              <a16:creationId xmlns:a16="http://schemas.microsoft.com/office/drawing/2014/main" id="{00000000-0008-0000-0000-0000E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2" name="Text Box 675">
          <a:extLst>
            <a:ext uri="{FF2B5EF4-FFF2-40B4-BE49-F238E27FC236}">
              <a16:creationId xmlns:a16="http://schemas.microsoft.com/office/drawing/2014/main" id="{00000000-0008-0000-0000-0000E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3" name="Text Box 676">
          <a:extLst>
            <a:ext uri="{FF2B5EF4-FFF2-40B4-BE49-F238E27FC236}">
              <a16:creationId xmlns:a16="http://schemas.microsoft.com/office/drawing/2014/main" id="{00000000-0008-0000-0000-0000E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4" name="Text Box 677">
          <a:extLst>
            <a:ext uri="{FF2B5EF4-FFF2-40B4-BE49-F238E27FC236}">
              <a16:creationId xmlns:a16="http://schemas.microsoft.com/office/drawing/2014/main" id="{00000000-0008-0000-0000-0000E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5" name="Text Box 678">
          <a:extLst>
            <a:ext uri="{FF2B5EF4-FFF2-40B4-BE49-F238E27FC236}">
              <a16:creationId xmlns:a16="http://schemas.microsoft.com/office/drawing/2014/main" id="{00000000-0008-0000-0000-0000E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6" name="Text Box 679">
          <a:extLst>
            <a:ext uri="{FF2B5EF4-FFF2-40B4-BE49-F238E27FC236}">
              <a16:creationId xmlns:a16="http://schemas.microsoft.com/office/drawing/2014/main" id="{00000000-0008-0000-0000-0000E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7" name="Text Box 680">
          <a:extLst>
            <a:ext uri="{FF2B5EF4-FFF2-40B4-BE49-F238E27FC236}">
              <a16:creationId xmlns:a16="http://schemas.microsoft.com/office/drawing/2014/main" id="{00000000-0008-0000-0000-0000E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8" name="Text Box 681">
          <a:extLst>
            <a:ext uri="{FF2B5EF4-FFF2-40B4-BE49-F238E27FC236}">
              <a16:creationId xmlns:a16="http://schemas.microsoft.com/office/drawing/2014/main" id="{00000000-0008-0000-0000-0000E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9" name="Text Box 682">
          <a:extLst>
            <a:ext uri="{FF2B5EF4-FFF2-40B4-BE49-F238E27FC236}">
              <a16:creationId xmlns:a16="http://schemas.microsoft.com/office/drawing/2014/main" id="{00000000-0008-0000-0000-0000E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0" name="Text Box 683">
          <a:extLst>
            <a:ext uri="{FF2B5EF4-FFF2-40B4-BE49-F238E27FC236}">
              <a16:creationId xmlns:a16="http://schemas.microsoft.com/office/drawing/2014/main" id="{00000000-0008-0000-0000-0000E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1" name="Text Box 684">
          <a:extLst>
            <a:ext uri="{FF2B5EF4-FFF2-40B4-BE49-F238E27FC236}">
              <a16:creationId xmlns:a16="http://schemas.microsoft.com/office/drawing/2014/main" id="{00000000-0008-0000-0000-0000E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2" name="Text Box 685">
          <a:extLst>
            <a:ext uri="{FF2B5EF4-FFF2-40B4-BE49-F238E27FC236}">
              <a16:creationId xmlns:a16="http://schemas.microsoft.com/office/drawing/2014/main" id="{00000000-0008-0000-0000-0000E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3" name="Text Box 686">
          <a:extLst>
            <a:ext uri="{FF2B5EF4-FFF2-40B4-BE49-F238E27FC236}">
              <a16:creationId xmlns:a16="http://schemas.microsoft.com/office/drawing/2014/main" id="{00000000-0008-0000-0000-0000E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4" name="Text Box 687">
          <a:extLst>
            <a:ext uri="{FF2B5EF4-FFF2-40B4-BE49-F238E27FC236}">
              <a16:creationId xmlns:a16="http://schemas.microsoft.com/office/drawing/2014/main" id="{00000000-0008-0000-0000-0000E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5" name="Text Box 688">
          <a:extLst>
            <a:ext uri="{FF2B5EF4-FFF2-40B4-BE49-F238E27FC236}">
              <a16:creationId xmlns:a16="http://schemas.microsoft.com/office/drawing/2014/main" id="{00000000-0008-0000-0000-0000E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6" name="Text Box 689">
          <a:extLst>
            <a:ext uri="{FF2B5EF4-FFF2-40B4-BE49-F238E27FC236}">
              <a16:creationId xmlns:a16="http://schemas.microsoft.com/office/drawing/2014/main" id="{00000000-0008-0000-0000-0000F0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7" name="Text Box 690">
          <a:extLst>
            <a:ext uri="{FF2B5EF4-FFF2-40B4-BE49-F238E27FC236}">
              <a16:creationId xmlns:a16="http://schemas.microsoft.com/office/drawing/2014/main" id="{00000000-0008-0000-0000-0000F1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8" name="Text Box 691">
          <a:extLst>
            <a:ext uri="{FF2B5EF4-FFF2-40B4-BE49-F238E27FC236}">
              <a16:creationId xmlns:a16="http://schemas.microsoft.com/office/drawing/2014/main" id="{00000000-0008-0000-0000-0000F2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9" name="Text Box 692">
          <a:extLst>
            <a:ext uri="{FF2B5EF4-FFF2-40B4-BE49-F238E27FC236}">
              <a16:creationId xmlns:a16="http://schemas.microsoft.com/office/drawing/2014/main" id="{00000000-0008-0000-0000-0000F3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0" name="Text Box 693">
          <a:extLst>
            <a:ext uri="{FF2B5EF4-FFF2-40B4-BE49-F238E27FC236}">
              <a16:creationId xmlns:a16="http://schemas.microsoft.com/office/drawing/2014/main" id="{00000000-0008-0000-0000-0000F4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1" name="Text Box 694">
          <a:extLst>
            <a:ext uri="{FF2B5EF4-FFF2-40B4-BE49-F238E27FC236}">
              <a16:creationId xmlns:a16="http://schemas.microsoft.com/office/drawing/2014/main" id="{00000000-0008-0000-0000-0000F5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2" name="Text Box 695">
          <a:extLst>
            <a:ext uri="{FF2B5EF4-FFF2-40B4-BE49-F238E27FC236}">
              <a16:creationId xmlns:a16="http://schemas.microsoft.com/office/drawing/2014/main" id="{00000000-0008-0000-0000-0000F6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3" name="Text Box 696">
          <a:extLst>
            <a:ext uri="{FF2B5EF4-FFF2-40B4-BE49-F238E27FC236}">
              <a16:creationId xmlns:a16="http://schemas.microsoft.com/office/drawing/2014/main" id="{00000000-0008-0000-0000-0000F7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4" name="Text Box 697">
          <a:extLst>
            <a:ext uri="{FF2B5EF4-FFF2-40B4-BE49-F238E27FC236}">
              <a16:creationId xmlns:a16="http://schemas.microsoft.com/office/drawing/2014/main" id="{00000000-0008-0000-0000-0000F8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5" name="Text Box 698">
          <a:extLst>
            <a:ext uri="{FF2B5EF4-FFF2-40B4-BE49-F238E27FC236}">
              <a16:creationId xmlns:a16="http://schemas.microsoft.com/office/drawing/2014/main" id="{00000000-0008-0000-0000-0000F9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6" name="Text Box 699">
          <a:extLst>
            <a:ext uri="{FF2B5EF4-FFF2-40B4-BE49-F238E27FC236}">
              <a16:creationId xmlns:a16="http://schemas.microsoft.com/office/drawing/2014/main" id="{00000000-0008-0000-0000-0000FA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7" name="Text Box 700">
          <a:extLst>
            <a:ext uri="{FF2B5EF4-FFF2-40B4-BE49-F238E27FC236}">
              <a16:creationId xmlns:a16="http://schemas.microsoft.com/office/drawing/2014/main" id="{00000000-0008-0000-0000-0000FB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8" name="Text Box 701">
          <a:extLst>
            <a:ext uri="{FF2B5EF4-FFF2-40B4-BE49-F238E27FC236}">
              <a16:creationId xmlns:a16="http://schemas.microsoft.com/office/drawing/2014/main" id="{00000000-0008-0000-0000-0000FC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9" name="Text Box 702">
          <a:extLst>
            <a:ext uri="{FF2B5EF4-FFF2-40B4-BE49-F238E27FC236}">
              <a16:creationId xmlns:a16="http://schemas.microsoft.com/office/drawing/2014/main" id="{00000000-0008-0000-0000-0000FD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0" name="Text Box 703">
          <a:extLst>
            <a:ext uri="{FF2B5EF4-FFF2-40B4-BE49-F238E27FC236}">
              <a16:creationId xmlns:a16="http://schemas.microsoft.com/office/drawing/2014/main" id="{00000000-0008-0000-0000-0000FE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1" name="Text Box 704">
          <a:extLst>
            <a:ext uri="{FF2B5EF4-FFF2-40B4-BE49-F238E27FC236}">
              <a16:creationId xmlns:a16="http://schemas.microsoft.com/office/drawing/2014/main" id="{00000000-0008-0000-0000-0000FF01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2" name="Text Box 705">
          <a:extLst>
            <a:ext uri="{FF2B5EF4-FFF2-40B4-BE49-F238E27FC236}">
              <a16:creationId xmlns:a16="http://schemas.microsoft.com/office/drawing/2014/main" id="{00000000-0008-0000-0000-000000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3" name="Text Box 706">
          <a:extLst>
            <a:ext uri="{FF2B5EF4-FFF2-40B4-BE49-F238E27FC236}">
              <a16:creationId xmlns:a16="http://schemas.microsoft.com/office/drawing/2014/main" id="{00000000-0008-0000-0000-000001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4" name="Text Box 707">
          <a:extLst>
            <a:ext uri="{FF2B5EF4-FFF2-40B4-BE49-F238E27FC236}">
              <a16:creationId xmlns:a16="http://schemas.microsoft.com/office/drawing/2014/main" id="{00000000-0008-0000-0000-000002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5" name="Text Box 708">
          <a:extLst>
            <a:ext uri="{FF2B5EF4-FFF2-40B4-BE49-F238E27FC236}">
              <a16:creationId xmlns:a16="http://schemas.microsoft.com/office/drawing/2014/main" id="{00000000-0008-0000-0000-000003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6" name="Text Box 709">
          <a:extLst>
            <a:ext uri="{FF2B5EF4-FFF2-40B4-BE49-F238E27FC236}">
              <a16:creationId xmlns:a16="http://schemas.microsoft.com/office/drawing/2014/main" id="{00000000-0008-0000-0000-000004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7" name="Text Box 710">
          <a:extLst>
            <a:ext uri="{FF2B5EF4-FFF2-40B4-BE49-F238E27FC236}">
              <a16:creationId xmlns:a16="http://schemas.microsoft.com/office/drawing/2014/main" id="{00000000-0008-0000-0000-000005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8" name="Text Box 711">
          <a:extLst>
            <a:ext uri="{FF2B5EF4-FFF2-40B4-BE49-F238E27FC236}">
              <a16:creationId xmlns:a16="http://schemas.microsoft.com/office/drawing/2014/main" id="{00000000-0008-0000-0000-000006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9" name="Text Box 712">
          <a:extLst>
            <a:ext uri="{FF2B5EF4-FFF2-40B4-BE49-F238E27FC236}">
              <a16:creationId xmlns:a16="http://schemas.microsoft.com/office/drawing/2014/main" id="{00000000-0008-0000-0000-000007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0" name="Text Box 713">
          <a:extLst>
            <a:ext uri="{FF2B5EF4-FFF2-40B4-BE49-F238E27FC236}">
              <a16:creationId xmlns:a16="http://schemas.microsoft.com/office/drawing/2014/main" id="{00000000-0008-0000-0000-000008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1" name="Text Box 714">
          <a:extLst>
            <a:ext uri="{FF2B5EF4-FFF2-40B4-BE49-F238E27FC236}">
              <a16:creationId xmlns:a16="http://schemas.microsoft.com/office/drawing/2014/main" id="{00000000-0008-0000-0000-000009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2" name="Text Box 715">
          <a:extLst>
            <a:ext uri="{FF2B5EF4-FFF2-40B4-BE49-F238E27FC236}">
              <a16:creationId xmlns:a16="http://schemas.microsoft.com/office/drawing/2014/main" id="{00000000-0008-0000-0000-00000A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3" name="Text Box 716">
          <a:extLst>
            <a:ext uri="{FF2B5EF4-FFF2-40B4-BE49-F238E27FC236}">
              <a16:creationId xmlns:a16="http://schemas.microsoft.com/office/drawing/2014/main" id="{00000000-0008-0000-0000-00000B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4" name="Text Box 717">
          <a:extLst>
            <a:ext uri="{FF2B5EF4-FFF2-40B4-BE49-F238E27FC236}">
              <a16:creationId xmlns:a16="http://schemas.microsoft.com/office/drawing/2014/main" id="{00000000-0008-0000-0000-00000C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5" name="Text Box 718">
          <a:extLst>
            <a:ext uri="{FF2B5EF4-FFF2-40B4-BE49-F238E27FC236}">
              <a16:creationId xmlns:a16="http://schemas.microsoft.com/office/drawing/2014/main" id="{00000000-0008-0000-0000-00000D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6" name="Text Box 719">
          <a:extLst>
            <a:ext uri="{FF2B5EF4-FFF2-40B4-BE49-F238E27FC236}">
              <a16:creationId xmlns:a16="http://schemas.microsoft.com/office/drawing/2014/main" id="{00000000-0008-0000-0000-00000E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7" name="Text Box 720">
          <a:extLst>
            <a:ext uri="{FF2B5EF4-FFF2-40B4-BE49-F238E27FC236}">
              <a16:creationId xmlns:a16="http://schemas.microsoft.com/office/drawing/2014/main" id="{00000000-0008-0000-0000-00000F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8" name="Text Box 721">
          <a:extLst>
            <a:ext uri="{FF2B5EF4-FFF2-40B4-BE49-F238E27FC236}">
              <a16:creationId xmlns:a16="http://schemas.microsoft.com/office/drawing/2014/main" id="{00000000-0008-0000-0000-000010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9" name="Text Box 722">
          <a:extLst>
            <a:ext uri="{FF2B5EF4-FFF2-40B4-BE49-F238E27FC236}">
              <a16:creationId xmlns:a16="http://schemas.microsoft.com/office/drawing/2014/main" id="{00000000-0008-0000-0000-000011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0" name="Text Box 723">
          <a:extLst>
            <a:ext uri="{FF2B5EF4-FFF2-40B4-BE49-F238E27FC236}">
              <a16:creationId xmlns:a16="http://schemas.microsoft.com/office/drawing/2014/main" id="{00000000-0008-0000-0000-000012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1" name="Text Box 724">
          <a:extLst>
            <a:ext uri="{FF2B5EF4-FFF2-40B4-BE49-F238E27FC236}">
              <a16:creationId xmlns:a16="http://schemas.microsoft.com/office/drawing/2014/main" id="{00000000-0008-0000-0000-000013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2" name="Text Box 725">
          <a:extLst>
            <a:ext uri="{FF2B5EF4-FFF2-40B4-BE49-F238E27FC236}">
              <a16:creationId xmlns:a16="http://schemas.microsoft.com/office/drawing/2014/main" id="{00000000-0008-0000-0000-000014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3" name="Text Box 726">
          <a:extLst>
            <a:ext uri="{FF2B5EF4-FFF2-40B4-BE49-F238E27FC236}">
              <a16:creationId xmlns:a16="http://schemas.microsoft.com/office/drawing/2014/main" id="{00000000-0008-0000-0000-000015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4" name="Text Box 727">
          <a:extLst>
            <a:ext uri="{FF2B5EF4-FFF2-40B4-BE49-F238E27FC236}">
              <a16:creationId xmlns:a16="http://schemas.microsoft.com/office/drawing/2014/main" id="{00000000-0008-0000-0000-000016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5" name="Text Box 728">
          <a:extLst>
            <a:ext uri="{FF2B5EF4-FFF2-40B4-BE49-F238E27FC236}">
              <a16:creationId xmlns:a16="http://schemas.microsoft.com/office/drawing/2014/main" id="{00000000-0008-0000-0000-000017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6" name="Text Box 729">
          <a:extLst>
            <a:ext uri="{FF2B5EF4-FFF2-40B4-BE49-F238E27FC236}">
              <a16:creationId xmlns:a16="http://schemas.microsoft.com/office/drawing/2014/main" id="{00000000-0008-0000-0000-000018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7" name="Text Box 730">
          <a:extLst>
            <a:ext uri="{FF2B5EF4-FFF2-40B4-BE49-F238E27FC236}">
              <a16:creationId xmlns:a16="http://schemas.microsoft.com/office/drawing/2014/main" id="{00000000-0008-0000-0000-000019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8" name="Text Box 731">
          <a:extLst>
            <a:ext uri="{FF2B5EF4-FFF2-40B4-BE49-F238E27FC236}">
              <a16:creationId xmlns:a16="http://schemas.microsoft.com/office/drawing/2014/main" id="{00000000-0008-0000-0000-00001A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9" name="Text Box 732">
          <a:extLst>
            <a:ext uri="{FF2B5EF4-FFF2-40B4-BE49-F238E27FC236}">
              <a16:creationId xmlns:a16="http://schemas.microsoft.com/office/drawing/2014/main" id="{00000000-0008-0000-0000-00001B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0" name="Text Box 733">
          <a:extLst>
            <a:ext uri="{FF2B5EF4-FFF2-40B4-BE49-F238E27FC236}">
              <a16:creationId xmlns:a16="http://schemas.microsoft.com/office/drawing/2014/main" id="{00000000-0008-0000-0000-00001C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1" name="Text Box 734">
          <a:extLst>
            <a:ext uri="{FF2B5EF4-FFF2-40B4-BE49-F238E27FC236}">
              <a16:creationId xmlns:a16="http://schemas.microsoft.com/office/drawing/2014/main" id="{00000000-0008-0000-0000-00001D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2" name="Text Box 735">
          <a:extLst>
            <a:ext uri="{FF2B5EF4-FFF2-40B4-BE49-F238E27FC236}">
              <a16:creationId xmlns:a16="http://schemas.microsoft.com/office/drawing/2014/main" id="{00000000-0008-0000-0000-00001E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3" name="Text Box 736">
          <a:extLst>
            <a:ext uri="{FF2B5EF4-FFF2-40B4-BE49-F238E27FC236}">
              <a16:creationId xmlns:a16="http://schemas.microsoft.com/office/drawing/2014/main" id="{00000000-0008-0000-0000-00001F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4" name="Text Box 737">
          <a:extLst>
            <a:ext uri="{FF2B5EF4-FFF2-40B4-BE49-F238E27FC236}">
              <a16:creationId xmlns:a16="http://schemas.microsoft.com/office/drawing/2014/main" id="{00000000-0008-0000-0000-000020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5" name="Text Box 738">
          <a:extLst>
            <a:ext uri="{FF2B5EF4-FFF2-40B4-BE49-F238E27FC236}">
              <a16:creationId xmlns:a16="http://schemas.microsoft.com/office/drawing/2014/main" id="{00000000-0008-0000-0000-000021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6" name="Text Box 739">
          <a:extLst>
            <a:ext uri="{FF2B5EF4-FFF2-40B4-BE49-F238E27FC236}">
              <a16:creationId xmlns:a16="http://schemas.microsoft.com/office/drawing/2014/main" id="{00000000-0008-0000-0000-000022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7" name="Text Box 740">
          <a:extLst>
            <a:ext uri="{FF2B5EF4-FFF2-40B4-BE49-F238E27FC236}">
              <a16:creationId xmlns:a16="http://schemas.microsoft.com/office/drawing/2014/main" id="{00000000-0008-0000-0000-000023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8" name="Text Box 741">
          <a:extLst>
            <a:ext uri="{FF2B5EF4-FFF2-40B4-BE49-F238E27FC236}">
              <a16:creationId xmlns:a16="http://schemas.microsoft.com/office/drawing/2014/main" id="{00000000-0008-0000-0000-000024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9" name="Text Box 742">
          <a:extLst>
            <a:ext uri="{FF2B5EF4-FFF2-40B4-BE49-F238E27FC236}">
              <a16:creationId xmlns:a16="http://schemas.microsoft.com/office/drawing/2014/main" id="{00000000-0008-0000-0000-000025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0" name="Text Box 743">
          <a:extLst>
            <a:ext uri="{FF2B5EF4-FFF2-40B4-BE49-F238E27FC236}">
              <a16:creationId xmlns:a16="http://schemas.microsoft.com/office/drawing/2014/main" id="{00000000-0008-0000-0000-000026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1" name="Text Box 744">
          <a:extLst>
            <a:ext uri="{FF2B5EF4-FFF2-40B4-BE49-F238E27FC236}">
              <a16:creationId xmlns:a16="http://schemas.microsoft.com/office/drawing/2014/main" id="{00000000-0008-0000-0000-000027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2" name="Text Box 745">
          <a:extLst>
            <a:ext uri="{FF2B5EF4-FFF2-40B4-BE49-F238E27FC236}">
              <a16:creationId xmlns:a16="http://schemas.microsoft.com/office/drawing/2014/main" id="{00000000-0008-0000-0000-000028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3" name="Text Box 746">
          <a:extLst>
            <a:ext uri="{FF2B5EF4-FFF2-40B4-BE49-F238E27FC236}">
              <a16:creationId xmlns:a16="http://schemas.microsoft.com/office/drawing/2014/main" id="{00000000-0008-0000-0000-000029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4" name="Text Box 747">
          <a:extLst>
            <a:ext uri="{FF2B5EF4-FFF2-40B4-BE49-F238E27FC236}">
              <a16:creationId xmlns:a16="http://schemas.microsoft.com/office/drawing/2014/main" id="{00000000-0008-0000-0000-00002A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5" name="Text Box 748">
          <a:extLst>
            <a:ext uri="{FF2B5EF4-FFF2-40B4-BE49-F238E27FC236}">
              <a16:creationId xmlns:a16="http://schemas.microsoft.com/office/drawing/2014/main" id="{00000000-0008-0000-0000-00002B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6" name="Text Box 749">
          <a:extLst>
            <a:ext uri="{FF2B5EF4-FFF2-40B4-BE49-F238E27FC236}">
              <a16:creationId xmlns:a16="http://schemas.microsoft.com/office/drawing/2014/main" id="{00000000-0008-0000-0000-00002C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7" name="Text Box 750">
          <a:extLst>
            <a:ext uri="{FF2B5EF4-FFF2-40B4-BE49-F238E27FC236}">
              <a16:creationId xmlns:a16="http://schemas.microsoft.com/office/drawing/2014/main" id="{00000000-0008-0000-0000-00002D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8" name="Text Box 751">
          <a:extLst>
            <a:ext uri="{FF2B5EF4-FFF2-40B4-BE49-F238E27FC236}">
              <a16:creationId xmlns:a16="http://schemas.microsoft.com/office/drawing/2014/main" id="{00000000-0008-0000-0000-00002E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9" name="Text Box 752">
          <a:extLst>
            <a:ext uri="{FF2B5EF4-FFF2-40B4-BE49-F238E27FC236}">
              <a16:creationId xmlns:a16="http://schemas.microsoft.com/office/drawing/2014/main" id="{00000000-0008-0000-0000-00002F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0" name="Text Box 753">
          <a:extLst>
            <a:ext uri="{FF2B5EF4-FFF2-40B4-BE49-F238E27FC236}">
              <a16:creationId xmlns:a16="http://schemas.microsoft.com/office/drawing/2014/main" id="{00000000-0008-0000-0000-000030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1" name="Text Box 754">
          <a:extLst>
            <a:ext uri="{FF2B5EF4-FFF2-40B4-BE49-F238E27FC236}">
              <a16:creationId xmlns:a16="http://schemas.microsoft.com/office/drawing/2014/main" id="{00000000-0008-0000-0000-000031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2" name="Text Box 755">
          <a:extLst>
            <a:ext uri="{FF2B5EF4-FFF2-40B4-BE49-F238E27FC236}">
              <a16:creationId xmlns:a16="http://schemas.microsoft.com/office/drawing/2014/main" id="{00000000-0008-0000-0000-000032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3" name="Text Box 756">
          <a:extLst>
            <a:ext uri="{FF2B5EF4-FFF2-40B4-BE49-F238E27FC236}">
              <a16:creationId xmlns:a16="http://schemas.microsoft.com/office/drawing/2014/main" id="{00000000-0008-0000-0000-000033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4" name="Text Box 757">
          <a:extLst>
            <a:ext uri="{FF2B5EF4-FFF2-40B4-BE49-F238E27FC236}">
              <a16:creationId xmlns:a16="http://schemas.microsoft.com/office/drawing/2014/main" id="{00000000-0008-0000-0000-000034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5" name="Text Box 758">
          <a:extLst>
            <a:ext uri="{FF2B5EF4-FFF2-40B4-BE49-F238E27FC236}">
              <a16:creationId xmlns:a16="http://schemas.microsoft.com/office/drawing/2014/main" id="{00000000-0008-0000-0000-000035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6" name="Text Box 759">
          <a:extLst>
            <a:ext uri="{FF2B5EF4-FFF2-40B4-BE49-F238E27FC236}">
              <a16:creationId xmlns:a16="http://schemas.microsoft.com/office/drawing/2014/main" id="{00000000-0008-0000-0000-000036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7" name="Text Box 760">
          <a:extLst>
            <a:ext uri="{FF2B5EF4-FFF2-40B4-BE49-F238E27FC236}">
              <a16:creationId xmlns:a16="http://schemas.microsoft.com/office/drawing/2014/main" id="{00000000-0008-0000-0000-000037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8" name="Text Box 761">
          <a:extLst>
            <a:ext uri="{FF2B5EF4-FFF2-40B4-BE49-F238E27FC236}">
              <a16:creationId xmlns:a16="http://schemas.microsoft.com/office/drawing/2014/main" id="{00000000-0008-0000-0000-000038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9" name="Text Box 762">
          <a:extLst>
            <a:ext uri="{FF2B5EF4-FFF2-40B4-BE49-F238E27FC236}">
              <a16:creationId xmlns:a16="http://schemas.microsoft.com/office/drawing/2014/main" id="{00000000-0008-0000-0000-000039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0" name="Text Box 763">
          <a:extLst>
            <a:ext uri="{FF2B5EF4-FFF2-40B4-BE49-F238E27FC236}">
              <a16:creationId xmlns:a16="http://schemas.microsoft.com/office/drawing/2014/main" id="{00000000-0008-0000-0000-00003A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1" name="Text Box 764">
          <a:extLst>
            <a:ext uri="{FF2B5EF4-FFF2-40B4-BE49-F238E27FC236}">
              <a16:creationId xmlns:a16="http://schemas.microsoft.com/office/drawing/2014/main" id="{00000000-0008-0000-0000-00003B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2" name="Text Box 765">
          <a:extLst>
            <a:ext uri="{FF2B5EF4-FFF2-40B4-BE49-F238E27FC236}">
              <a16:creationId xmlns:a16="http://schemas.microsoft.com/office/drawing/2014/main" id="{00000000-0008-0000-0000-00003C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3" name="Text Box 766">
          <a:extLst>
            <a:ext uri="{FF2B5EF4-FFF2-40B4-BE49-F238E27FC236}">
              <a16:creationId xmlns:a16="http://schemas.microsoft.com/office/drawing/2014/main" id="{00000000-0008-0000-0000-00003D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4" name="Text Box 767">
          <a:extLst>
            <a:ext uri="{FF2B5EF4-FFF2-40B4-BE49-F238E27FC236}">
              <a16:creationId xmlns:a16="http://schemas.microsoft.com/office/drawing/2014/main" id="{00000000-0008-0000-0000-00003E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5" name="Text Box 768">
          <a:extLst>
            <a:ext uri="{FF2B5EF4-FFF2-40B4-BE49-F238E27FC236}">
              <a16:creationId xmlns:a16="http://schemas.microsoft.com/office/drawing/2014/main" id="{00000000-0008-0000-0000-00003F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6" name="Text Box 769">
          <a:extLst>
            <a:ext uri="{FF2B5EF4-FFF2-40B4-BE49-F238E27FC236}">
              <a16:creationId xmlns:a16="http://schemas.microsoft.com/office/drawing/2014/main" id="{00000000-0008-0000-0000-000040020000}"/>
            </a:ext>
          </a:extLst>
        </xdr:cNvPr>
        <xdr:cNvSpPr>
          <a:spLocks noGrp="1"/>
        </xdr:cNvSpPr>
      </xdr:nvSpPr>
      <xdr:spPr>
        <a:xfrm>
          <a:off x="1104900" y="379857000"/>
          <a:ext cx="123825" cy="728303"/>
        </a:xfrm>
        <a:prstGeom prst="rect">
          <a:avLst/>
        </a:prstGeom>
        <a:noFill/>
        <a:ln w="9525">
          <a:noFill/>
          <a:miter/>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77" name="Text Box 3">
          <a:extLst>
            <a:ext uri="{FF2B5EF4-FFF2-40B4-BE49-F238E27FC236}">
              <a16:creationId xmlns:a16="http://schemas.microsoft.com/office/drawing/2014/main" id="{00000000-0008-0000-0000-00004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78" name="Text Box 3">
          <a:extLst>
            <a:ext uri="{FF2B5EF4-FFF2-40B4-BE49-F238E27FC236}">
              <a16:creationId xmlns:a16="http://schemas.microsoft.com/office/drawing/2014/main" id="{00000000-0008-0000-0000-00004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79" name="Text Box 3">
          <a:extLst>
            <a:ext uri="{FF2B5EF4-FFF2-40B4-BE49-F238E27FC236}">
              <a16:creationId xmlns:a16="http://schemas.microsoft.com/office/drawing/2014/main" id="{00000000-0008-0000-0000-00004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0" name="Text Box 3">
          <a:extLst>
            <a:ext uri="{FF2B5EF4-FFF2-40B4-BE49-F238E27FC236}">
              <a16:creationId xmlns:a16="http://schemas.microsoft.com/office/drawing/2014/main" id="{00000000-0008-0000-0000-00004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1" name="Text Box 3">
          <a:extLst>
            <a:ext uri="{FF2B5EF4-FFF2-40B4-BE49-F238E27FC236}">
              <a16:creationId xmlns:a16="http://schemas.microsoft.com/office/drawing/2014/main" id="{00000000-0008-0000-0000-00004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2" name="Text Box 3">
          <a:extLst>
            <a:ext uri="{FF2B5EF4-FFF2-40B4-BE49-F238E27FC236}">
              <a16:creationId xmlns:a16="http://schemas.microsoft.com/office/drawing/2014/main" id="{00000000-0008-0000-0000-00004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3" name="Text Box 3">
          <a:extLst>
            <a:ext uri="{FF2B5EF4-FFF2-40B4-BE49-F238E27FC236}">
              <a16:creationId xmlns:a16="http://schemas.microsoft.com/office/drawing/2014/main" id="{00000000-0008-0000-0000-00004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4" name="Text Box 3">
          <a:extLst>
            <a:ext uri="{FF2B5EF4-FFF2-40B4-BE49-F238E27FC236}">
              <a16:creationId xmlns:a16="http://schemas.microsoft.com/office/drawing/2014/main" id="{00000000-0008-0000-0000-00004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5" name="Text Box 3">
          <a:extLst>
            <a:ext uri="{FF2B5EF4-FFF2-40B4-BE49-F238E27FC236}">
              <a16:creationId xmlns:a16="http://schemas.microsoft.com/office/drawing/2014/main" id="{00000000-0008-0000-0000-00004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6" name="Text Box 3">
          <a:extLst>
            <a:ext uri="{FF2B5EF4-FFF2-40B4-BE49-F238E27FC236}">
              <a16:creationId xmlns:a16="http://schemas.microsoft.com/office/drawing/2014/main" id="{00000000-0008-0000-0000-00004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7" name="Text Box 3">
          <a:extLst>
            <a:ext uri="{FF2B5EF4-FFF2-40B4-BE49-F238E27FC236}">
              <a16:creationId xmlns:a16="http://schemas.microsoft.com/office/drawing/2014/main" id="{00000000-0008-0000-0000-00004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8" name="Text Box 3">
          <a:extLst>
            <a:ext uri="{FF2B5EF4-FFF2-40B4-BE49-F238E27FC236}">
              <a16:creationId xmlns:a16="http://schemas.microsoft.com/office/drawing/2014/main" id="{00000000-0008-0000-0000-00004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9" name="Text Box 3">
          <a:extLst>
            <a:ext uri="{FF2B5EF4-FFF2-40B4-BE49-F238E27FC236}">
              <a16:creationId xmlns:a16="http://schemas.microsoft.com/office/drawing/2014/main" id="{00000000-0008-0000-0000-00004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0" name="Text Box 3">
          <a:extLst>
            <a:ext uri="{FF2B5EF4-FFF2-40B4-BE49-F238E27FC236}">
              <a16:creationId xmlns:a16="http://schemas.microsoft.com/office/drawing/2014/main" id="{00000000-0008-0000-0000-00004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1" name="Text Box 3">
          <a:extLst>
            <a:ext uri="{FF2B5EF4-FFF2-40B4-BE49-F238E27FC236}">
              <a16:creationId xmlns:a16="http://schemas.microsoft.com/office/drawing/2014/main" id="{00000000-0008-0000-0000-00004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2" name="Text Box 3">
          <a:extLst>
            <a:ext uri="{FF2B5EF4-FFF2-40B4-BE49-F238E27FC236}">
              <a16:creationId xmlns:a16="http://schemas.microsoft.com/office/drawing/2014/main" id="{00000000-0008-0000-0000-00005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3" name="Text Box 3">
          <a:extLst>
            <a:ext uri="{FF2B5EF4-FFF2-40B4-BE49-F238E27FC236}">
              <a16:creationId xmlns:a16="http://schemas.microsoft.com/office/drawing/2014/main" id="{00000000-0008-0000-0000-00005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4" name="Text Box 3">
          <a:extLst>
            <a:ext uri="{FF2B5EF4-FFF2-40B4-BE49-F238E27FC236}">
              <a16:creationId xmlns:a16="http://schemas.microsoft.com/office/drawing/2014/main" id="{00000000-0008-0000-0000-00005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5" name="Text Box 3">
          <a:extLst>
            <a:ext uri="{FF2B5EF4-FFF2-40B4-BE49-F238E27FC236}">
              <a16:creationId xmlns:a16="http://schemas.microsoft.com/office/drawing/2014/main" id="{00000000-0008-0000-0000-00005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6" name="Text Box 3">
          <a:extLst>
            <a:ext uri="{FF2B5EF4-FFF2-40B4-BE49-F238E27FC236}">
              <a16:creationId xmlns:a16="http://schemas.microsoft.com/office/drawing/2014/main" id="{00000000-0008-0000-0000-00005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7" name="Text Box 3">
          <a:extLst>
            <a:ext uri="{FF2B5EF4-FFF2-40B4-BE49-F238E27FC236}">
              <a16:creationId xmlns:a16="http://schemas.microsoft.com/office/drawing/2014/main" id="{00000000-0008-0000-0000-00005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8" name="Text Box 3">
          <a:extLst>
            <a:ext uri="{FF2B5EF4-FFF2-40B4-BE49-F238E27FC236}">
              <a16:creationId xmlns:a16="http://schemas.microsoft.com/office/drawing/2014/main" id="{00000000-0008-0000-0000-00005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9" name="Text Box 3">
          <a:extLst>
            <a:ext uri="{FF2B5EF4-FFF2-40B4-BE49-F238E27FC236}">
              <a16:creationId xmlns:a16="http://schemas.microsoft.com/office/drawing/2014/main" id="{00000000-0008-0000-0000-00005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0" name="Text Box 3">
          <a:extLst>
            <a:ext uri="{FF2B5EF4-FFF2-40B4-BE49-F238E27FC236}">
              <a16:creationId xmlns:a16="http://schemas.microsoft.com/office/drawing/2014/main" id="{00000000-0008-0000-0000-00005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1" name="Text Box 3">
          <a:extLst>
            <a:ext uri="{FF2B5EF4-FFF2-40B4-BE49-F238E27FC236}">
              <a16:creationId xmlns:a16="http://schemas.microsoft.com/office/drawing/2014/main" id="{00000000-0008-0000-0000-00005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2" name="Text Box 3">
          <a:extLst>
            <a:ext uri="{FF2B5EF4-FFF2-40B4-BE49-F238E27FC236}">
              <a16:creationId xmlns:a16="http://schemas.microsoft.com/office/drawing/2014/main" id="{00000000-0008-0000-0000-00005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3" name="Text Box 3">
          <a:extLst>
            <a:ext uri="{FF2B5EF4-FFF2-40B4-BE49-F238E27FC236}">
              <a16:creationId xmlns:a16="http://schemas.microsoft.com/office/drawing/2014/main" id="{00000000-0008-0000-0000-00005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4" name="Text Box 3">
          <a:extLst>
            <a:ext uri="{FF2B5EF4-FFF2-40B4-BE49-F238E27FC236}">
              <a16:creationId xmlns:a16="http://schemas.microsoft.com/office/drawing/2014/main" id="{00000000-0008-0000-0000-00005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5" name="Text Box 3">
          <a:extLst>
            <a:ext uri="{FF2B5EF4-FFF2-40B4-BE49-F238E27FC236}">
              <a16:creationId xmlns:a16="http://schemas.microsoft.com/office/drawing/2014/main" id="{00000000-0008-0000-0000-00005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6" name="Text Box 3">
          <a:extLst>
            <a:ext uri="{FF2B5EF4-FFF2-40B4-BE49-F238E27FC236}">
              <a16:creationId xmlns:a16="http://schemas.microsoft.com/office/drawing/2014/main" id="{00000000-0008-0000-0000-00005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7" name="Text Box 3">
          <a:extLst>
            <a:ext uri="{FF2B5EF4-FFF2-40B4-BE49-F238E27FC236}">
              <a16:creationId xmlns:a16="http://schemas.microsoft.com/office/drawing/2014/main" id="{00000000-0008-0000-0000-00005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8" name="Text Box 3">
          <a:extLst>
            <a:ext uri="{FF2B5EF4-FFF2-40B4-BE49-F238E27FC236}">
              <a16:creationId xmlns:a16="http://schemas.microsoft.com/office/drawing/2014/main" id="{00000000-0008-0000-0000-00006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9" name="Text Box 3">
          <a:extLst>
            <a:ext uri="{FF2B5EF4-FFF2-40B4-BE49-F238E27FC236}">
              <a16:creationId xmlns:a16="http://schemas.microsoft.com/office/drawing/2014/main" id="{00000000-0008-0000-0000-00006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0" name="Text Box 3">
          <a:extLst>
            <a:ext uri="{FF2B5EF4-FFF2-40B4-BE49-F238E27FC236}">
              <a16:creationId xmlns:a16="http://schemas.microsoft.com/office/drawing/2014/main" id="{00000000-0008-0000-0000-00006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1" name="Text Box 3">
          <a:extLst>
            <a:ext uri="{FF2B5EF4-FFF2-40B4-BE49-F238E27FC236}">
              <a16:creationId xmlns:a16="http://schemas.microsoft.com/office/drawing/2014/main" id="{00000000-0008-0000-0000-00006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2" name="Text Box 3">
          <a:extLst>
            <a:ext uri="{FF2B5EF4-FFF2-40B4-BE49-F238E27FC236}">
              <a16:creationId xmlns:a16="http://schemas.microsoft.com/office/drawing/2014/main" id="{00000000-0008-0000-0000-00006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3" name="Text Box 3">
          <a:extLst>
            <a:ext uri="{FF2B5EF4-FFF2-40B4-BE49-F238E27FC236}">
              <a16:creationId xmlns:a16="http://schemas.microsoft.com/office/drawing/2014/main" id="{00000000-0008-0000-0000-00006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4" name="Text Box 3">
          <a:extLst>
            <a:ext uri="{FF2B5EF4-FFF2-40B4-BE49-F238E27FC236}">
              <a16:creationId xmlns:a16="http://schemas.microsoft.com/office/drawing/2014/main" id="{00000000-0008-0000-0000-00006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5" name="Text Box 3">
          <a:extLst>
            <a:ext uri="{FF2B5EF4-FFF2-40B4-BE49-F238E27FC236}">
              <a16:creationId xmlns:a16="http://schemas.microsoft.com/office/drawing/2014/main" id="{00000000-0008-0000-0000-00006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6" name="Text Box 3">
          <a:extLst>
            <a:ext uri="{FF2B5EF4-FFF2-40B4-BE49-F238E27FC236}">
              <a16:creationId xmlns:a16="http://schemas.microsoft.com/office/drawing/2014/main" id="{00000000-0008-0000-0000-00006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7" name="Text Box 3">
          <a:extLst>
            <a:ext uri="{FF2B5EF4-FFF2-40B4-BE49-F238E27FC236}">
              <a16:creationId xmlns:a16="http://schemas.microsoft.com/office/drawing/2014/main" id="{00000000-0008-0000-0000-00006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8" name="Text Box 3">
          <a:extLst>
            <a:ext uri="{FF2B5EF4-FFF2-40B4-BE49-F238E27FC236}">
              <a16:creationId xmlns:a16="http://schemas.microsoft.com/office/drawing/2014/main" id="{00000000-0008-0000-0000-00006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9" name="Text Box 3">
          <a:extLst>
            <a:ext uri="{FF2B5EF4-FFF2-40B4-BE49-F238E27FC236}">
              <a16:creationId xmlns:a16="http://schemas.microsoft.com/office/drawing/2014/main" id="{00000000-0008-0000-0000-00006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0" name="Text Box 3">
          <a:extLst>
            <a:ext uri="{FF2B5EF4-FFF2-40B4-BE49-F238E27FC236}">
              <a16:creationId xmlns:a16="http://schemas.microsoft.com/office/drawing/2014/main" id="{00000000-0008-0000-0000-00006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1" name="Text Box 3">
          <a:extLst>
            <a:ext uri="{FF2B5EF4-FFF2-40B4-BE49-F238E27FC236}">
              <a16:creationId xmlns:a16="http://schemas.microsoft.com/office/drawing/2014/main" id="{00000000-0008-0000-0000-00006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2" name="Text Box 3">
          <a:extLst>
            <a:ext uri="{FF2B5EF4-FFF2-40B4-BE49-F238E27FC236}">
              <a16:creationId xmlns:a16="http://schemas.microsoft.com/office/drawing/2014/main" id="{00000000-0008-0000-0000-00006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3" name="Text Box 3">
          <a:extLst>
            <a:ext uri="{FF2B5EF4-FFF2-40B4-BE49-F238E27FC236}">
              <a16:creationId xmlns:a16="http://schemas.microsoft.com/office/drawing/2014/main" id="{00000000-0008-0000-0000-00006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4" name="Text Box 3">
          <a:extLst>
            <a:ext uri="{FF2B5EF4-FFF2-40B4-BE49-F238E27FC236}">
              <a16:creationId xmlns:a16="http://schemas.microsoft.com/office/drawing/2014/main" id="{00000000-0008-0000-0000-00007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5" name="Text Box 3">
          <a:extLst>
            <a:ext uri="{FF2B5EF4-FFF2-40B4-BE49-F238E27FC236}">
              <a16:creationId xmlns:a16="http://schemas.microsoft.com/office/drawing/2014/main" id="{00000000-0008-0000-0000-00007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6" name="Text Box 3">
          <a:extLst>
            <a:ext uri="{FF2B5EF4-FFF2-40B4-BE49-F238E27FC236}">
              <a16:creationId xmlns:a16="http://schemas.microsoft.com/office/drawing/2014/main" id="{00000000-0008-0000-0000-00007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7" name="Text Box 3">
          <a:extLst>
            <a:ext uri="{FF2B5EF4-FFF2-40B4-BE49-F238E27FC236}">
              <a16:creationId xmlns:a16="http://schemas.microsoft.com/office/drawing/2014/main" id="{00000000-0008-0000-0000-00007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8" name="Text Box 3">
          <a:extLst>
            <a:ext uri="{FF2B5EF4-FFF2-40B4-BE49-F238E27FC236}">
              <a16:creationId xmlns:a16="http://schemas.microsoft.com/office/drawing/2014/main" id="{00000000-0008-0000-0000-00007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9" name="Text Box 3">
          <a:extLst>
            <a:ext uri="{FF2B5EF4-FFF2-40B4-BE49-F238E27FC236}">
              <a16:creationId xmlns:a16="http://schemas.microsoft.com/office/drawing/2014/main" id="{00000000-0008-0000-0000-00007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0" name="Text Box 3">
          <a:extLst>
            <a:ext uri="{FF2B5EF4-FFF2-40B4-BE49-F238E27FC236}">
              <a16:creationId xmlns:a16="http://schemas.microsoft.com/office/drawing/2014/main" id="{00000000-0008-0000-0000-00007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1" name="Text Box 3">
          <a:extLst>
            <a:ext uri="{FF2B5EF4-FFF2-40B4-BE49-F238E27FC236}">
              <a16:creationId xmlns:a16="http://schemas.microsoft.com/office/drawing/2014/main" id="{00000000-0008-0000-0000-00007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2" name="Text Box 3">
          <a:extLst>
            <a:ext uri="{FF2B5EF4-FFF2-40B4-BE49-F238E27FC236}">
              <a16:creationId xmlns:a16="http://schemas.microsoft.com/office/drawing/2014/main" id="{00000000-0008-0000-0000-00007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3" name="Text Box 3">
          <a:extLst>
            <a:ext uri="{FF2B5EF4-FFF2-40B4-BE49-F238E27FC236}">
              <a16:creationId xmlns:a16="http://schemas.microsoft.com/office/drawing/2014/main" id="{00000000-0008-0000-0000-00007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4" name="Text Box 3">
          <a:extLst>
            <a:ext uri="{FF2B5EF4-FFF2-40B4-BE49-F238E27FC236}">
              <a16:creationId xmlns:a16="http://schemas.microsoft.com/office/drawing/2014/main" id="{00000000-0008-0000-0000-00007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5" name="Text Box 3">
          <a:extLst>
            <a:ext uri="{FF2B5EF4-FFF2-40B4-BE49-F238E27FC236}">
              <a16:creationId xmlns:a16="http://schemas.microsoft.com/office/drawing/2014/main" id="{00000000-0008-0000-0000-00007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6" name="Text Box 3">
          <a:extLst>
            <a:ext uri="{FF2B5EF4-FFF2-40B4-BE49-F238E27FC236}">
              <a16:creationId xmlns:a16="http://schemas.microsoft.com/office/drawing/2014/main" id="{00000000-0008-0000-0000-00007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7" name="Text Box 3">
          <a:extLst>
            <a:ext uri="{FF2B5EF4-FFF2-40B4-BE49-F238E27FC236}">
              <a16:creationId xmlns:a16="http://schemas.microsoft.com/office/drawing/2014/main" id="{00000000-0008-0000-0000-00007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8" name="Text Box 3">
          <a:extLst>
            <a:ext uri="{FF2B5EF4-FFF2-40B4-BE49-F238E27FC236}">
              <a16:creationId xmlns:a16="http://schemas.microsoft.com/office/drawing/2014/main" id="{00000000-0008-0000-0000-00007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9" name="Text Box 3">
          <a:extLst>
            <a:ext uri="{FF2B5EF4-FFF2-40B4-BE49-F238E27FC236}">
              <a16:creationId xmlns:a16="http://schemas.microsoft.com/office/drawing/2014/main" id="{00000000-0008-0000-0000-00007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0" name="Text Box 3">
          <a:extLst>
            <a:ext uri="{FF2B5EF4-FFF2-40B4-BE49-F238E27FC236}">
              <a16:creationId xmlns:a16="http://schemas.microsoft.com/office/drawing/2014/main" id="{00000000-0008-0000-0000-00008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1" name="Text Box 3">
          <a:extLst>
            <a:ext uri="{FF2B5EF4-FFF2-40B4-BE49-F238E27FC236}">
              <a16:creationId xmlns:a16="http://schemas.microsoft.com/office/drawing/2014/main" id="{00000000-0008-0000-0000-00008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2" name="Text Box 3">
          <a:extLst>
            <a:ext uri="{FF2B5EF4-FFF2-40B4-BE49-F238E27FC236}">
              <a16:creationId xmlns:a16="http://schemas.microsoft.com/office/drawing/2014/main" id="{00000000-0008-0000-0000-00008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3" name="Text Box 3">
          <a:extLst>
            <a:ext uri="{FF2B5EF4-FFF2-40B4-BE49-F238E27FC236}">
              <a16:creationId xmlns:a16="http://schemas.microsoft.com/office/drawing/2014/main" id="{00000000-0008-0000-0000-00008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4" name="Text Box 3">
          <a:extLst>
            <a:ext uri="{FF2B5EF4-FFF2-40B4-BE49-F238E27FC236}">
              <a16:creationId xmlns:a16="http://schemas.microsoft.com/office/drawing/2014/main" id="{00000000-0008-0000-0000-00008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5" name="Text Box 3">
          <a:extLst>
            <a:ext uri="{FF2B5EF4-FFF2-40B4-BE49-F238E27FC236}">
              <a16:creationId xmlns:a16="http://schemas.microsoft.com/office/drawing/2014/main" id="{00000000-0008-0000-0000-00008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6" name="Text Box 3">
          <a:extLst>
            <a:ext uri="{FF2B5EF4-FFF2-40B4-BE49-F238E27FC236}">
              <a16:creationId xmlns:a16="http://schemas.microsoft.com/office/drawing/2014/main" id="{00000000-0008-0000-0000-00008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7" name="Text Box 3">
          <a:extLst>
            <a:ext uri="{FF2B5EF4-FFF2-40B4-BE49-F238E27FC236}">
              <a16:creationId xmlns:a16="http://schemas.microsoft.com/office/drawing/2014/main" id="{00000000-0008-0000-0000-00008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8" name="Text Box 3">
          <a:extLst>
            <a:ext uri="{FF2B5EF4-FFF2-40B4-BE49-F238E27FC236}">
              <a16:creationId xmlns:a16="http://schemas.microsoft.com/office/drawing/2014/main" id="{00000000-0008-0000-0000-00008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9" name="Text Box 3">
          <a:extLst>
            <a:ext uri="{FF2B5EF4-FFF2-40B4-BE49-F238E27FC236}">
              <a16:creationId xmlns:a16="http://schemas.microsoft.com/office/drawing/2014/main" id="{00000000-0008-0000-0000-00008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0" name="Text Box 3">
          <a:extLst>
            <a:ext uri="{FF2B5EF4-FFF2-40B4-BE49-F238E27FC236}">
              <a16:creationId xmlns:a16="http://schemas.microsoft.com/office/drawing/2014/main" id="{00000000-0008-0000-0000-00008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1" name="Text Box 3">
          <a:extLst>
            <a:ext uri="{FF2B5EF4-FFF2-40B4-BE49-F238E27FC236}">
              <a16:creationId xmlns:a16="http://schemas.microsoft.com/office/drawing/2014/main" id="{00000000-0008-0000-0000-00008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2" name="Text Box 3">
          <a:extLst>
            <a:ext uri="{FF2B5EF4-FFF2-40B4-BE49-F238E27FC236}">
              <a16:creationId xmlns:a16="http://schemas.microsoft.com/office/drawing/2014/main" id="{00000000-0008-0000-0000-00008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3" name="Text Box 3">
          <a:extLst>
            <a:ext uri="{FF2B5EF4-FFF2-40B4-BE49-F238E27FC236}">
              <a16:creationId xmlns:a16="http://schemas.microsoft.com/office/drawing/2014/main" id="{00000000-0008-0000-0000-00008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4" name="Text Box 3">
          <a:extLst>
            <a:ext uri="{FF2B5EF4-FFF2-40B4-BE49-F238E27FC236}">
              <a16:creationId xmlns:a16="http://schemas.microsoft.com/office/drawing/2014/main" id="{00000000-0008-0000-0000-00008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5" name="Text Box 3">
          <a:extLst>
            <a:ext uri="{FF2B5EF4-FFF2-40B4-BE49-F238E27FC236}">
              <a16:creationId xmlns:a16="http://schemas.microsoft.com/office/drawing/2014/main" id="{00000000-0008-0000-0000-00008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6" name="Text Box 3">
          <a:extLst>
            <a:ext uri="{FF2B5EF4-FFF2-40B4-BE49-F238E27FC236}">
              <a16:creationId xmlns:a16="http://schemas.microsoft.com/office/drawing/2014/main" id="{00000000-0008-0000-0000-00009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7" name="Text Box 3">
          <a:extLst>
            <a:ext uri="{FF2B5EF4-FFF2-40B4-BE49-F238E27FC236}">
              <a16:creationId xmlns:a16="http://schemas.microsoft.com/office/drawing/2014/main" id="{00000000-0008-0000-0000-00009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8" name="Text Box 3">
          <a:extLst>
            <a:ext uri="{FF2B5EF4-FFF2-40B4-BE49-F238E27FC236}">
              <a16:creationId xmlns:a16="http://schemas.microsoft.com/office/drawing/2014/main" id="{00000000-0008-0000-0000-00009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9" name="Text Box 3">
          <a:extLst>
            <a:ext uri="{FF2B5EF4-FFF2-40B4-BE49-F238E27FC236}">
              <a16:creationId xmlns:a16="http://schemas.microsoft.com/office/drawing/2014/main" id="{00000000-0008-0000-0000-00009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0" name="Text Box 3">
          <a:extLst>
            <a:ext uri="{FF2B5EF4-FFF2-40B4-BE49-F238E27FC236}">
              <a16:creationId xmlns:a16="http://schemas.microsoft.com/office/drawing/2014/main" id="{00000000-0008-0000-0000-00009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1" name="Text Box 3">
          <a:extLst>
            <a:ext uri="{FF2B5EF4-FFF2-40B4-BE49-F238E27FC236}">
              <a16:creationId xmlns:a16="http://schemas.microsoft.com/office/drawing/2014/main" id="{00000000-0008-0000-0000-00009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2" name="Text Box 3">
          <a:extLst>
            <a:ext uri="{FF2B5EF4-FFF2-40B4-BE49-F238E27FC236}">
              <a16:creationId xmlns:a16="http://schemas.microsoft.com/office/drawing/2014/main" id="{00000000-0008-0000-0000-00009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3" name="Text Box 3">
          <a:extLst>
            <a:ext uri="{FF2B5EF4-FFF2-40B4-BE49-F238E27FC236}">
              <a16:creationId xmlns:a16="http://schemas.microsoft.com/office/drawing/2014/main" id="{00000000-0008-0000-0000-00009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4" name="Text Box 3">
          <a:extLst>
            <a:ext uri="{FF2B5EF4-FFF2-40B4-BE49-F238E27FC236}">
              <a16:creationId xmlns:a16="http://schemas.microsoft.com/office/drawing/2014/main" id="{00000000-0008-0000-0000-00009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5" name="Text Box 3">
          <a:extLst>
            <a:ext uri="{FF2B5EF4-FFF2-40B4-BE49-F238E27FC236}">
              <a16:creationId xmlns:a16="http://schemas.microsoft.com/office/drawing/2014/main" id="{00000000-0008-0000-0000-00009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6" name="Text Box 3">
          <a:extLst>
            <a:ext uri="{FF2B5EF4-FFF2-40B4-BE49-F238E27FC236}">
              <a16:creationId xmlns:a16="http://schemas.microsoft.com/office/drawing/2014/main" id="{00000000-0008-0000-0000-00009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7" name="Text Box 3">
          <a:extLst>
            <a:ext uri="{FF2B5EF4-FFF2-40B4-BE49-F238E27FC236}">
              <a16:creationId xmlns:a16="http://schemas.microsoft.com/office/drawing/2014/main" id="{00000000-0008-0000-0000-00009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8" name="Text Box 3">
          <a:extLst>
            <a:ext uri="{FF2B5EF4-FFF2-40B4-BE49-F238E27FC236}">
              <a16:creationId xmlns:a16="http://schemas.microsoft.com/office/drawing/2014/main" id="{00000000-0008-0000-0000-00009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9" name="Text Box 3">
          <a:extLst>
            <a:ext uri="{FF2B5EF4-FFF2-40B4-BE49-F238E27FC236}">
              <a16:creationId xmlns:a16="http://schemas.microsoft.com/office/drawing/2014/main" id="{00000000-0008-0000-0000-00009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0" name="Text Box 3">
          <a:extLst>
            <a:ext uri="{FF2B5EF4-FFF2-40B4-BE49-F238E27FC236}">
              <a16:creationId xmlns:a16="http://schemas.microsoft.com/office/drawing/2014/main" id="{00000000-0008-0000-0000-00009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1" name="Text Box 3">
          <a:extLst>
            <a:ext uri="{FF2B5EF4-FFF2-40B4-BE49-F238E27FC236}">
              <a16:creationId xmlns:a16="http://schemas.microsoft.com/office/drawing/2014/main" id="{00000000-0008-0000-0000-00009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2" name="Text Box 3">
          <a:extLst>
            <a:ext uri="{FF2B5EF4-FFF2-40B4-BE49-F238E27FC236}">
              <a16:creationId xmlns:a16="http://schemas.microsoft.com/office/drawing/2014/main" id="{00000000-0008-0000-0000-0000A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3" name="Text Box 3">
          <a:extLst>
            <a:ext uri="{FF2B5EF4-FFF2-40B4-BE49-F238E27FC236}">
              <a16:creationId xmlns:a16="http://schemas.microsoft.com/office/drawing/2014/main" id="{00000000-0008-0000-0000-0000A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4" name="Text Box 3">
          <a:extLst>
            <a:ext uri="{FF2B5EF4-FFF2-40B4-BE49-F238E27FC236}">
              <a16:creationId xmlns:a16="http://schemas.microsoft.com/office/drawing/2014/main" id="{00000000-0008-0000-0000-0000A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5" name="Text Box 3">
          <a:extLst>
            <a:ext uri="{FF2B5EF4-FFF2-40B4-BE49-F238E27FC236}">
              <a16:creationId xmlns:a16="http://schemas.microsoft.com/office/drawing/2014/main" id="{00000000-0008-0000-0000-0000A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6" name="Text Box 3">
          <a:extLst>
            <a:ext uri="{FF2B5EF4-FFF2-40B4-BE49-F238E27FC236}">
              <a16:creationId xmlns:a16="http://schemas.microsoft.com/office/drawing/2014/main" id="{00000000-0008-0000-0000-0000A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7" name="Text Box 3">
          <a:extLst>
            <a:ext uri="{FF2B5EF4-FFF2-40B4-BE49-F238E27FC236}">
              <a16:creationId xmlns:a16="http://schemas.microsoft.com/office/drawing/2014/main" id="{00000000-0008-0000-0000-0000A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8" name="Text Box 3">
          <a:extLst>
            <a:ext uri="{FF2B5EF4-FFF2-40B4-BE49-F238E27FC236}">
              <a16:creationId xmlns:a16="http://schemas.microsoft.com/office/drawing/2014/main" id="{00000000-0008-0000-0000-0000A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9" name="Text Box 3">
          <a:extLst>
            <a:ext uri="{FF2B5EF4-FFF2-40B4-BE49-F238E27FC236}">
              <a16:creationId xmlns:a16="http://schemas.microsoft.com/office/drawing/2014/main" id="{00000000-0008-0000-0000-0000A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0" name="Text Box 3">
          <a:extLst>
            <a:ext uri="{FF2B5EF4-FFF2-40B4-BE49-F238E27FC236}">
              <a16:creationId xmlns:a16="http://schemas.microsoft.com/office/drawing/2014/main" id="{00000000-0008-0000-0000-0000A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1" name="Text Box 3">
          <a:extLst>
            <a:ext uri="{FF2B5EF4-FFF2-40B4-BE49-F238E27FC236}">
              <a16:creationId xmlns:a16="http://schemas.microsoft.com/office/drawing/2014/main" id="{00000000-0008-0000-0000-0000A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2" name="Text Box 3">
          <a:extLst>
            <a:ext uri="{FF2B5EF4-FFF2-40B4-BE49-F238E27FC236}">
              <a16:creationId xmlns:a16="http://schemas.microsoft.com/office/drawing/2014/main" id="{00000000-0008-0000-0000-0000A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3" name="Text Box 3">
          <a:extLst>
            <a:ext uri="{FF2B5EF4-FFF2-40B4-BE49-F238E27FC236}">
              <a16:creationId xmlns:a16="http://schemas.microsoft.com/office/drawing/2014/main" id="{00000000-0008-0000-0000-0000A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4" name="Text Box 3">
          <a:extLst>
            <a:ext uri="{FF2B5EF4-FFF2-40B4-BE49-F238E27FC236}">
              <a16:creationId xmlns:a16="http://schemas.microsoft.com/office/drawing/2014/main" id="{00000000-0008-0000-0000-0000A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5" name="Text Box 3">
          <a:extLst>
            <a:ext uri="{FF2B5EF4-FFF2-40B4-BE49-F238E27FC236}">
              <a16:creationId xmlns:a16="http://schemas.microsoft.com/office/drawing/2014/main" id="{00000000-0008-0000-0000-0000A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6" name="Text Box 3">
          <a:extLst>
            <a:ext uri="{FF2B5EF4-FFF2-40B4-BE49-F238E27FC236}">
              <a16:creationId xmlns:a16="http://schemas.microsoft.com/office/drawing/2014/main" id="{00000000-0008-0000-0000-0000A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7" name="Text Box 3">
          <a:extLst>
            <a:ext uri="{FF2B5EF4-FFF2-40B4-BE49-F238E27FC236}">
              <a16:creationId xmlns:a16="http://schemas.microsoft.com/office/drawing/2014/main" id="{00000000-0008-0000-0000-0000A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8" name="Text Box 3">
          <a:extLst>
            <a:ext uri="{FF2B5EF4-FFF2-40B4-BE49-F238E27FC236}">
              <a16:creationId xmlns:a16="http://schemas.microsoft.com/office/drawing/2014/main" id="{00000000-0008-0000-0000-0000B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9" name="Text Box 3">
          <a:extLst>
            <a:ext uri="{FF2B5EF4-FFF2-40B4-BE49-F238E27FC236}">
              <a16:creationId xmlns:a16="http://schemas.microsoft.com/office/drawing/2014/main" id="{00000000-0008-0000-0000-0000B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0" name="Text Box 3">
          <a:extLst>
            <a:ext uri="{FF2B5EF4-FFF2-40B4-BE49-F238E27FC236}">
              <a16:creationId xmlns:a16="http://schemas.microsoft.com/office/drawing/2014/main" id="{00000000-0008-0000-0000-0000B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1" name="Text Box 3">
          <a:extLst>
            <a:ext uri="{FF2B5EF4-FFF2-40B4-BE49-F238E27FC236}">
              <a16:creationId xmlns:a16="http://schemas.microsoft.com/office/drawing/2014/main" id="{00000000-0008-0000-0000-0000B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2" name="Text Box 3">
          <a:extLst>
            <a:ext uri="{FF2B5EF4-FFF2-40B4-BE49-F238E27FC236}">
              <a16:creationId xmlns:a16="http://schemas.microsoft.com/office/drawing/2014/main" id="{00000000-0008-0000-0000-0000B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3" name="Text Box 3">
          <a:extLst>
            <a:ext uri="{FF2B5EF4-FFF2-40B4-BE49-F238E27FC236}">
              <a16:creationId xmlns:a16="http://schemas.microsoft.com/office/drawing/2014/main" id="{00000000-0008-0000-0000-0000B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4" name="Text Box 3">
          <a:extLst>
            <a:ext uri="{FF2B5EF4-FFF2-40B4-BE49-F238E27FC236}">
              <a16:creationId xmlns:a16="http://schemas.microsoft.com/office/drawing/2014/main" id="{00000000-0008-0000-0000-0000B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5" name="Text Box 3">
          <a:extLst>
            <a:ext uri="{FF2B5EF4-FFF2-40B4-BE49-F238E27FC236}">
              <a16:creationId xmlns:a16="http://schemas.microsoft.com/office/drawing/2014/main" id="{00000000-0008-0000-0000-0000B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6" name="Text Box 3">
          <a:extLst>
            <a:ext uri="{FF2B5EF4-FFF2-40B4-BE49-F238E27FC236}">
              <a16:creationId xmlns:a16="http://schemas.microsoft.com/office/drawing/2014/main" id="{00000000-0008-0000-0000-0000B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7" name="Text Box 3">
          <a:extLst>
            <a:ext uri="{FF2B5EF4-FFF2-40B4-BE49-F238E27FC236}">
              <a16:creationId xmlns:a16="http://schemas.microsoft.com/office/drawing/2014/main" id="{00000000-0008-0000-0000-0000B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8" name="Text Box 3">
          <a:extLst>
            <a:ext uri="{FF2B5EF4-FFF2-40B4-BE49-F238E27FC236}">
              <a16:creationId xmlns:a16="http://schemas.microsoft.com/office/drawing/2014/main" id="{00000000-0008-0000-0000-0000B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9" name="Text Box 3">
          <a:extLst>
            <a:ext uri="{FF2B5EF4-FFF2-40B4-BE49-F238E27FC236}">
              <a16:creationId xmlns:a16="http://schemas.microsoft.com/office/drawing/2014/main" id="{00000000-0008-0000-0000-0000B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0" name="Text Box 3">
          <a:extLst>
            <a:ext uri="{FF2B5EF4-FFF2-40B4-BE49-F238E27FC236}">
              <a16:creationId xmlns:a16="http://schemas.microsoft.com/office/drawing/2014/main" id="{00000000-0008-0000-0000-0000B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1" name="Text Box 3">
          <a:extLst>
            <a:ext uri="{FF2B5EF4-FFF2-40B4-BE49-F238E27FC236}">
              <a16:creationId xmlns:a16="http://schemas.microsoft.com/office/drawing/2014/main" id="{00000000-0008-0000-0000-0000B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2" name="Text Box 3">
          <a:extLst>
            <a:ext uri="{FF2B5EF4-FFF2-40B4-BE49-F238E27FC236}">
              <a16:creationId xmlns:a16="http://schemas.microsoft.com/office/drawing/2014/main" id="{00000000-0008-0000-0000-0000B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3" name="Text Box 3">
          <a:extLst>
            <a:ext uri="{FF2B5EF4-FFF2-40B4-BE49-F238E27FC236}">
              <a16:creationId xmlns:a16="http://schemas.microsoft.com/office/drawing/2014/main" id="{00000000-0008-0000-0000-0000B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4" name="Text Box 3">
          <a:extLst>
            <a:ext uri="{FF2B5EF4-FFF2-40B4-BE49-F238E27FC236}">
              <a16:creationId xmlns:a16="http://schemas.microsoft.com/office/drawing/2014/main" id="{00000000-0008-0000-0000-0000C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5" name="Text Box 3">
          <a:extLst>
            <a:ext uri="{FF2B5EF4-FFF2-40B4-BE49-F238E27FC236}">
              <a16:creationId xmlns:a16="http://schemas.microsoft.com/office/drawing/2014/main" id="{00000000-0008-0000-0000-0000C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6" name="Text Box 3">
          <a:extLst>
            <a:ext uri="{FF2B5EF4-FFF2-40B4-BE49-F238E27FC236}">
              <a16:creationId xmlns:a16="http://schemas.microsoft.com/office/drawing/2014/main" id="{00000000-0008-0000-0000-0000C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7" name="Text Box 3">
          <a:extLst>
            <a:ext uri="{FF2B5EF4-FFF2-40B4-BE49-F238E27FC236}">
              <a16:creationId xmlns:a16="http://schemas.microsoft.com/office/drawing/2014/main" id="{00000000-0008-0000-0000-0000C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8" name="Text Box 3">
          <a:extLst>
            <a:ext uri="{FF2B5EF4-FFF2-40B4-BE49-F238E27FC236}">
              <a16:creationId xmlns:a16="http://schemas.microsoft.com/office/drawing/2014/main" id="{00000000-0008-0000-0000-0000C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9" name="Text Box 3">
          <a:extLst>
            <a:ext uri="{FF2B5EF4-FFF2-40B4-BE49-F238E27FC236}">
              <a16:creationId xmlns:a16="http://schemas.microsoft.com/office/drawing/2014/main" id="{00000000-0008-0000-0000-0000C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0" name="Text Box 3">
          <a:extLst>
            <a:ext uri="{FF2B5EF4-FFF2-40B4-BE49-F238E27FC236}">
              <a16:creationId xmlns:a16="http://schemas.microsoft.com/office/drawing/2014/main" id="{00000000-0008-0000-0000-0000C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1" name="Text Box 3">
          <a:extLst>
            <a:ext uri="{FF2B5EF4-FFF2-40B4-BE49-F238E27FC236}">
              <a16:creationId xmlns:a16="http://schemas.microsoft.com/office/drawing/2014/main" id="{00000000-0008-0000-0000-0000C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2" name="Text Box 3">
          <a:extLst>
            <a:ext uri="{FF2B5EF4-FFF2-40B4-BE49-F238E27FC236}">
              <a16:creationId xmlns:a16="http://schemas.microsoft.com/office/drawing/2014/main" id="{00000000-0008-0000-0000-0000C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3" name="Text Box 3">
          <a:extLst>
            <a:ext uri="{FF2B5EF4-FFF2-40B4-BE49-F238E27FC236}">
              <a16:creationId xmlns:a16="http://schemas.microsoft.com/office/drawing/2014/main" id="{00000000-0008-0000-0000-0000C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4" name="Text Box 3">
          <a:extLst>
            <a:ext uri="{FF2B5EF4-FFF2-40B4-BE49-F238E27FC236}">
              <a16:creationId xmlns:a16="http://schemas.microsoft.com/office/drawing/2014/main" id="{00000000-0008-0000-0000-0000C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5" name="Text Box 3">
          <a:extLst>
            <a:ext uri="{FF2B5EF4-FFF2-40B4-BE49-F238E27FC236}">
              <a16:creationId xmlns:a16="http://schemas.microsoft.com/office/drawing/2014/main" id="{00000000-0008-0000-0000-0000C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6" name="Text Box 3">
          <a:extLst>
            <a:ext uri="{FF2B5EF4-FFF2-40B4-BE49-F238E27FC236}">
              <a16:creationId xmlns:a16="http://schemas.microsoft.com/office/drawing/2014/main" id="{00000000-0008-0000-0000-0000C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7" name="Text Box 3">
          <a:extLst>
            <a:ext uri="{FF2B5EF4-FFF2-40B4-BE49-F238E27FC236}">
              <a16:creationId xmlns:a16="http://schemas.microsoft.com/office/drawing/2014/main" id="{00000000-0008-0000-0000-0000C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8" name="Text Box 3">
          <a:extLst>
            <a:ext uri="{FF2B5EF4-FFF2-40B4-BE49-F238E27FC236}">
              <a16:creationId xmlns:a16="http://schemas.microsoft.com/office/drawing/2014/main" id="{00000000-0008-0000-0000-0000C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9" name="Text Box 3">
          <a:extLst>
            <a:ext uri="{FF2B5EF4-FFF2-40B4-BE49-F238E27FC236}">
              <a16:creationId xmlns:a16="http://schemas.microsoft.com/office/drawing/2014/main" id="{00000000-0008-0000-0000-0000C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0" name="Text Box 3">
          <a:extLst>
            <a:ext uri="{FF2B5EF4-FFF2-40B4-BE49-F238E27FC236}">
              <a16:creationId xmlns:a16="http://schemas.microsoft.com/office/drawing/2014/main" id="{00000000-0008-0000-0000-0000D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1" name="Text Box 3">
          <a:extLst>
            <a:ext uri="{FF2B5EF4-FFF2-40B4-BE49-F238E27FC236}">
              <a16:creationId xmlns:a16="http://schemas.microsoft.com/office/drawing/2014/main" id="{00000000-0008-0000-0000-0000D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2" name="Text Box 3">
          <a:extLst>
            <a:ext uri="{FF2B5EF4-FFF2-40B4-BE49-F238E27FC236}">
              <a16:creationId xmlns:a16="http://schemas.microsoft.com/office/drawing/2014/main" id="{00000000-0008-0000-0000-0000D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3" name="Text Box 3">
          <a:extLst>
            <a:ext uri="{FF2B5EF4-FFF2-40B4-BE49-F238E27FC236}">
              <a16:creationId xmlns:a16="http://schemas.microsoft.com/office/drawing/2014/main" id="{00000000-0008-0000-0000-0000D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4" name="Text Box 3">
          <a:extLst>
            <a:ext uri="{FF2B5EF4-FFF2-40B4-BE49-F238E27FC236}">
              <a16:creationId xmlns:a16="http://schemas.microsoft.com/office/drawing/2014/main" id="{00000000-0008-0000-0000-0000D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5" name="Text Box 3">
          <a:extLst>
            <a:ext uri="{FF2B5EF4-FFF2-40B4-BE49-F238E27FC236}">
              <a16:creationId xmlns:a16="http://schemas.microsoft.com/office/drawing/2014/main" id="{00000000-0008-0000-0000-0000D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6" name="Text Box 3">
          <a:extLst>
            <a:ext uri="{FF2B5EF4-FFF2-40B4-BE49-F238E27FC236}">
              <a16:creationId xmlns:a16="http://schemas.microsoft.com/office/drawing/2014/main" id="{00000000-0008-0000-0000-0000D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7" name="Text Box 3">
          <a:extLst>
            <a:ext uri="{FF2B5EF4-FFF2-40B4-BE49-F238E27FC236}">
              <a16:creationId xmlns:a16="http://schemas.microsoft.com/office/drawing/2014/main" id="{00000000-0008-0000-0000-0000D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8" name="Text Box 3">
          <a:extLst>
            <a:ext uri="{FF2B5EF4-FFF2-40B4-BE49-F238E27FC236}">
              <a16:creationId xmlns:a16="http://schemas.microsoft.com/office/drawing/2014/main" id="{00000000-0008-0000-0000-0000D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9" name="Text Box 3">
          <a:extLst>
            <a:ext uri="{FF2B5EF4-FFF2-40B4-BE49-F238E27FC236}">
              <a16:creationId xmlns:a16="http://schemas.microsoft.com/office/drawing/2014/main" id="{00000000-0008-0000-0000-0000D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0" name="Text Box 3">
          <a:extLst>
            <a:ext uri="{FF2B5EF4-FFF2-40B4-BE49-F238E27FC236}">
              <a16:creationId xmlns:a16="http://schemas.microsoft.com/office/drawing/2014/main" id="{00000000-0008-0000-0000-0000D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1" name="Text Box 3">
          <a:extLst>
            <a:ext uri="{FF2B5EF4-FFF2-40B4-BE49-F238E27FC236}">
              <a16:creationId xmlns:a16="http://schemas.microsoft.com/office/drawing/2014/main" id="{00000000-0008-0000-0000-0000D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2" name="Text Box 3">
          <a:extLst>
            <a:ext uri="{FF2B5EF4-FFF2-40B4-BE49-F238E27FC236}">
              <a16:creationId xmlns:a16="http://schemas.microsoft.com/office/drawing/2014/main" id="{00000000-0008-0000-0000-0000D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3" name="Text Box 3">
          <a:extLst>
            <a:ext uri="{FF2B5EF4-FFF2-40B4-BE49-F238E27FC236}">
              <a16:creationId xmlns:a16="http://schemas.microsoft.com/office/drawing/2014/main" id="{00000000-0008-0000-0000-0000D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4" name="Text Box 3">
          <a:extLst>
            <a:ext uri="{FF2B5EF4-FFF2-40B4-BE49-F238E27FC236}">
              <a16:creationId xmlns:a16="http://schemas.microsoft.com/office/drawing/2014/main" id="{00000000-0008-0000-0000-0000D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5" name="Text Box 3">
          <a:extLst>
            <a:ext uri="{FF2B5EF4-FFF2-40B4-BE49-F238E27FC236}">
              <a16:creationId xmlns:a16="http://schemas.microsoft.com/office/drawing/2014/main" id="{00000000-0008-0000-0000-0000D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6" name="Text Box 3">
          <a:extLst>
            <a:ext uri="{FF2B5EF4-FFF2-40B4-BE49-F238E27FC236}">
              <a16:creationId xmlns:a16="http://schemas.microsoft.com/office/drawing/2014/main" id="{00000000-0008-0000-0000-0000E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7" name="Text Box 3">
          <a:extLst>
            <a:ext uri="{FF2B5EF4-FFF2-40B4-BE49-F238E27FC236}">
              <a16:creationId xmlns:a16="http://schemas.microsoft.com/office/drawing/2014/main" id="{00000000-0008-0000-0000-0000E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8" name="Text Box 3">
          <a:extLst>
            <a:ext uri="{FF2B5EF4-FFF2-40B4-BE49-F238E27FC236}">
              <a16:creationId xmlns:a16="http://schemas.microsoft.com/office/drawing/2014/main" id="{00000000-0008-0000-0000-0000E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9" name="Text Box 3">
          <a:extLst>
            <a:ext uri="{FF2B5EF4-FFF2-40B4-BE49-F238E27FC236}">
              <a16:creationId xmlns:a16="http://schemas.microsoft.com/office/drawing/2014/main" id="{00000000-0008-0000-0000-0000E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0" name="Text Box 3">
          <a:extLst>
            <a:ext uri="{FF2B5EF4-FFF2-40B4-BE49-F238E27FC236}">
              <a16:creationId xmlns:a16="http://schemas.microsoft.com/office/drawing/2014/main" id="{00000000-0008-0000-0000-0000E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1" name="Text Box 3">
          <a:extLst>
            <a:ext uri="{FF2B5EF4-FFF2-40B4-BE49-F238E27FC236}">
              <a16:creationId xmlns:a16="http://schemas.microsoft.com/office/drawing/2014/main" id="{00000000-0008-0000-0000-0000E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2" name="Text Box 3">
          <a:extLst>
            <a:ext uri="{FF2B5EF4-FFF2-40B4-BE49-F238E27FC236}">
              <a16:creationId xmlns:a16="http://schemas.microsoft.com/office/drawing/2014/main" id="{00000000-0008-0000-0000-0000E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3" name="Text Box 3">
          <a:extLst>
            <a:ext uri="{FF2B5EF4-FFF2-40B4-BE49-F238E27FC236}">
              <a16:creationId xmlns:a16="http://schemas.microsoft.com/office/drawing/2014/main" id="{00000000-0008-0000-0000-0000E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4" name="Text Box 3">
          <a:extLst>
            <a:ext uri="{FF2B5EF4-FFF2-40B4-BE49-F238E27FC236}">
              <a16:creationId xmlns:a16="http://schemas.microsoft.com/office/drawing/2014/main" id="{00000000-0008-0000-0000-0000E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5" name="Text Box 3">
          <a:extLst>
            <a:ext uri="{FF2B5EF4-FFF2-40B4-BE49-F238E27FC236}">
              <a16:creationId xmlns:a16="http://schemas.microsoft.com/office/drawing/2014/main" id="{00000000-0008-0000-0000-0000E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6" name="Text Box 3">
          <a:extLst>
            <a:ext uri="{FF2B5EF4-FFF2-40B4-BE49-F238E27FC236}">
              <a16:creationId xmlns:a16="http://schemas.microsoft.com/office/drawing/2014/main" id="{00000000-0008-0000-0000-0000E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7" name="Text Box 3">
          <a:extLst>
            <a:ext uri="{FF2B5EF4-FFF2-40B4-BE49-F238E27FC236}">
              <a16:creationId xmlns:a16="http://schemas.microsoft.com/office/drawing/2014/main" id="{00000000-0008-0000-0000-0000E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8" name="Text Box 3">
          <a:extLst>
            <a:ext uri="{FF2B5EF4-FFF2-40B4-BE49-F238E27FC236}">
              <a16:creationId xmlns:a16="http://schemas.microsoft.com/office/drawing/2014/main" id="{00000000-0008-0000-0000-0000E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9" name="Text Box 3">
          <a:extLst>
            <a:ext uri="{FF2B5EF4-FFF2-40B4-BE49-F238E27FC236}">
              <a16:creationId xmlns:a16="http://schemas.microsoft.com/office/drawing/2014/main" id="{00000000-0008-0000-0000-0000E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0" name="Text Box 3">
          <a:extLst>
            <a:ext uri="{FF2B5EF4-FFF2-40B4-BE49-F238E27FC236}">
              <a16:creationId xmlns:a16="http://schemas.microsoft.com/office/drawing/2014/main" id="{00000000-0008-0000-0000-0000E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1" name="Text Box 3">
          <a:extLst>
            <a:ext uri="{FF2B5EF4-FFF2-40B4-BE49-F238E27FC236}">
              <a16:creationId xmlns:a16="http://schemas.microsoft.com/office/drawing/2014/main" id="{00000000-0008-0000-0000-0000E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2" name="Text Box 3">
          <a:extLst>
            <a:ext uri="{FF2B5EF4-FFF2-40B4-BE49-F238E27FC236}">
              <a16:creationId xmlns:a16="http://schemas.microsoft.com/office/drawing/2014/main" id="{00000000-0008-0000-0000-0000F0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3" name="Text Box 3">
          <a:extLst>
            <a:ext uri="{FF2B5EF4-FFF2-40B4-BE49-F238E27FC236}">
              <a16:creationId xmlns:a16="http://schemas.microsoft.com/office/drawing/2014/main" id="{00000000-0008-0000-0000-0000F1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4" name="Text Box 3">
          <a:extLst>
            <a:ext uri="{FF2B5EF4-FFF2-40B4-BE49-F238E27FC236}">
              <a16:creationId xmlns:a16="http://schemas.microsoft.com/office/drawing/2014/main" id="{00000000-0008-0000-0000-0000F2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5" name="Text Box 3">
          <a:extLst>
            <a:ext uri="{FF2B5EF4-FFF2-40B4-BE49-F238E27FC236}">
              <a16:creationId xmlns:a16="http://schemas.microsoft.com/office/drawing/2014/main" id="{00000000-0008-0000-0000-0000F3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6" name="Text Box 3">
          <a:extLst>
            <a:ext uri="{FF2B5EF4-FFF2-40B4-BE49-F238E27FC236}">
              <a16:creationId xmlns:a16="http://schemas.microsoft.com/office/drawing/2014/main" id="{00000000-0008-0000-0000-0000F4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7" name="Text Box 3">
          <a:extLst>
            <a:ext uri="{FF2B5EF4-FFF2-40B4-BE49-F238E27FC236}">
              <a16:creationId xmlns:a16="http://schemas.microsoft.com/office/drawing/2014/main" id="{00000000-0008-0000-0000-0000F5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8" name="Text Box 3">
          <a:extLst>
            <a:ext uri="{FF2B5EF4-FFF2-40B4-BE49-F238E27FC236}">
              <a16:creationId xmlns:a16="http://schemas.microsoft.com/office/drawing/2014/main" id="{00000000-0008-0000-0000-0000F6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9" name="Text Box 3">
          <a:extLst>
            <a:ext uri="{FF2B5EF4-FFF2-40B4-BE49-F238E27FC236}">
              <a16:creationId xmlns:a16="http://schemas.microsoft.com/office/drawing/2014/main" id="{00000000-0008-0000-0000-0000F7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0" name="Text Box 3">
          <a:extLst>
            <a:ext uri="{FF2B5EF4-FFF2-40B4-BE49-F238E27FC236}">
              <a16:creationId xmlns:a16="http://schemas.microsoft.com/office/drawing/2014/main" id="{00000000-0008-0000-0000-0000F8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1" name="Text Box 3">
          <a:extLst>
            <a:ext uri="{FF2B5EF4-FFF2-40B4-BE49-F238E27FC236}">
              <a16:creationId xmlns:a16="http://schemas.microsoft.com/office/drawing/2014/main" id="{00000000-0008-0000-0000-0000F9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2" name="Text Box 3">
          <a:extLst>
            <a:ext uri="{FF2B5EF4-FFF2-40B4-BE49-F238E27FC236}">
              <a16:creationId xmlns:a16="http://schemas.microsoft.com/office/drawing/2014/main" id="{00000000-0008-0000-0000-0000FA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3" name="Text Box 3">
          <a:extLst>
            <a:ext uri="{FF2B5EF4-FFF2-40B4-BE49-F238E27FC236}">
              <a16:creationId xmlns:a16="http://schemas.microsoft.com/office/drawing/2014/main" id="{00000000-0008-0000-0000-0000FB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4" name="Text Box 3">
          <a:extLst>
            <a:ext uri="{FF2B5EF4-FFF2-40B4-BE49-F238E27FC236}">
              <a16:creationId xmlns:a16="http://schemas.microsoft.com/office/drawing/2014/main" id="{00000000-0008-0000-0000-0000FC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5" name="Text Box 3">
          <a:extLst>
            <a:ext uri="{FF2B5EF4-FFF2-40B4-BE49-F238E27FC236}">
              <a16:creationId xmlns:a16="http://schemas.microsoft.com/office/drawing/2014/main" id="{00000000-0008-0000-0000-0000FD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6" name="Text Box 3">
          <a:extLst>
            <a:ext uri="{FF2B5EF4-FFF2-40B4-BE49-F238E27FC236}">
              <a16:creationId xmlns:a16="http://schemas.microsoft.com/office/drawing/2014/main" id="{00000000-0008-0000-0000-0000FE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7" name="Text Box 3">
          <a:extLst>
            <a:ext uri="{FF2B5EF4-FFF2-40B4-BE49-F238E27FC236}">
              <a16:creationId xmlns:a16="http://schemas.microsoft.com/office/drawing/2014/main" id="{00000000-0008-0000-0000-0000FF02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8" name="Text Box 3">
          <a:extLst>
            <a:ext uri="{FF2B5EF4-FFF2-40B4-BE49-F238E27FC236}">
              <a16:creationId xmlns:a16="http://schemas.microsoft.com/office/drawing/2014/main" id="{00000000-0008-0000-0000-000000030000}"/>
            </a:ext>
          </a:extLst>
        </xdr:cNvPr>
        <xdr:cNvSpPr>
          <a:spLocks noGrp="1"/>
        </xdr:cNvSpPr>
      </xdr:nvSpPr>
      <xdr:spPr>
        <a:xfrm>
          <a:off x="2552700" y="41608248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69" name="Text Box 3">
          <a:extLst>
            <a:ext uri="{FF2B5EF4-FFF2-40B4-BE49-F238E27FC236}">
              <a16:creationId xmlns:a16="http://schemas.microsoft.com/office/drawing/2014/main" id="{00000000-0008-0000-0000-00000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0" name="Text Box 3">
          <a:extLst>
            <a:ext uri="{FF2B5EF4-FFF2-40B4-BE49-F238E27FC236}">
              <a16:creationId xmlns:a16="http://schemas.microsoft.com/office/drawing/2014/main" id="{00000000-0008-0000-0000-00000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1" name="Text Box 3">
          <a:extLst>
            <a:ext uri="{FF2B5EF4-FFF2-40B4-BE49-F238E27FC236}">
              <a16:creationId xmlns:a16="http://schemas.microsoft.com/office/drawing/2014/main" id="{00000000-0008-0000-0000-00000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2" name="Text Box 3">
          <a:extLst>
            <a:ext uri="{FF2B5EF4-FFF2-40B4-BE49-F238E27FC236}">
              <a16:creationId xmlns:a16="http://schemas.microsoft.com/office/drawing/2014/main" id="{00000000-0008-0000-0000-00000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3" name="Text Box 3">
          <a:extLst>
            <a:ext uri="{FF2B5EF4-FFF2-40B4-BE49-F238E27FC236}">
              <a16:creationId xmlns:a16="http://schemas.microsoft.com/office/drawing/2014/main" id="{00000000-0008-0000-0000-00000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4" name="Text Box 3">
          <a:extLst>
            <a:ext uri="{FF2B5EF4-FFF2-40B4-BE49-F238E27FC236}">
              <a16:creationId xmlns:a16="http://schemas.microsoft.com/office/drawing/2014/main" id="{00000000-0008-0000-0000-00000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5" name="Text Box 3">
          <a:extLst>
            <a:ext uri="{FF2B5EF4-FFF2-40B4-BE49-F238E27FC236}">
              <a16:creationId xmlns:a16="http://schemas.microsoft.com/office/drawing/2014/main" id="{00000000-0008-0000-0000-00000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6" name="Text Box 3">
          <a:extLst>
            <a:ext uri="{FF2B5EF4-FFF2-40B4-BE49-F238E27FC236}">
              <a16:creationId xmlns:a16="http://schemas.microsoft.com/office/drawing/2014/main" id="{00000000-0008-0000-0000-00000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7" name="Text Box 3">
          <a:extLst>
            <a:ext uri="{FF2B5EF4-FFF2-40B4-BE49-F238E27FC236}">
              <a16:creationId xmlns:a16="http://schemas.microsoft.com/office/drawing/2014/main" id="{00000000-0008-0000-0000-00000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8" name="Text Box 3">
          <a:extLst>
            <a:ext uri="{FF2B5EF4-FFF2-40B4-BE49-F238E27FC236}">
              <a16:creationId xmlns:a16="http://schemas.microsoft.com/office/drawing/2014/main" id="{00000000-0008-0000-0000-00000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9" name="Text Box 3">
          <a:extLst>
            <a:ext uri="{FF2B5EF4-FFF2-40B4-BE49-F238E27FC236}">
              <a16:creationId xmlns:a16="http://schemas.microsoft.com/office/drawing/2014/main" id="{00000000-0008-0000-0000-00000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0" name="Text Box 3">
          <a:extLst>
            <a:ext uri="{FF2B5EF4-FFF2-40B4-BE49-F238E27FC236}">
              <a16:creationId xmlns:a16="http://schemas.microsoft.com/office/drawing/2014/main" id="{00000000-0008-0000-0000-00000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1" name="Text Box 3">
          <a:extLst>
            <a:ext uri="{FF2B5EF4-FFF2-40B4-BE49-F238E27FC236}">
              <a16:creationId xmlns:a16="http://schemas.microsoft.com/office/drawing/2014/main" id="{00000000-0008-0000-0000-00000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2" name="Text Box 3">
          <a:extLst>
            <a:ext uri="{FF2B5EF4-FFF2-40B4-BE49-F238E27FC236}">
              <a16:creationId xmlns:a16="http://schemas.microsoft.com/office/drawing/2014/main" id="{00000000-0008-0000-0000-00000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3" name="Text Box 3">
          <a:extLst>
            <a:ext uri="{FF2B5EF4-FFF2-40B4-BE49-F238E27FC236}">
              <a16:creationId xmlns:a16="http://schemas.microsoft.com/office/drawing/2014/main" id="{00000000-0008-0000-0000-00000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4" name="Text Box 3">
          <a:extLst>
            <a:ext uri="{FF2B5EF4-FFF2-40B4-BE49-F238E27FC236}">
              <a16:creationId xmlns:a16="http://schemas.microsoft.com/office/drawing/2014/main" id="{00000000-0008-0000-0000-00001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5" name="Text Box 3">
          <a:extLst>
            <a:ext uri="{FF2B5EF4-FFF2-40B4-BE49-F238E27FC236}">
              <a16:creationId xmlns:a16="http://schemas.microsoft.com/office/drawing/2014/main" id="{00000000-0008-0000-0000-00001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6" name="Text Box 3">
          <a:extLst>
            <a:ext uri="{FF2B5EF4-FFF2-40B4-BE49-F238E27FC236}">
              <a16:creationId xmlns:a16="http://schemas.microsoft.com/office/drawing/2014/main" id="{00000000-0008-0000-0000-00001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7" name="Text Box 3">
          <a:extLst>
            <a:ext uri="{FF2B5EF4-FFF2-40B4-BE49-F238E27FC236}">
              <a16:creationId xmlns:a16="http://schemas.microsoft.com/office/drawing/2014/main" id="{00000000-0008-0000-0000-00001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8" name="Text Box 3">
          <a:extLst>
            <a:ext uri="{FF2B5EF4-FFF2-40B4-BE49-F238E27FC236}">
              <a16:creationId xmlns:a16="http://schemas.microsoft.com/office/drawing/2014/main" id="{00000000-0008-0000-0000-00001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9" name="Text Box 3">
          <a:extLst>
            <a:ext uri="{FF2B5EF4-FFF2-40B4-BE49-F238E27FC236}">
              <a16:creationId xmlns:a16="http://schemas.microsoft.com/office/drawing/2014/main" id="{00000000-0008-0000-0000-00001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0" name="Text Box 3">
          <a:extLst>
            <a:ext uri="{FF2B5EF4-FFF2-40B4-BE49-F238E27FC236}">
              <a16:creationId xmlns:a16="http://schemas.microsoft.com/office/drawing/2014/main" id="{00000000-0008-0000-0000-00001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1" name="Text Box 3">
          <a:extLst>
            <a:ext uri="{FF2B5EF4-FFF2-40B4-BE49-F238E27FC236}">
              <a16:creationId xmlns:a16="http://schemas.microsoft.com/office/drawing/2014/main" id="{00000000-0008-0000-0000-00001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2" name="Text Box 3">
          <a:extLst>
            <a:ext uri="{FF2B5EF4-FFF2-40B4-BE49-F238E27FC236}">
              <a16:creationId xmlns:a16="http://schemas.microsoft.com/office/drawing/2014/main" id="{00000000-0008-0000-0000-00001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3" name="Text Box 3">
          <a:extLst>
            <a:ext uri="{FF2B5EF4-FFF2-40B4-BE49-F238E27FC236}">
              <a16:creationId xmlns:a16="http://schemas.microsoft.com/office/drawing/2014/main" id="{00000000-0008-0000-0000-00001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4" name="Text Box 3">
          <a:extLst>
            <a:ext uri="{FF2B5EF4-FFF2-40B4-BE49-F238E27FC236}">
              <a16:creationId xmlns:a16="http://schemas.microsoft.com/office/drawing/2014/main" id="{00000000-0008-0000-0000-00001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5" name="Text Box 3">
          <a:extLst>
            <a:ext uri="{FF2B5EF4-FFF2-40B4-BE49-F238E27FC236}">
              <a16:creationId xmlns:a16="http://schemas.microsoft.com/office/drawing/2014/main" id="{00000000-0008-0000-0000-00001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6" name="Text Box 3">
          <a:extLst>
            <a:ext uri="{FF2B5EF4-FFF2-40B4-BE49-F238E27FC236}">
              <a16:creationId xmlns:a16="http://schemas.microsoft.com/office/drawing/2014/main" id="{00000000-0008-0000-0000-00001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7" name="Text Box 3">
          <a:extLst>
            <a:ext uri="{FF2B5EF4-FFF2-40B4-BE49-F238E27FC236}">
              <a16:creationId xmlns:a16="http://schemas.microsoft.com/office/drawing/2014/main" id="{00000000-0008-0000-0000-00001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8" name="Text Box 3">
          <a:extLst>
            <a:ext uri="{FF2B5EF4-FFF2-40B4-BE49-F238E27FC236}">
              <a16:creationId xmlns:a16="http://schemas.microsoft.com/office/drawing/2014/main" id="{00000000-0008-0000-0000-00001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9" name="Text Box 3">
          <a:extLst>
            <a:ext uri="{FF2B5EF4-FFF2-40B4-BE49-F238E27FC236}">
              <a16:creationId xmlns:a16="http://schemas.microsoft.com/office/drawing/2014/main" id="{00000000-0008-0000-0000-00001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0" name="Text Box 3">
          <a:extLst>
            <a:ext uri="{FF2B5EF4-FFF2-40B4-BE49-F238E27FC236}">
              <a16:creationId xmlns:a16="http://schemas.microsoft.com/office/drawing/2014/main" id="{00000000-0008-0000-0000-00002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1" name="Text Box 3">
          <a:extLst>
            <a:ext uri="{FF2B5EF4-FFF2-40B4-BE49-F238E27FC236}">
              <a16:creationId xmlns:a16="http://schemas.microsoft.com/office/drawing/2014/main" id="{00000000-0008-0000-0000-00002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2" name="Text Box 3">
          <a:extLst>
            <a:ext uri="{FF2B5EF4-FFF2-40B4-BE49-F238E27FC236}">
              <a16:creationId xmlns:a16="http://schemas.microsoft.com/office/drawing/2014/main" id="{00000000-0008-0000-0000-00002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3" name="Text Box 3">
          <a:extLst>
            <a:ext uri="{FF2B5EF4-FFF2-40B4-BE49-F238E27FC236}">
              <a16:creationId xmlns:a16="http://schemas.microsoft.com/office/drawing/2014/main" id="{00000000-0008-0000-0000-00002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4" name="Text Box 3">
          <a:extLst>
            <a:ext uri="{FF2B5EF4-FFF2-40B4-BE49-F238E27FC236}">
              <a16:creationId xmlns:a16="http://schemas.microsoft.com/office/drawing/2014/main" id="{00000000-0008-0000-0000-00002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5" name="Text Box 3">
          <a:extLst>
            <a:ext uri="{FF2B5EF4-FFF2-40B4-BE49-F238E27FC236}">
              <a16:creationId xmlns:a16="http://schemas.microsoft.com/office/drawing/2014/main" id="{00000000-0008-0000-0000-00002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6" name="Text Box 3">
          <a:extLst>
            <a:ext uri="{FF2B5EF4-FFF2-40B4-BE49-F238E27FC236}">
              <a16:creationId xmlns:a16="http://schemas.microsoft.com/office/drawing/2014/main" id="{00000000-0008-0000-0000-00002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7" name="Text Box 3">
          <a:extLst>
            <a:ext uri="{FF2B5EF4-FFF2-40B4-BE49-F238E27FC236}">
              <a16:creationId xmlns:a16="http://schemas.microsoft.com/office/drawing/2014/main" id="{00000000-0008-0000-0000-00002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8" name="Text Box 3">
          <a:extLst>
            <a:ext uri="{FF2B5EF4-FFF2-40B4-BE49-F238E27FC236}">
              <a16:creationId xmlns:a16="http://schemas.microsoft.com/office/drawing/2014/main" id="{00000000-0008-0000-0000-00002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9" name="Text Box 3">
          <a:extLst>
            <a:ext uri="{FF2B5EF4-FFF2-40B4-BE49-F238E27FC236}">
              <a16:creationId xmlns:a16="http://schemas.microsoft.com/office/drawing/2014/main" id="{00000000-0008-0000-0000-00002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0" name="Text Box 3">
          <a:extLst>
            <a:ext uri="{FF2B5EF4-FFF2-40B4-BE49-F238E27FC236}">
              <a16:creationId xmlns:a16="http://schemas.microsoft.com/office/drawing/2014/main" id="{00000000-0008-0000-0000-00002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1" name="Text Box 3">
          <a:extLst>
            <a:ext uri="{FF2B5EF4-FFF2-40B4-BE49-F238E27FC236}">
              <a16:creationId xmlns:a16="http://schemas.microsoft.com/office/drawing/2014/main" id="{00000000-0008-0000-0000-00002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2" name="Text Box 3">
          <a:extLst>
            <a:ext uri="{FF2B5EF4-FFF2-40B4-BE49-F238E27FC236}">
              <a16:creationId xmlns:a16="http://schemas.microsoft.com/office/drawing/2014/main" id="{00000000-0008-0000-0000-00002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3" name="Text Box 3">
          <a:extLst>
            <a:ext uri="{FF2B5EF4-FFF2-40B4-BE49-F238E27FC236}">
              <a16:creationId xmlns:a16="http://schemas.microsoft.com/office/drawing/2014/main" id="{00000000-0008-0000-0000-00002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4" name="Text Box 3">
          <a:extLst>
            <a:ext uri="{FF2B5EF4-FFF2-40B4-BE49-F238E27FC236}">
              <a16:creationId xmlns:a16="http://schemas.microsoft.com/office/drawing/2014/main" id="{00000000-0008-0000-0000-00002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5" name="Text Box 3">
          <a:extLst>
            <a:ext uri="{FF2B5EF4-FFF2-40B4-BE49-F238E27FC236}">
              <a16:creationId xmlns:a16="http://schemas.microsoft.com/office/drawing/2014/main" id="{00000000-0008-0000-0000-00002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6" name="Text Box 3">
          <a:extLst>
            <a:ext uri="{FF2B5EF4-FFF2-40B4-BE49-F238E27FC236}">
              <a16:creationId xmlns:a16="http://schemas.microsoft.com/office/drawing/2014/main" id="{00000000-0008-0000-0000-00003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7" name="Text Box 3">
          <a:extLst>
            <a:ext uri="{FF2B5EF4-FFF2-40B4-BE49-F238E27FC236}">
              <a16:creationId xmlns:a16="http://schemas.microsoft.com/office/drawing/2014/main" id="{00000000-0008-0000-0000-00003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8" name="Text Box 3">
          <a:extLst>
            <a:ext uri="{FF2B5EF4-FFF2-40B4-BE49-F238E27FC236}">
              <a16:creationId xmlns:a16="http://schemas.microsoft.com/office/drawing/2014/main" id="{00000000-0008-0000-0000-00003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9" name="Text Box 3">
          <a:extLst>
            <a:ext uri="{FF2B5EF4-FFF2-40B4-BE49-F238E27FC236}">
              <a16:creationId xmlns:a16="http://schemas.microsoft.com/office/drawing/2014/main" id="{00000000-0008-0000-0000-00003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0" name="Text Box 3">
          <a:extLst>
            <a:ext uri="{FF2B5EF4-FFF2-40B4-BE49-F238E27FC236}">
              <a16:creationId xmlns:a16="http://schemas.microsoft.com/office/drawing/2014/main" id="{00000000-0008-0000-0000-00003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1" name="Text Box 3">
          <a:extLst>
            <a:ext uri="{FF2B5EF4-FFF2-40B4-BE49-F238E27FC236}">
              <a16:creationId xmlns:a16="http://schemas.microsoft.com/office/drawing/2014/main" id="{00000000-0008-0000-0000-00003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2" name="Text Box 3">
          <a:extLst>
            <a:ext uri="{FF2B5EF4-FFF2-40B4-BE49-F238E27FC236}">
              <a16:creationId xmlns:a16="http://schemas.microsoft.com/office/drawing/2014/main" id="{00000000-0008-0000-0000-00003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3" name="Text Box 3">
          <a:extLst>
            <a:ext uri="{FF2B5EF4-FFF2-40B4-BE49-F238E27FC236}">
              <a16:creationId xmlns:a16="http://schemas.microsoft.com/office/drawing/2014/main" id="{00000000-0008-0000-0000-00003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4" name="Text Box 3">
          <a:extLst>
            <a:ext uri="{FF2B5EF4-FFF2-40B4-BE49-F238E27FC236}">
              <a16:creationId xmlns:a16="http://schemas.microsoft.com/office/drawing/2014/main" id="{00000000-0008-0000-0000-00003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5" name="Text Box 3">
          <a:extLst>
            <a:ext uri="{FF2B5EF4-FFF2-40B4-BE49-F238E27FC236}">
              <a16:creationId xmlns:a16="http://schemas.microsoft.com/office/drawing/2014/main" id="{00000000-0008-0000-0000-00003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6" name="Text Box 3">
          <a:extLst>
            <a:ext uri="{FF2B5EF4-FFF2-40B4-BE49-F238E27FC236}">
              <a16:creationId xmlns:a16="http://schemas.microsoft.com/office/drawing/2014/main" id="{00000000-0008-0000-0000-00003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7" name="Text Box 3">
          <a:extLst>
            <a:ext uri="{FF2B5EF4-FFF2-40B4-BE49-F238E27FC236}">
              <a16:creationId xmlns:a16="http://schemas.microsoft.com/office/drawing/2014/main" id="{00000000-0008-0000-0000-00003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8" name="Text Box 3">
          <a:extLst>
            <a:ext uri="{FF2B5EF4-FFF2-40B4-BE49-F238E27FC236}">
              <a16:creationId xmlns:a16="http://schemas.microsoft.com/office/drawing/2014/main" id="{00000000-0008-0000-0000-00003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9" name="Text Box 3">
          <a:extLst>
            <a:ext uri="{FF2B5EF4-FFF2-40B4-BE49-F238E27FC236}">
              <a16:creationId xmlns:a16="http://schemas.microsoft.com/office/drawing/2014/main" id="{00000000-0008-0000-0000-00003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0" name="Text Box 3">
          <a:extLst>
            <a:ext uri="{FF2B5EF4-FFF2-40B4-BE49-F238E27FC236}">
              <a16:creationId xmlns:a16="http://schemas.microsoft.com/office/drawing/2014/main" id="{00000000-0008-0000-0000-00003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1" name="Text Box 3">
          <a:extLst>
            <a:ext uri="{FF2B5EF4-FFF2-40B4-BE49-F238E27FC236}">
              <a16:creationId xmlns:a16="http://schemas.microsoft.com/office/drawing/2014/main" id="{00000000-0008-0000-0000-00003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2" name="Text Box 3">
          <a:extLst>
            <a:ext uri="{FF2B5EF4-FFF2-40B4-BE49-F238E27FC236}">
              <a16:creationId xmlns:a16="http://schemas.microsoft.com/office/drawing/2014/main" id="{00000000-0008-0000-0000-00004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3" name="Text Box 3">
          <a:extLst>
            <a:ext uri="{FF2B5EF4-FFF2-40B4-BE49-F238E27FC236}">
              <a16:creationId xmlns:a16="http://schemas.microsoft.com/office/drawing/2014/main" id="{00000000-0008-0000-0000-00004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4" name="Text Box 3">
          <a:extLst>
            <a:ext uri="{FF2B5EF4-FFF2-40B4-BE49-F238E27FC236}">
              <a16:creationId xmlns:a16="http://schemas.microsoft.com/office/drawing/2014/main" id="{00000000-0008-0000-0000-00004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5" name="Text Box 3">
          <a:extLst>
            <a:ext uri="{FF2B5EF4-FFF2-40B4-BE49-F238E27FC236}">
              <a16:creationId xmlns:a16="http://schemas.microsoft.com/office/drawing/2014/main" id="{00000000-0008-0000-0000-00004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6" name="Text Box 3">
          <a:extLst>
            <a:ext uri="{FF2B5EF4-FFF2-40B4-BE49-F238E27FC236}">
              <a16:creationId xmlns:a16="http://schemas.microsoft.com/office/drawing/2014/main" id="{00000000-0008-0000-0000-00004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7" name="Text Box 3">
          <a:extLst>
            <a:ext uri="{FF2B5EF4-FFF2-40B4-BE49-F238E27FC236}">
              <a16:creationId xmlns:a16="http://schemas.microsoft.com/office/drawing/2014/main" id="{00000000-0008-0000-0000-00004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8" name="Text Box 3">
          <a:extLst>
            <a:ext uri="{FF2B5EF4-FFF2-40B4-BE49-F238E27FC236}">
              <a16:creationId xmlns:a16="http://schemas.microsoft.com/office/drawing/2014/main" id="{00000000-0008-0000-0000-00004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9" name="Text Box 3">
          <a:extLst>
            <a:ext uri="{FF2B5EF4-FFF2-40B4-BE49-F238E27FC236}">
              <a16:creationId xmlns:a16="http://schemas.microsoft.com/office/drawing/2014/main" id="{00000000-0008-0000-0000-00004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0" name="Text Box 3">
          <a:extLst>
            <a:ext uri="{FF2B5EF4-FFF2-40B4-BE49-F238E27FC236}">
              <a16:creationId xmlns:a16="http://schemas.microsoft.com/office/drawing/2014/main" id="{00000000-0008-0000-0000-00004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1" name="Text Box 3">
          <a:extLst>
            <a:ext uri="{FF2B5EF4-FFF2-40B4-BE49-F238E27FC236}">
              <a16:creationId xmlns:a16="http://schemas.microsoft.com/office/drawing/2014/main" id="{00000000-0008-0000-0000-00004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2" name="Text Box 3">
          <a:extLst>
            <a:ext uri="{FF2B5EF4-FFF2-40B4-BE49-F238E27FC236}">
              <a16:creationId xmlns:a16="http://schemas.microsoft.com/office/drawing/2014/main" id="{00000000-0008-0000-0000-00004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3" name="Text Box 3">
          <a:extLst>
            <a:ext uri="{FF2B5EF4-FFF2-40B4-BE49-F238E27FC236}">
              <a16:creationId xmlns:a16="http://schemas.microsoft.com/office/drawing/2014/main" id="{00000000-0008-0000-0000-00004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4" name="Text Box 3">
          <a:extLst>
            <a:ext uri="{FF2B5EF4-FFF2-40B4-BE49-F238E27FC236}">
              <a16:creationId xmlns:a16="http://schemas.microsoft.com/office/drawing/2014/main" id="{00000000-0008-0000-0000-00004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5" name="Text Box 3">
          <a:extLst>
            <a:ext uri="{FF2B5EF4-FFF2-40B4-BE49-F238E27FC236}">
              <a16:creationId xmlns:a16="http://schemas.microsoft.com/office/drawing/2014/main" id="{00000000-0008-0000-0000-00004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6" name="Text Box 3">
          <a:extLst>
            <a:ext uri="{FF2B5EF4-FFF2-40B4-BE49-F238E27FC236}">
              <a16:creationId xmlns:a16="http://schemas.microsoft.com/office/drawing/2014/main" id="{00000000-0008-0000-0000-00004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7" name="Text Box 3">
          <a:extLst>
            <a:ext uri="{FF2B5EF4-FFF2-40B4-BE49-F238E27FC236}">
              <a16:creationId xmlns:a16="http://schemas.microsoft.com/office/drawing/2014/main" id="{00000000-0008-0000-0000-00004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8" name="Text Box 3">
          <a:extLst>
            <a:ext uri="{FF2B5EF4-FFF2-40B4-BE49-F238E27FC236}">
              <a16:creationId xmlns:a16="http://schemas.microsoft.com/office/drawing/2014/main" id="{00000000-0008-0000-0000-00005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9" name="Text Box 3">
          <a:extLst>
            <a:ext uri="{FF2B5EF4-FFF2-40B4-BE49-F238E27FC236}">
              <a16:creationId xmlns:a16="http://schemas.microsoft.com/office/drawing/2014/main" id="{00000000-0008-0000-0000-00005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0" name="Text Box 3">
          <a:extLst>
            <a:ext uri="{FF2B5EF4-FFF2-40B4-BE49-F238E27FC236}">
              <a16:creationId xmlns:a16="http://schemas.microsoft.com/office/drawing/2014/main" id="{00000000-0008-0000-0000-00005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1" name="Text Box 3">
          <a:extLst>
            <a:ext uri="{FF2B5EF4-FFF2-40B4-BE49-F238E27FC236}">
              <a16:creationId xmlns:a16="http://schemas.microsoft.com/office/drawing/2014/main" id="{00000000-0008-0000-0000-00005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2" name="Text Box 3">
          <a:extLst>
            <a:ext uri="{FF2B5EF4-FFF2-40B4-BE49-F238E27FC236}">
              <a16:creationId xmlns:a16="http://schemas.microsoft.com/office/drawing/2014/main" id="{00000000-0008-0000-0000-00005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3" name="Text Box 3">
          <a:extLst>
            <a:ext uri="{FF2B5EF4-FFF2-40B4-BE49-F238E27FC236}">
              <a16:creationId xmlns:a16="http://schemas.microsoft.com/office/drawing/2014/main" id="{00000000-0008-0000-0000-00005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4" name="Text Box 3">
          <a:extLst>
            <a:ext uri="{FF2B5EF4-FFF2-40B4-BE49-F238E27FC236}">
              <a16:creationId xmlns:a16="http://schemas.microsoft.com/office/drawing/2014/main" id="{00000000-0008-0000-0000-00005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5" name="Text Box 3">
          <a:extLst>
            <a:ext uri="{FF2B5EF4-FFF2-40B4-BE49-F238E27FC236}">
              <a16:creationId xmlns:a16="http://schemas.microsoft.com/office/drawing/2014/main" id="{00000000-0008-0000-0000-00005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6" name="Text Box 3">
          <a:extLst>
            <a:ext uri="{FF2B5EF4-FFF2-40B4-BE49-F238E27FC236}">
              <a16:creationId xmlns:a16="http://schemas.microsoft.com/office/drawing/2014/main" id="{00000000-0008-0000-0000-00005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7" name="Text Box 3">
          <a:extLst>
            <a:ext uri="{FF2B5EF4-FFF2-40B4-BE49-F238E27FC236}">
              <a16:creationId xmlns:a16="http://schemas.microsoft.com/office/drawing/2014/main" id="{00000000-0008-0000-0000-00005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8" name="Text Box 3">
          <a:extLst>
            <a:ext uri="{FF2B5EF4-FFF2-40B4-BE49-F238E27FC236}">
              <a16:creationId xmlns:a16="http://schemas.microsoft.com/office/drawing/2014/main" id="{00000000-0008-0000-0000-00005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9" name="Text Box 3">
          <a:extLst>
            <a:ext uri="{FF2B5EF4-FFF2-40B4-BE49-F238E27FC236}">
              <a16:creationId xmlns:a16="http://schemas.microsoft.com/office/drawing/2014/main" id="{00000000-0008-0000-0000-00005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0" name="Text Box 3">
          <a:extLst>
            <a:ext uri="{FF2B5EF4-FFF2-40B4-BE49-F238E27FC236}">
              <a16:creationId xmlns:a16="http://schemas.microsoft.com/office/drawing/2014/main" id="{00000000-0008-0000-0000-00005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1" name="Text Box 3">
          <a:extLst>
            <a:ext uri="{FF2B5EF4-FFF2-40B4-BE49-F238E27FC236}">
              <a16:creationId xmlns:a16="http://schemas.microsoft.com/office/drawing/2014/main" id="{00000000-0008-0000-0000-00005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2" name="Text Box 3">
          <a:extLst>
            <a:ext uri="{FF2B5EF4-FFF2-40B4-BE49-F238E27FC236}">
              <a16:creationId xmlns:a16="http://schemas.microsoft.com/office/drawing/2014/main" id="{00000000-0008-0000-0000-00005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3" name="Text Box 3">
          <a:extLst>
            <a:ext uri="{FF2B5EF4-FFF2-40B4-BE49-F238E27FC236}">
              <a16:creationId xmlns:a16="http://schemas.microsoft.com/office/drawing/2014/main" id="{00000000-0008-0000-0000-00005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4" name="Text Box 3">
          <a:extLst>
            <a:ext uri="{FF2B5EF4-FFF2-40B4-BE49-F238E27FC236}">
              <a16:creationId xmlns:a16="http://schemas.microsoft.com/office/drawing/2014/main" id="{00000000-0008-0000-0000-00006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5" name="Text Box 3">
          <a:extLst>
            <a:ext uri="{FF2B5EF4-FFF2-40B4-BE49-F238E27FC236}">
              <a16:creationId xmlns:a16="http://schemas.microsoft.com/office/drawing/2014/main" id="{00000000-0008-0000-0000-00006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6" name="Text Box 3">
          <a:extLst>
            <a:ext uri="{FF2B5EF4-FFF2-40B4-BE49-F238E27FC236}">
              <a16:creationId xmlns:a16="http://schemas.microsoft.com/office/drawing/2014/main" id="{00000000-0008-0000-0000-00006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7" name="Text Box 3">
          <a:extLst>
            <a:ext uri="{FF2B5EF4-FFF2-40B4-BE49-F238E27FC236}">
              <a16:creationId xmlns:a16="http://schemas.microsoft.com/office/drawing/2014/main" id="{00000000-0008-0000-0000-00006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8" name="Text Box 3">
          <a:extLst>
            <a:ext uri="{FF2B5EF4-FFF2-40B4-BE49-F238E27FC236}">
              <a16:creationId xmlns:a16="http://schemas.microsoft.com/office/drawing/2014/main" id="{00000000-0008-0000-0000-00006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9" name="Text Box 3">
          <a:extLst>
            <a:ext uri="{FF2B5EF4-FFF2-40B4-BE49-F238E27FC236}">
              <a16:creationId xmlns:a16="http://schemas.microsoft.com/office/drawing/2014/main" id="{00000000-0008-0000-0000-00006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0" name="Text Box 3">
          <a:extLst>
            <a:ext uri="{FF2B5EF4-FFF2-40B4-BE49-F238E27FC236}">
              <a16:creationId xmlns:a16="http://schemas.microsoft.com/office/drawing/2014/main" id="{00000000-0008-0000-0000-00006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1" name="Text Box 3">
          <a:extLst>
            <a:ext uri="{FF2B5EF4-FFF2-40B4-BE49-F238E27FC236}">
              <a16:creationId xmlns:a16="http://schemas.microsoft.com/office/drawing/2014/main" id="{00000000-0008-0000-0000-00006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2" name="Text Box 3">
          <a:extLst>
            <a:ext uri="{FF2B5EF4-FFF2-40B4-BE49-F238E27FC236}">
              <a16:creationId xmlns:a16="http://schemas.microsoft.com/office/drawing/2014/main" id="{00000000-0008-0000-0000-00006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3" name="Text Box 3">
          <a:extLst>
            <a:ext uri="{FF2B5EF4-FFF2-40B4-BE49-F238E27FC236}">
              <a16:creationId xmlns:a16="http://schemas.microsoft.com/office/drawing/2014/main" id="{00000000-0008-0000-0000-00006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4" name="Text Box 3">
          <a:extLst>
            <a:ext uri="{FF2B5EF4-FFF2-40B4-BE49-F238E27FC236}">
              <a16:creationId xmlns:a16="http://schemas.microsoft.com/office/drawing/2014/main" id="{00000000-0008-0000-0000-00006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5" name="Text Box 3">
          <a:extLst>
            <a:ext uri="{FF2B5EF4-FFF2-40B4-BE49-F238E27FC236}">
              <a16:creationId xmlns:a16="http://schemas.microsoft.com/office/drawing/2014/main" id="{00000000-0008-0000-0000-00006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6" name="Text Box 3">
          <a:extLst>
            <a:ext uri="{FF2B5EF4-FFF2-40B4-BE49-F238E27FC236}">
              <a16:creationId xmlns:a16="http://schemas.microsoft.com/office/drawing/2014/main" id="{00000000-0008-0000-0000-00006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7" name="Text Box 3">
          <a:extLst>
            <a:ext uri="{FF2B5EF4-FFF2-40B4-BE49-F238E27FC236}">
              <a16:creationId xmlns:a16="http://schemas.microsoft.com/office/drawing/2014/main" id="{00000000-0008-0000-0000-00006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8" name="Text Box 3">
          <a:extLst>
            <a:ext uri="{FF2B5EF4-FFF2-40B4-BE49-F238E27FC236}">
              <a16:creationId xmlns:a16="http://schemas.microsoft.com/office/drawing/2014/main" id="{00000000-0008-0000-0000-00006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9" name="Text Box 3">
          <a:extLst>
            <a:ext uri="{FF2B5EF4-FFF2-40B4-BE49-F238E27FC236}">
              <a16:creationId xmlns:a16="http://schemas.microsoft.com/office/drawing/2014/main" id="{00000000-0008-0000-0000-00006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0" name="Text Box 3">
          <a:extLst>
            <a:ext uri="{FF2B5EF4-FFF2-40B4-BE49-F238E27FC236}">
              <a16:creationId xmlns:a16="http://schemas.microsoft.com/office/drawing/2014/main" id="{00000000-0008-0000-0000-00007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1" name="Text Box 3">
          <a:extLst>
            <a:ext uri="{FF2B5EF4-FFF2-40B4-BE49-F238E27FC236}">
              <a16:creationId xmlns:a16="http://schemas.microsoft.com/office/drawing/2014/main" id="{00000000-0008-0000-0000-00007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2" name="Text Box 3">
          <a:extLst>
            <a:ext uri="{FF2B5EF4-FFF2-40B4-BE49-F238E27FC236}">
              <a16:creationId xmlns:a16="http://schemas.microsoft.com/office/drawing/2014/main" id="{00000000-0008-0000-0000-00007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3" name="Text Box 3">
          <a:extLst>
            <a:ext uri="{FF2B5EF4-FFF2-40B4-BE49-F238E27FC236}">
              <a16:creationId xmlns:a16="http://schemas.microsoft.com/office/drawing/2014/main" id="{00000000-0008-0000-0000-00007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4" name="Text Box 3">
          <a:extLst>
            <a:ext uri="{FF2B5EF4-FFF2-40B4-BE49-F238E27FC236}">
              <a16:creationId xmlns:a16="http://schemas.microsoft.com/office/drawing/2014/main" id="{00000000-0008-0000-0000-00007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5" name="Text Box 3">
          <a:extLst>
            <a:ext uri="{FF2B5EF4-FFF2-40B4-BE49-F238E27FC236}">
              <a16:creationId xmlns:a16="http://schemas.microsoft.com/office/drawing/2014/main" id="{00000000-0008-0000-0000-00007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6" name="Text Box 3">
          <a:extLst>
            <a:ext uri="{FF2B5EF4-FFF2-40B4-BE49-F238E27FC236}">
              <a16:creationId xmlns:a16="http://schemas.microsoft.com/office/drawing/2014/main" id="{00000000-0008-0000-0000-00007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7" name="Text Box 3">
          <a:extLst>
            <a:ext uri="{FF2B5EF4-FFF2-40B4-BE49-F238E27FC236}">
              <a16:creationId xmlns:a16="http://schemas.microsoft.com/office/drawing/2014/main" id="{00000000-0008-0000-0000-00007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8" name="Text Box 3">
          <a:extLst>
            <a:ext uri="{FF2B5EF4-FFF2-40B4-BE49-F238E27FC236}">
              <a16:creationId xmlns:a16="http://schemas.microsoft.com/office/drawing/2014/main" id="{00000000-0008-0000-0000-00007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9" name="Text Box 3">
          <a:extLst>
            <a:ext uri="{FF2B5EF4-FFF2-40B4-BE49-F238E27FC236}">
              <a16:creationId xmlns:a16="http://schemas.microsoft.com/office/drawing/2014/main" id="{00000000-0008-0000-0000-00007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0" name="Text Box 3">
          <a:extLst>
            <a:ext uri="{FF2B5EF4-FFF2-40B4-BE49-F238E27FC236}">
              <a16:creationId xmlns:a16="http://schemas.microsoft.com/office/drawing/2014/main" id="{00000000-0008-0000-0000-00007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1" name="Text Box 3">
          <a:extLst>
            <a:ext uri="{FF2B5EF4-FFF2-40B4-BE49-F238E27FC236}">
              <a16:creationId xmlns:a16="http://schemas.microsoft.com/office/drawing/2014/main" id="{00000000-0008-0000-0000-00007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2" name="Text Box 3">
          <a:extLst>
            <a:ext uri="{FF2B5EF4-FFF2-40B4-BE49-F238E27FC236}">
              <a16:creationId xmlns:a16="http://schemas.microsoft.com/office/drawing/2014/main" id="{00000000-0008-0000-0000-00007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3" name="Text Box 3">
          <a:extLst>
            <a:ext uri="{FF2B5EF4-FFF2-40B4-BE49-F238E27FC236}">
              <a16:creationId xmlns:a16="http://schemas.microsoft.com/office/drawing/2014/main" id="{00000000-0008-0000-0000-00007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4" name="Text Box 3">
          <a:extLst>
            <a:ext uri="{FF2B5EF4-FFF2-40B4-BE49-F238E27FC236}">
              <a16:creationId xmlns:a16="http://schemas.microsoft.com/office/drawing/2014/main" id="{00000000-0008-0000-0000-00007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5" name="Text Box 3">
          <a:extLst>
            <a:ext uri="{FF2B5EF4-FFF2-40B4-BE49-F238E27FC236}">
              <a16:creationId xmlns:a16="http://schemas.microsoft.com/office/drawing/2014/main" id="{00000000-0008-0000-0000-00007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6" name="Text Box 3">
          <a:extLst>
            <a:ext uri="{FF2B5EF4-FFF2-40B4-BE49-F238E27FC236}">
              <a16:creationId xmlns:a16="http://schemas.microsoft.com/office/drawing/2014/main" id="{00000000-0008-0000-0000-00008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7" name="Text Box 3">
          <a:extLst>
            <a:ext uri="{FF2B5EF4-FFF2-40B4-BE49-F238E27FC236}">
              <a16:creationId xmlns:a16="http://schemas.microsoft.com/office/drawing/2014/main" id="{00000000-0008-0000-0000-00008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8" name="Text Box 3">
          <a:extLst>
            <a:ext uri="{FF2B5EF4-FFF2-40B4-BE49-F238E27FC236}">
              <a16:creationId xmlns:a16="http://schemas.microsoft.com/office/drawing/2014/main" id="{00000000-0008-0000-0000-00008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9" name="Text Box 3">
          <a:extLst>
            <a:ext uri="{FF2B5EF4-FFF2-40B4-BE49-F238E27FC236}">
              <a16:creationId xmlns:a16="http://schemas.microsoft.com/office/drawing/2014/main" id="{00000000-0008-0000-0000-00008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0" name="Text Box 3">
          <a:extLst>
            <a:ext uri="{FF2B5EF4-FFF2-40B4-BE49-F238E27FC236}">
              <a16:creationId xmlns:a16="http://schemas.microsoft.com/office/drawing/2014/main" id="{00000000-0008-0000-0000-00008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1" name="Text Box 3">
          <a:extLst>
            <a:ext uri="{FF2B5EF4-FFF2-40B4-BE49-F238E27FC236}">
              <a16:creationId xmlns:a16="http://schemas.microsoft.com/office/drawing/2014/main" id="{00000000-0008-0000-0000-00008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2" name="Text Box 3">
          <a:extLst>
            <a:ext uri="{FF2B5EF4-FFF2-40B4-BE49-F238E27FC236}">
              <a16:creationId xmlns:a16="http://schemas.microsoft.com/office/drawing/2014/main" id="{00000000-0008-0000-0000-00008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3" name="Text Box 3">
          <a:extLst>
            <a:ext uri="{FF2B5EF4-FFF2-40B4-BE49-F238E27FC236}">
              <a16:creationId xmlns:a16="http://schemas.microsoft.com/office/drawing/2014/main" id="{00000000-0008-0000-0000-00008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4" name="Text Box 3">
          <a:extLst>
            <a:ext uri="{FF2B5EF4-FFF2-40B4-BE49-F238E27FC236}">
              <a16:creationId xmlns:a16="http://schemas.microsoft.com/office/drawing/2014/main" id="{00000000-0008-0000-0000-00008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5" name="Text Box 3">
          <a:extLst>
            <a:ext uri="{FF2B5EF4-FFF2-40B4-BE49-F238E27FC236}">
              <a16:creationId xmlns:a16="http://schemas.microsoft.com/office/drawing/2014/main" id="{00000000-0008-0000-0000-00008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6" name="Text Box 3">
          <a:extLst>
            <a:ext uri="{FF2B5EF4-FFF2-40B4-BE49-F238E27FC236}">
              <a16:creationId xmlns:a16="http://schemas.microsoft.com/office/drawing/2014/main" id="{00000000-0008-0000-0000-00008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7" name="Text Box 3">
          <a:extLst>
            <a:ext uri="{FF2B5EF4-FFF2-40B4-BE49-F238E27FC236}">
              <a16:creationId xmlns:a16="http://schemas.microsoft.com/office/drawing/2014/main" id="{00000000-0008-0000-0000-00008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8" name="Text Box 3">
          <a:extLst>
            <a:ext uri="{FF2B5EF4-FFF2-40B4-BE49-F238E27FC236}">
              <a16:creationId xmlns:a16="http://schemas.microsoft.com/office/drawing/2014/main" id="{00000000-0008-0000-0000-00008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9" name="Text Box 3">
          <a:extLst>
            <a:ext uri="{FF2B5EF4-FFF2-40B4-BE49-F238E27FC236}">
              <a16:creationId xmlns:a16="http://schemas.microsoft.com/office/drawing/2014/main" id="{00000000-0008-0000-0000-00008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0" name="Text Box 3">
          <a:extLst>
            <a:ext uri="{FF2B5EF4-FFF2-40B4-BE49-F238E27FC236}">
              <a16:creationId xmlns:a16="http://schemas.microsoft.com/office/drawing/2014/main" id="{00000000-0008-0000-0000-00008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1" name="Text Box 3">
          <a:extLst>
            <a:ext uri="{FF2B5EF4-FFF2-40B4-BE49-F238E27FC236}">
              <a16:creationId xmlns:a16="http://schemas.microsoft.com/office/drawing/2014/main" id="{00000000-0008-0000-0000-00008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2" name="Text Box 3">
          <a:extLst>
            <a:ext uri="{FF2B5EF4-FFF2-40B4-BE49-F238E27FC236}">
              <a16:creationId xmlns:a16="http://schemas.microsoft.com/office/drawing/2014/main" id="{00000000-0008-0000-0000-00009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3" name="Text Box 3">
          <a:extLst>
            <a:ext uri="{FF2B5EF4-FFF2-40B4-BE49-F238E27FC236}">
              <a16:creationId xmlns:a16="http://schemas.microsoft.com/office/drawing/2014/main" id="{00000000-0008-0000-0000-00009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4" name="Text Box 3">
          <a:extLst>
            <a:ext uri="{FF2B5EF4-FFF2-40B4-BE49-F238E27FC236}">
              <a16:creationId xmlns:a16="http://schemas.microsoft.com/office/drawing/2014/main" id="{00000000-0008-0000-0000-00009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5" name="Text Box 3">
          <a:extLst>
            <a:ext uri="{FF2B5EF4-FFF2-40B4-BE49-F238E27FC236}">
              <a16:creationId xmlns:a16="http://schemas.microsoft.com/office/drawing/2014/main" id="{00000000-0008-0000-0000-00009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6" name="Text Box 3">
          <a:extLst>
            <a:ext uri="{FF2B5EF4-FFF2-40B4-BE49-F238E27FC236}">
              <a16:creationId xmlns:a16="http://schemas.microsoft.com/office/drawing/2014/main" id="{00000000-0008-0000-0000-00009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7" name="Text Box 3">
          <a:extLst>
            <a:ext uri="{FF2B5EF4-FFF2-40B4-BE49-F238E27FC236}">
              <a16:creationId xmlns:a16="http://schemas.microsoft.com/office/drawing/2014/main" id="{00000000-0008-0000-0000-00009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8" name="Text Box 3">
          <a:extLst>
            <a:ext uri="{FF2B5EF4-FFF2-40B4-BE49-F238E27FC236}">
              <a16:creationId xmlns:a16="http://schemas.microsoft.com/office/drawing/2014/main" id="{00000000-0008-0000-0000-00009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9" name="Text Box 3">
          <a:extLst>
            <a:ext uri="{FF2B5EF4-FFF2-40B4-BE49-F238E27FC236}">
              <a16:creationId xmlns:a16="http://schemas.microsoft.com/office/drawing/2014/main" id="{00000000-0008-0000-0000-00009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0" name="Text Box 3">
          <a:extLst>
            <a:ext uri="{FF2B5EF4-FFF2-40B4-BE49-F238E27FC236}">
              <a16:creationId xmlns:a16="http://schemas.microsoft.com/office/drawing/2014/main" id="{00000000-0008-0000-0000-00009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1" name="Text Box 3">
          <a:extLst>
            <a:ext uri="{FF2B5EF4-FFF2-40B4-BE49-F238E27FC236}">
              <a16:creationId xmlns:a16="http://schemas.microsoft.com/office/drawing/2014/main" id="{00000000-0008-0000-0000-00009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2" name="Text Box 3">
          <a:extLst>
            <a:ext uri="{FF2B5EF4-FFF2-40B4-BE49-F238E27FC236}">
              <a16:creationId xmlns:a16="http://schemas.microsoft.com/office/drawing/2014/main" id="{00000000-0008-0000-0000-00009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3" name="Text Box 3">
          <a:extLst>
            <a:ext uri="{FF2B5EF4-FFF2-40B4-BE49-F238E27FC236}">
              <a16:creationId xmlns:a16="http://schemas.microsoft.com/office/drawing/2014/main" id="{00000000-0008-0000-0000-00009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4" name="Text Box 3">
          <a:extLst>
            <a:ext uri="{FF2B5EF4-FFF2-40B4-BE49-F238E27FC236}">
              <a16:creationId xmlns:a16="http://schemas.microsoft.com/office/drawing/2014/main" id="{00000000-0008-0000-0000-00009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5" name="Text Box 3">
          <a:extLst>
            <a:ext uri="{FF2B5EF4-FFF2-40B4-BE49-F238E27FC236}">
              <a16:creationId xmlns:a16="http://schemas.microsoft.com/office/drawing/2014/main" id="{00000000-0008-0000-0000-00009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6" name="Text Box 3">
          <a:extLst>
            <a:ext uri="{FF2B5EF4-FFF2-40B4-BE49-F238E27FC236}">
              <a16:creationId xmlns:a16="http://schemas.microsoft.com/office/drawing/2014/main" id="{00000000-0008-0000-0000-00009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7" name="Text Box 3">
          <a:extLst>
            <a:ext uri="{FF2B5EF4-FFF2-40B4-BE49-F238E27FC236}">
              <a16:creationId xmlns:a16="http://schemas.microsoft.com/office/drawing/2014/main" id="{00000000-0008-0000-0000-00009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8" name="Text Box 3">
          <a:extLst>
            <a:ext uri="{FF2B5EF4-FFF2-40B4-BE49-F238E27FC236}">
              <a16:creationId xmlns:a16="http://schemas.microsoft.com/office/drawing/2014/main" id="{00000000-0008-0000-0000-0000A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9" name="Text Box 3">
          <a:extLst>
            <a:ext uri="{FF2B5EF4-FFF2-40B4-BE49-F238E27FC236}">
              <a16:creationId xmlns:a16="http://schemas.microsoft.com/office/drawing/2014/main" id="{00000000-0008-0000-0000-0000A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0" name="Text Box 3">
          <a:extLst>
            <a:ext uri="{FF2B5EF4-FFF2-40B4-BE49-F238E27FC236}">
              <a16:creationId xmlns:a16="http://schemas.microsoft.com/office/drawing/2014/main" id="{00000000-0008-0000-0000-0000A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1" name="Text Box 3">
          <a:extLst>
            <a:ext uri="{FF2B5EF4-FFF2-40B4-BE49-F238E27FC236}">
              <a16:creationId xmlns:a16="http://schemas.microsoft.com/office/drawing/2014/main" id="{00000000-0008-0000-0000-0000A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2" name="Text Box 3">
          <a:extLst>
            <a:ext uri="{FF2B5EF4-FFF2-40B4-BE49-F238E27FC236}">
              <a16:creationId xmlns:a16="http://schemas.microsoft.com/office/drawing/2014/main" id="{00000000-0008-0000-0000-0000A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3" name="Text Box 3">
          <a:extLst>
            <a:ext uri="{FF2B5EF4-FFF2-40B4-BE49-F238E27FC236}">
              <a16:creationId xmlns:a16="http://schemas.microsoft.com/office/drawing/2014/main" id="{00000000-0008-0000-0000-0000A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4" name="Text Box 3">
          <a:extLst>
            <a:ext uri="{FF2B5EF4-FFF2-40B4-BE49-F238E27FC236}">
              <a16:creationId xmlns:a16="http://schemas.microsoft.com/office/drawing/2014/main" id="{00000000-0008-0000-0000-0000A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5" name="Text Box 3">
          <a:extLst>
            <a:ext uri="{FF2B5EF4-FFF2-40B4-BE49-F238E27FC236}">
              <a16:creationId xmlns:a16="http://schemas.microsoft.com/office/drawing/2014/main" id="{00000000-0008-0000-0000-0000A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6" name="Text Box 3">
          <a:extLst>
            <a:ext uri="{FF2B5EF4-FFF2-40B4-BE49-F238E27FC236}">
              <a16:creationId xmlns:a16="http://schemas.microsoft.com/office/drawing/2014/main" id="{00000000-0008-0000-0000-0000A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7" name="Text Box 3">
          <a:extLst>
            <a:ext uri="{FF2B5EF4-FFF2-40B4-BE49-F238E27FC236}">
              <a16:creationId xmlns:a16="http://schemas.microsoft.com/office/drawing/2014/main" id="{00000000-0008-0000-0000-0000A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8" name="Text Box 3">
          <a:extLst>
            <a:ext uri="{FF2B5EF4-FFF2-40B4-BE49-F238E27FC236}">
              <a16:creationId xmlns:a16="http://schemas.microsoft.com/office/drawing/2014/main" id="{00000000-0008-0000-0000-0000A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9" name="Text Box 3">
          <a:extLst>
            <a:ext uri="{FF2B5EF4-FFF2-40B4-BE49-F238E27FC236}">
              <a16:creationId xmlns:a16="http://schemas.microsoft.com/office/drawing/2014/main" id="{00000000-0008-0000-0000-0000A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0" name="Text Box 3">
          <a:extLst>
            <a:ext uri="{FF2B5EF4-FFF2-40B4-BE49-F238E27FC236}">
              <a16:creationId xmlns:a16="http://schemas.microsoft.com/office/drawing/2014/main" id="{00000000-0008-0000-0000-0000A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1" name="Text Box 3">
          <a:extLst>
            <a:ext uri="{FF2B5EF4-FFF2-40B4-BE49-F238E27FC236}">
              <a16:creationId xmlns:a16="http://schemas.microsoft.com/office/drawing/2014/main" id="{00000000-0008-0000-0000-0000A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2" name="Text Box 3">
          <a:extLst>
            <a:ext uri="{FF2B5EF4-FFF2-40B4-BE49-F238E27FC236}">
              <a16:creationId xmlns:a16="http://schemas.microsoft.com/office/drawing/2014/main" id="{00000000-0008-0000-0000-0000A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3" name="Text Box 3">
          <a:extLst>
            <a:ext uri="{FF2B5EF4-FFF2-40B4-BE49-F238E27FC236}">
              <a16:creationId xmlns:a16="http://schemas.microsoft.com/office/drawing/2014/main" id="{00000000-0008-0000-0000-0000A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4" name="Text Box 3">
          <a:extLst>
            <a:ext uri="{FF2B5EF4-FFF2-40B4-BE49-F238E27FC236}">
              <a16:creationId xmlns:a16="http://schemas.microsoft.com/office/drawing/2014/main" id="{00000000-0008-0000-0000-0000B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5" name="Text Box 3">
          <a:extLst>
            <a:ext uri="{FF2B5EF4-FFF2-40B4-BE49-F238E27FC236}">
              <a16:creationId xmlns:a16="http://schemas.microsoft.com/office/drawing/2014/main" id="{00000000-0008-0000-0000-0000B1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6" name="Text Box 3">
          <a:extLst>
            <a:ext uri="{FF2B5EF4-FFF2-40B4-BE49-F238E27FC236}">
              <a16:creationId xmlns:a16="http://schemas.microsoft.com/office/drawing/2014/main" id="{00000000-0008-0000-0000-0000B2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7" name="Text Box 3">
          <a:extLst>
            <a:ext uri="{FF2B5EF4-FFF2-40B4-BE49-F238E27FC236}">
              <a16:creationId xmlns:a16="http://schemas.microsoft.com/office/drawing/2014/main" id="{00000000-0008-0000-0000-0000B3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8" name="Text Box 3">
          <a:extLst>
            <a:ext uri="{FF2B5EF4-FFF2-40B4-BE49-F238E27FC236}">
              <a16:creationId xmlns:a16="http://schemas.microsoft.com/office/drawing/2014/main" id="{00000000-0008-0000-0000-0000B4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9" name="Text Box 3">
          <a:extLst>
            <a:ext uri="{FF2B5EF4-FFF2-40B4-BE49-F238E27FC236}">
              <a16:creationId xmlns:a16="http://schemas.microsoft.com/office/drawing/2014/main" id="{00000000-0008-0000-0000-0000B5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0" name="Text Box 3">
          <a:extLst>
            <a:ext uri="{FF2B5EF4-FFF2-40B4-BE49-F238E27FC236}">
              <a16:creationId xmlns:a16="http://schemas.microsoft.com/office/drawing/2014/main" id="{00000000-0008-0000-0000-0000B6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1" name="Text Box 3">
          <a:extLst>
            <a:ext uri="{FF2B5EF4-FFF2-40B4-BE49-F238E27FC236}">
              <a16:creationId xmlns:a16="http://schemas.microsoft.com/office/drawing/2014/main" id="{00000000-0008-0000-0000-0000B7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2" name="Text Box 3">
          <a:extLst>
            <a:ext uri="{FF2B5EF4-FFF2-40B4-BE49-F238E27FC236}">
              <a16:creationId xmlns:a16="http://schemas.microsoft.com/office/drawing/2014/main" id="{00000000-0008-0000-0000-0000B8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3" name="Text Box 3">
          <a:extLst>
            <a:ext uri="{FF2B5EF4-FFF2-40B4-BE49-F238E27FC236}">
              <a16:creationId xmlns:a16="http://schemas.microsoft.com/office/drawing/2014/main" id="{00000000-0008-0000-0000-0000B9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4" name="Text Box 3">
          <a:extLst>
            <a:ext uri="{FF2B5EF4-FFF2-40B4-BE49-F238E27FC236}">
              <a16:creationId xmlns:a16="http://schemas.microsoft.com/office/drawing/2014/main" id="{00000000-0008-0000-0000-0000BA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5" name="Text Box 3">
          <a:extLst>
            <a:ext uri="{FF2B5EF4-FFF2-40B4-BE49-F238E27FC236}">
              <a16:creationId xmlns:a16="http://schemas.microsoft.com/office/drawing/2014/main" id="{00000000-0008-0000-0000-0000BB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6" name="Text Box 3">
          <a:extLst>
            <a:ext uri="{FF2B5EF4-FFF2-40B4-BE49-F238E27FC236}">
              <a16:creationId xmlns:a16="http://schemas.microsoft.com/office/drawing/2014/main" id="{00000000-0008-0000-0000-0000BC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7" name="Text Box 3">
          <a:extLst>
            <a:ext uri="{FF2B5EF4-FFF2-40B4-BE49-F238E27FC236}">
              <a16:creationId xmlns:a16="http://schemas.microsoft.com/office/drawing/2014/main" id="{00000000-0008-0000-0000-0000BD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8" name="Text Box 3">
          <a:extLst>
            <a:ext uri="{FF2B5EF4-FFF2-40B4-BE49-F238E27FC236}">
              <a16:creationId xmlns:a16="http://schemas.microsoft.com/office/drawing/2014/main" id="{00000000-0008-0000-0000-0000BE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9" name="Text Box 3">
          <a:extLst>
            <a:ext uri="{FF2B5EF4-FFF2-40B4-BE49-F238E27FC236}">
              <a16:creationId xmlns:a16="http://schemas.microsoft.com/office/drawing/2014/main" id="{00000000-0008-0000-0000-0000BF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60" name="Text Box 3">
          <a:extLst>
            <a:ext uri="{FF2B5EF4-FFF2-40B4-BE49-F238E27FC236}">
              <a16:creationId xmlns:a16="http://schemas.microsoft.com/office/drawing/2014/main" id="{00000000-0008-0000-0000-0000C0030000}"/>
            </a:ext>
          </a:extLst>
        </xdr:cNvPr>
        <xdr:cNvSpPr>
          <a:spLocks noGrp="1"/>
        </xdr:cNvSpPr>
      </xdr:nvSpPr>
      <xdr:spPr>
        <a:xfrm>
          <a:off x="2552700" y="4325112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1" name="Text Box 3">
          <a:extLst>
            <a:ext uri="{FF2B5EF4-FFF2-40B4-BE49-F238E27FC236}">
              <a16:creationId xmlns:a16="http://schemas.microsoft.com/office/drawing/2014/main" id="{00000000-0008-0000-0000-0000C1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2" name="Text Box 3">
          <a:extLst>
            <a:ext uri="{FF2B5EF4-FFF2-40B4-BE49-F238E27FC236}">
              <a16:creationId xmlns:a16="http://schemas.microsoft.com/office/drawing/2014/main" id="{00000000-0008-0000-0000-0000C2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3" name="Text Box 3">
          <a:extLst>
            <a:ext uri="{FF2B5EF4-FFF2-40B4-BE49-F238E27FC236}">
              <a16:creationId xmlns:a16="http://schemas.microsoft.com/office/drawing/2014/main" id="{00000000-0008-0000-0000-0000C3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4" name="Text Box 3">
          <a:extLst>
            <a:ext uri="{FF2B5EF4-FFF2-40B4-BE49-F238E27FC236}">
              <a16:creationId xmlns:a16="http://schemas.microsoft.com/office/drawing/2014/main" id="{00000000-0008-0000-0000-0000C4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5" name="Text Box 3">
          <a:extLst>
            <a:ext uri="{FF2B5EF4-FFF2-40B4-BE49-F238E27FC236}">
              <a16:creationId xmlns:a16="http://schemas.microsoft.com/office/drawing/2014/main" id="{00000000-0008-0000-0000-0000C5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6" name="Text Box 3">
          <a:extLst>
            <a:ext uri="{FF2B5EF4-FFF2-40B4-BE49-F238E27FC236}">
              <a16:creationId xmlns:a16="http://schemas.microsoft.com/office/drawing/2014/main" id="{00000000-0008-0000-0000-0000C6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7" name="Text Box 3">
          <a:extLst>
            <a:ext uri="{FF2B5EF4-FFF2-40B4-BE49-F238E27FC236}">
              <a16:creationId xmlns:a16="http://schemas.microsoft.com/office/drawing/2014/main" id="{00000000-0008-0000-0000-0000C7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8" name="Text Box 3">
          <a:extLst>
            <a:ext uri="{FF2B5EF4-FFF2-40B4-BE49-F238E27FC236}">
              <a16:creationId xmlns:a16="http://schemas.microsoft.com/office/drawing/2014/main" id="{00000000-0008-0000-0000-0000C8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9" name="Text Box 3">
          <a:extLst>
            <a:ext uri="{FF2B5EF4-FFF2-40B4-BE49-F238E27FC236}">
              <a16:creationId xmlns:a16="http://schemas.microsoft.com/office/drawing/2014/main" id="{00000000-0008-0000-0000-0000C9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0" name="Text Box 3">
          <a:extLst>
            <a:ext uri="{FF2B5EF4-FFF2-40B4-BE49-F238E27FC236}">
              <a16:creationId xmlns:a16="http://schemas.microsoft.com/office/drawing/2014/main" id="{00000000-0008-0000-0000-0000CA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1" name="Text Box 3">
          <a:extLst>
            <a:ext uri="{FF2B5EF4-FFF2-40B4-BE49-F238E27FC236}">
              <a16:creationId xmlns:a16="http://schemas.microsoft.com/office/drawing/2014/main" id="{00000000-0008-0000-0000-0000CB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2" name="Text Box 3">
          <a:extLst>
            <a:ext uri="{FF2B5EF4-FFF2-40B4-BE49-F238E27FC236}">
              <a16:creationId xmlns:a16="http://schemas.microsoft.com/office/drawing/2014/main" id="{00000000-0008-0000-0000-0000CC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3" name="Text Box 3">
          <a:extLst>
            <a:ext uri="{FF2B5EF4-FFF2-40B4-BE49-F238E27FC236}">
              <a16:creationId xmlns:a16="http://schemas.microsoft.com/office/drawing/2014/main" id="{00000000-0008-0000-0000-0000CD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4" name="Text Box 3">
          <a:extLst>
            <a:ext uri="{FF2B5EF4-FFF2-40B4-BE49-F238E27FC236}">
              <a16:creationId xmlns:a16="http://schemas.microsoft.com/office/drawing/2014/main" id="{00000000-0008-0000-0000-0000CE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5" name="Text Box 3">
          <a:extLst>
            <a:ext uri="{FF2B5EF4-FFF2-40B4-BE49-F238E27FC236}">
              <a16:creationId xmlns:a16="http://schemas.microsoft.com/office/drawing/2014/main" id="{00000000-0008-0000-0000-0000CF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6" name="Text Box 3">
          <a:extLst>
            <a:ext uri="{FF2B5EF4-FFF2-40B4-BE49-F238E27FC236}">
              <a16:creationId xmlns:a16="http://schemas.microsoft.com/office/drawing/2014/main" id="{00000000-0008-0000-0000-0000D0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7" name="Text Box 3">
          <a:extLst>
            <a:ext uri="{FF2B5EF4-FFF2-40B4-BE49-F238E27FC236}">
              <a16:creationId xmlns:a16="http://schemas.microsoft.com/office/drawing/2014/main" id="{00000000-0008-0000-0000-0000D1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8" name="Text Box 3">
          <a:extLst>
            <a:ext uri="{FF2B5EF4-FFF2-40B4-BE49-F238E27FC236}">
              <a16:creationId xmlns:a16="http://schemas.microsoft.com/office/drawing/2014/main" id="{00000000-0008-0000-0000-0000D2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9" name="Text Box 3">
          <a:extLst>
            <a:ext uri="{FF2B5EF4-FFF2-40B4-BE49-F238E27FC236}">
              <a16:creationId xmlns:a16="http://schemas.microsoft.com/office/drawing/2014/main" id="{00000000-0008-0000-0000-0000D3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0" name="Text Box 3">
          <a:extLst>
            <a:ext uri="{FF2B5EF4-FFF2-40B4-BE49-F238E27FC236}">
              <a16:creationId xmlns:a16="http://schemas.microsoft.com/office/drawing/2014/main" id="{00000000-0008-0000-0000-0000D4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1" name="Text Box 3">
          <a:extLst>
            <a:ext uri="{FF2B5EF4-FFF2-40B4-BE49-F238E27FC236}">
              <a16:creationId xmlns:a16="http://schemas.microsoft.com/office/drawing/2014/main" id="{00000000-0008-0000-0000-0000D5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2" name="Text Box 3">
          <a:extLst>
            <a:ext uri="{FF2B5EF4-FFF2-40B4-BE49-F238E27FC236}">
              <a16:creationId xmlns:a16="http://schemas.microsoft.com/office/drawing/2014/main" id="{00000000-0008-0000-0000-0000D6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3" name="Text Box 3">
          <a:extLst>
            <a:ext uri="{FF2B5EF4-FFF2-40B4-BE49-F238E27FC236}">
              <a16:creationId xmlns:a16="http://schemas.microsoft.com/office/drawing/2014/main" id="{00000000-0008-0000-0000-0000D7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4" name="Text Box 3">
          <a:extLst>
            <a:ext uri="{FF2B5EF4-FFF2-40B4-BE49-F238E27FC236}">
              <a16:creationId xmlns:a16="http://schemas.microsoft.com/office/drawing/2014/main" id="{00000000-0008-0000-0000-0000D8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5" name="Text Box 3">
          <a:extLst>
            <a:ext uri="{FF2B5EF4-FFF2-40B4-BE49-F238E27FC236}">
              <a16:creationId xmlns:a16="http://schemas.microsoft.com/office/drawing/2014/main" id="{00000000-0008-0000-0000-0000D9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6" name="Text Box 3">
          <a:extLst>
            <a:ext uri="{FF2B5EF4-FFF2-40B4-BE49-F238E27FC236}">
              <a16:creationId xmlns:a16="http://schemas.microsoft.com/office/drawing/2014/main" id="{00000000-0008-0000-0000-0000DA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7" name="Text Box 3">
          <a:extLst>
            <a:ext uri="{FF2B5EF4-FFF2-40B4-BE49-F238E27FC236}">
              <a16:creationId xmlns:a16="http://schemas.microsoft.com/office/drawing/2014/main" id="{00000000-0008-0000-0000-0000DB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8" name="Text Box 3">
          <a:extLst>
            <a:ext uri="{FF2B5EF4-FFF2-40B4-BE49-F238E27FC236}">
              <a16:creationId xmlns:a16="http://schemas.microsoft.com/office/drawing/2014/main" id="{00000000-0008-0000-0000-0000DC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9" name="Text Box 3">
          <a:extLst>
            <a:ext uri="{FF2B5EF4-FFF2-40B4-BE49-F238E27FC236}">
              <a16:creationId xmlns:a16="http://schemas.microsoft.com/office/drawing/2014/main" id="{00000000-0008-0000-0000-0000DD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0" name="Text Box 3">
          <a:extLst>
            <a:ext uri="{FF2B5EF4-FFF2-40B4-BE49-F238E27FC236}">
              <a16:creationId xmlns:a16="http://schemas.microsoft.com/office/drawing/2014/main" id="{00000000-0008-0000-0000-0000DE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1" name="Text Box 3">
          <a:extLst>
            <a:ext uri="{FF2B5EF4-FFF2-40B4-BE49-F238E27FC236}">
              <a16:creationId xmlns:a16="http://schemas.microsoft.com/office/drawing/2014/main" id="{00000000-0008-0000-0000-0000DF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2" name="Text Box 3">
          <a:extLst>
            <a:ext uri="{FF2B5EF4-FFF2-40B4-BE49-F238E27FC236}">
              <a16:creationId xmlns:a16="http://schemas.microsoft.com/office/drawing/2014/main" id="{00000000-0008-0000-0000-0000E0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3" name="Text Box 3">
          <a:extLst>
            <a:ext uri="{FF2B5EF4-FFF2-40B4-BE49-F238E27FC236}">
              <a16:creationId xmlns:a16="http://schemas.microsoft.com/office/drawing/2014/main" id="{00000000-0008-0000-0000-0000E1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4" name="Text Box 3">
          <a:extLst>
            <a:ext uri="{FF2B5EF4-FFF2-40B4-BE49-F238E27FC236}">
              <a16:creationId xmlns:a16="http://schemas.microsoft.com/office/drawing/2014/main" id="{00000000-0008-0000-0000-0000E2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5" name="Text Box 3">
          <a:extLst>
            <a:ext uri="{FF2B5EF4-FFF2-40B4-BE49-F238E27FC236}">
              <a16:creationId xmlns:a16="http://schemas.microsoft.com/office/drawing/2014/main" id="{00000000-0008-0000-0000-0000E3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6" name="Text Box 3">
          <a:extLst>
            <a:ext uri="{FF2B5EF4-FFF2-40B4-BE49-F238E27FC236}">
              <a16:creationId xmlns:a16="http://schemas.microsoft.com/office/drawing/2014/main" id="{00000000-0008-0000-0000-0000E4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7" name="Text Box 3">
          <a:extLst>
            <a:ext uri="{FF2B5EF4-FFF2-40B4-BE49-F238E27FC236}">
              <a16:creationId xmlns:a16="http://schemas.microsoft.com/office/drawing/2014/main" id="{00000000-0008-0000-0000-0000E5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8" name="Text Box 3">
          <a:extLst>
            <a:ext uri="{FF2B5EF4-FFF2-40B4-BE49-F238E27FC236}">
              <a16:creationId xmlns:a16="http://schemas.microsoft.com/office/drawing/2014/main" id="{00000000-0008-0000-0000-0000E6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9" name="Text Box 3">
          <a:extLst>
            <a:ext uri="{FF2B5EF4-FFF2-40B4-BE49-F238E27FC236}">
              <a16:creationId xmlns:a16="http://schemas.microsoft.com/office/drawing/2014/main" id="{00000000-0008-0000-0000-0000E7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0" name="Text Box 3">
          <a:extLst>
            <a:ext uri="{FF2B5EF4-FFF2-40B4-BE49-F238E27FC236}">
              <a16:creationId xmlns:a16="http://schemas.microsoft.com/office/drawing/2014/main" id="{00000000-0008-0000-0000-0000E8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1" name="Text Box 3">
          <a:extLst>
            <a:ext uri="{FF2B5EF4-FFF2-40B4-BE49-F238E27FC236}">
              <a16:creationId xmlns:a16="http://schemas.microsoft.com/office/drawing/2014/main" id="{00000000-0008-0000-0000-0000E9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2" name="Text Box 3">
          <a:extLst>
            <a:ext uri="{FF2B5EF4-FFF2-40B4-BE49-F238E27FC236}">
              <a16:creationId xmlns:a16="http://schemas.microsoft.com/office/drawing/2014/main" id="{00000000-0008-0000-0000-0000EA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3" name="Text Box 3">
          <a:extLst>
            <a:ext uri="{FF2B5EF4-FFF2-40B4-BE49-F238E27FC236}">
              <a16:creationId xmlns:a16="http://schemas.microsoft.com/office/drawing/2014/main" id="{00000000-0008-0000-0000-0000EB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4" name="Text Box 3">
          <a:extLst>
            <a:ext uri="{FF2B5EF4-FFF2-40B4-BE49-F238E27FC236}">
              <a16:creationId xmlns:a16="http://schemas.microsoft.com/office/drawing/2014/main" id="{00000000-0008-0000-0000-0000EC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5" name="Text Box 3">
          <a:extLst>
            <a:ext uri="{FF2B5EF4-FFF2-40B4-BE49-F238E27FC236}">
              <a16:creationId xmlns:a16="http://schemas.microsoft.com/office/drawing/2014/main" id="{00000000-0008-0000-0000-0000ED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6" name="Text Box 3">
          <a:extLst>
            <a:ext uri="{FF2B5EF4-FFF2-40B4-BE49-F238E27FC236}">
              <a16:creationId xmlns:a16="http://schemas.microsoft.com/office/drawing/2014/main" id="{00000000-0008-0000-0000-0000EE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7" name="Text Box 3">
          <a:extLst>
            <a:ext uri="{FF2B5EF4-FFF2-40B4-BE49-F238E27FC236}">
              <a16:creationId xmlns:a16="http://schemas.microsoft.com/office/drawing/2014/main" id="{00000000-0008-0000-0000-0000EF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8" name="Text Box 3">
          <a:extLst>
            <a:ext uri="{FF2B5EF4-FFF2-40B4-BE49-F238E27FC236}">
              <a16:creationId xmlns:a16="http://schemas.microsoft.com/office/drawing/2014/main" id="{00000000-0008-0000-0000-0000F0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9" name="Text Box 3">
          <a:extLst>
            <a:ext uri="{FF2B5EF4-FFF2-40B4-BE49-F238E27FC236}">
              <a16:creationId xmlns:a16="http://schemas.microsoft.com/office/drawing/2014/main" id="{00000000-0008-0000-0000-0000F1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0" name="Text Box 3">
          <a:extLst>
            <a:ext uri="{FF2B5EF4-FFF2-40B4-BE49-F238E27FC236}">
              <a16:creationId xmlns:a16="http://schemas.microsoft.com/office/drawing/2014/main" id="{00000000-0008-0000-0000-0000F2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1" name="Text Box 3">
          <a:extLst>
            <a:ext uri="{FF2B5EF4-FFF2-40B4-BE49-F238E27FC236}">
              <a16:creationId xmlns:a16="http://schemas.microsoft.com/office/drawing/2014/main" id="{00000000-0008-0000-0000-0000F3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2" name="Text Box 3">
          <a:extLst>
            <a:ext uri="{FF2B5EF4-FFF2-40B4-BE49-F238E27FC236}">
              <a16:creationId xmlns:a16="http://schemas.microsoft.com/office/drawing/2014/main" id="{00000000-0008-0000-0000-0000F4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3" name="Text Box 3">
          <a:extLst>
            <a:ext uri="{FF2B5EF4-FFF2-40B4-BE49-F238E27FC236}">
              <a16:creationId xmlns:a16="http://schemas.microsoft.com/office/drawing/2014/main" id="{00000000-0008-0000-0000-0000F5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4" name="Text Box 3">
          <a:extLst>
            <a:ext uri="{FF2B5EF4-FFF2-40B4-BE49-F238E27FC236}">
              <a16:creationId xmlns:a16="http://schemas.microsoft.com/office/drawing/2014/main" id="{00000000-0008-0000-0000-0000F6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5" name="Text Box 3">
          <a:extLst>
            <a:ext uri="{FF2B5EF4-FFF2-40B4-BE49-F238E27FC236}">
              <a16:creationId xmlns:a16="http://schemas.microsoft.com/office/drawing/2014/main" id="{00000000-0008-0000-0000-0000F7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6" name="Text Box 3">
          <a:extLst>
            <a:ext uri="{FF2B5EF4-FFF2-40B4-BE49-F238E27FC236}">
              <a16:creationId xmlns:a16="http://schemas.microsoft.com/office/drawing/2014/main" id="{00000000-0008-0000-0000-0000F8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7" name="Text Box 3">
          <a:extLst>
            <a:ext uri="{FF2B5EF4-FFF2-40B4-BE49-F238E27FC236}">
              <a16:creationId xmlns:a16="http://schemas.microsoft.com/office/drawing/2014/main" id="{00000000-0008-0000-0000-0000F9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8" name="Text Box 3">
          <a:extLst>
            <a:ext uri="{FF2B5EF4-FFF2-40B4-BE49-F238E27FC236}">
              <a16:creationId xmlns:a16="http://schemas.microsoft.com/office/drawing/2014/main" id="{00000000-0008-0000-0000-0000FA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9" name="Text Box 3">
          <a:extLst>
            <a:ext uri="{FF2B5EF4-FFF2-40B4-BE49-F238E27FC236}">
              <a16:creationId xmlns:a16="http://schemas.microsoft.com/office/drawing/2014/main" id="{00000000-0008-0000-0000-0000FB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0" name="Text Box 3">
          <a:extLst>
            <a:ext uri="{FF2B5EF4-FFF2-40B4-BE49-F238E27FC236}">
              <a16:creationId xmlns:a16="http://schemas.microsoft.com/office/drawing/2014/main" id="{00000000-0008-0000-0000-0000FC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1" name="Text Box 3">
          <a:extLst>
            <a:ext uri="{FF2B5EF4-FFF2-40B4-BE49-F238E27FC236}">
              <a16:creationId xmlns:a16="http://schemas.microsoft.com/office/drawing/2014/main" id="{00000000-0008-0000-0000-0000FD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2" name="Text Box 3">
          <a:extLst>
            <a:ext uri="{FF2B5EF4-FFF2-40B4-BE49-F238E27FC236}">
              <a16:creationId xmlns:a16="http://schemas.microsoft.com/office/drawing/2014/main" id="{00000000-0008-0000-0000-0000FE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3" name="Text Box 3">
          <a:extLst>
            <a:ext uri="{FF2B5EF4-FFF2-40B4-BE49-F238E27FC236}">
              <a16:creationId xmlns:a16="http://schemas.microsoft.com/office/drawing/2014/main" id="{00000000-0008-0000-0000-0000FF03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4" name="Text Box 3">
          <a:extLst>
            <a:ext uri="{FF2B5EF4-FFF2-40B4-BE49-F238E27FC236}">
              <a16:creationId xmlns:a16="http://schemas.microsoft.com/office/drawing/2014/main" id="{00000000-0008-0000-0000-000000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5" name="Text Box 3">
          <a:extLst>
            <a:ext uri="{FF2B5EF4-FFF2-40B4-BE49-F238E27FC236}">
              <a16:creationId xmlns:a16="http://schemas.microsoft.com/office/drawing/2014/main" id="{00000000-0008-0000-0000-000001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6" name="Text Box 3">
          <a:extLst>
            <a:ext uri="{FF2B5EF4-FFF2-40B4-BE49-F238E27FC236}">
              <a16:creationId xmlns:a16="http://schemas.microsoft.com/office/drawing/2014/main" id="{00000000-0008-0000-0000-000002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7" name="Text Box 3">
          <a:extLst>
            <a:ext uri="{FF2B5EF4-FFF2-40B4-BE49-F238E27FC236}">
              <a16:creationId xmlns:a16="http://schemas.microsoft.com/office/drawing/2014/main" id="{00000000-0008-0000-0000-000003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8" name="Text Box 3">
          <a:extLst>
            <a:ext uri="{FF2B5EF4-FFF2-40B4-BE49-F238E27FC236}">
              <a16:creationId xmlns:a16="http://schemas.microsoft.com/office/drawing/2014/main" id="{00000000-0008-0000-0000-000004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9" name="Text Box 3">
          <a:extLst>
            <a:ext uri="{FF2B5EF4-FFF2-40B4-BE49-F238E27FC236}">
              <a16:creationId xmlns:a16="http://schemas.microsoft.com/office/drawing/2014/main" id="{00000000-0008-0000-0000-000005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0" name="Text Box 3">
          <a:extLst>
            <a:ext uri="{FF2B5EF4-FFF2-40B4-BE49-F238E27FC236}">
              <a16:creationId xmlns:a16="http://schemas.microsoft.com/office/drawing/2014/main" id="{00000000-0008-0000-0000-000006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1" name="Text Box 3">
          <a:extLst>
            <a:ext uri="{FF2B5EF4-FFF2-40B4-BE49-F238E27FC236}">
              <a16:creationId xmlns:a16="http://schemas.microsoft.com/office/drawing/2014/main" id="{00000000-0008-0000-0000-000007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2" name="Text Box 3">
          <a:extLst>
            <a:ext uri="{FF2B5EF4-FFF2-40B4-BE49-F238E27FC236}">
              <a16:creationId xmlns:a16="http://schemas.microsoft.com/office/drawing/2014/main" id="{00000000-0008-0000-0000-000008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3" name="Text Box 3">
          <a:extLst>
            <a:ext uri="{FF2B5EF4-FFF2-40B4-BE49-F238E27FC236}">
              <a16:creationId xmlns:a16="http://schemas.microsoft.com/office/drawing/2014/main" id="{00000000-0008-0000-0000-000009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4" name="Text Box 3">
          <a:extLst>
            <a:ext uri="{FF2B5EF4-FFF2-40B4-BE49-F238E27FC236}">
              <a16:creationId xmlns:a16="http://schemas.microsoft.com/office/drawing/2014/main" id="{00000000-0008-0000-0000-00000A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5" name="Text Box 3">
          <a:extLst>
            <a:ext uri="{FF2B5EF4-FFF2-40B4-BE49-F238E27FC236}">
              <a16:creationId xmlns:a16="http://schemas.microsoft.com/office/drawing/2014/main" id="{00000000-0008-0000-0000-00000B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6" name="Text Box 3">
          <a:extLst>
            <a:ext uri="{FF2B5EF4-FFF2-40B4-BE49-F238E27FC236}">
              <a16:creationId xmlns:a16="http://schemas.microsoft.com/office/drawing/2014/main" id="{00000000-0008-0000-0000-00000C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7" name="Text Box 3">
          <a:extLst>
            <a:ext uri="{FF2B5EF4-FFF2-40B4-BE49-F238E27FC236}">
              <a16:creationId xmlns:a16="http://schemas.microsoft.com/office/drawing/2014/main" id="{00000000-0008-0000-0000-00000D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8" name="Text Box 3">
          <a:extLst>
            <a:ext uri="{FF2B5EF4-FFF2-40B4-BE49-F238E27FC236}">
              <a16:creationId xmlns:a16="http://schemas.microsoft.com/office/drawing/2014/main" id="{00000000-0008-0000-0000-00000E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9" name="Text Box 3">
          <a:extLst>
            <a:ext uri="{FF2B5EF4-FFF2-40B4-BE49-F238E27FC236}">
              <a16:creationId xmlns:a16="http://schemas.microsoft.com/office/drawing/2014/main" id="{00000000-0008-0000-0000-00000F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0" name="Text Box 3">
          <a:extLst>
            <a:ext uri="{FF2B5EF4-FFF2-40B4-BE49-F238E27FC236}">
              <a16:creationId xmlns:a16="http://schemas.microsoft.com/office/drawing/2014/main" id="{00000000-0008-0000-0000-000010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1" name="Text Box 3">
          <a:extLst>
            <a:ext uri="{FF2B5EF4-FFF2-40B4-BE49-F238E27FC236}">
              <a16:creationId xmlns:a16="http://schemas.microsoft.com/office/drawing/2014/main" id="{00000000-0008-0000-0000-000011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2" name="Text Box 3">
          <a:extLst>
            <a:ext uri="{FF2B5EF4-FFF2-40B4-BE49-F238E27FC236}">
              <a16:creationId xmlns:a16="http://schemas.microsoft.com/office/drawing/2014/main" id="{00000000-0008-0000-0000-000012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3" name="Text Box 3">
          <a:extLst>
            <a:ext uri="{FF2B5EF4-FFF2-40B4-BE49-F238E27FC236}">
              <a16:creationId xmlns:a16="http://schemas.microsoft.com/office/drawing/2014/main" id="{00000000-0008-0000-0000-000013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4" name="Text Box 3">
          <a:extLst>
            <a:ext uri="{FF2B5EF4-FFF2-40B4-BE49-F238E27FC236}">
              <a16:creationId xmlns:a16="http://schemas.microsoft.com/office/drawing/2014/main" id="{00000000-0008-0000-0000-000014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5" name="Text Box 3">
          <a:extLst>
            <a:ext uri="{FF2B5EF4-FFF2-40B4-BE49-F238E27FC236}">
              <a16:creationId xmlns:a16="http://schemas.microsoft.com/office/drawing/2014/main" id="{00000000-0008-0000-0000-000015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6" name="Text Box 3">
          <a:extLst>
            <a:ext uri="{FF2B5EF4-FFF2-40B4-BE49-F238E27FC236}">
              <a16:creationId xmlns:a16="http://schemas.microsoft.com/office/drawing/2014/main" id="{00000000-0008-0000-0000-000016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7" name="Text Box 3">
          <a:extLst>
            <a:ext uri="{FF2B5EF4-FFF2-40B4-BE49-F238E27FC236}">
              <a16:creationId xmlns:a16="http://schemas.microsoft.com/office/drawing/2014/main" id="{00000000-0008-0000-0000-000017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8" name="Text Box 3">
          <a:extLst>
            <a:ext uri="{FF2B5EF4-FFF2-40B4-BE49-F238E27FC236}">
              <a16:creationId xmlns:a16="http://schemas.microsoft.com/office/drawing/2014/main" id="{00000000-0008-0000-0000-000018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9" name="Text Box 3">
          <a:extLst>
            <a:ext uri="{FF2B5EF4-FFF2-40B4-BE49-F238E27FC236}">
              <a16:creationId xmlns:a16="http://schemas.microsoft.com/office/drawing/2014/main" id="{00000000-0008-0000-0000-000019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0" name="Text Box 3">
          <a:extLst>
            <a:ext uri="{FF2B5EF4-FFF2-40B4-BE49-F238E27FC236}">
              <a16:creationId xmlns:a16="http://schemas.microsoft.com/office/drawing/2014/main" id="{00000000-0008-0000-0000-00001A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1" name="Text Box 3">
          <a:extLst>
            <a:ext uri="{FF2B5EF4-FFF2-40B4-BE49-F238E27FC236}">
              <a16:creationId xmlns:a16="http://schemas.microsoft.com/office/drawing/2014/main" id="{00000000-0008-0000-0000-00001B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2" name="Text Box 3">
          <a:extLst>
            <a:ext uri="{FF2B5EF4-FFF2-40B4-BE49-F238E27FC236}">
              <a16:creationId xmlns:a16="http://schemas.microsoft.com/office/drawing/2014/main" id="{00000000-0008-0000-0000-00001C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3" name="Text Box 3">
          <a:extLst>
            <a:ext uri="{FF2B5EF4-FFF2-40B4-BE49-F238E27FC236}">
              <a16:creationId xmlns:a16="http://schemas.microsoft.com/office/drawing/2014/main" id="{00000000-0008-0000-0000-00001D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4" name="Text Box 3">
          <a:extLst>
            <a:ext uri="{FF2B5EF4-FFF2-40B4-BE49-F238E27FC236}">
              <a16:creationId xmlns:a16="http://schemas.microsoft.com/office/drawing/2014/main" id="{00000000-0008-0000-0000-00001E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5" name="Text Box 3">
          <a:extLst>
            <a:ext uri="{FF2B5EF4-FFF2-40B4-BE49-F238E27FC236}">
              <a16:creationId xmlns:a16="http://schemas.microsoft.com/office/drawing/2014/main" id="{00000000-0008-0000-0000-00001F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6" name="Text Box 3">
          <a:extLst>
            <a:ext uri="{FF2B5EF4-FFF2-40B4-BE49-F238E27FC236}">
              <a16:creationId xmlns:a16="http://schemas.microsoft.com/office/drawing/2014/main" id="{00000000-0008-0000-0000-000020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7" name="Text Box 3">
          <a:extLst>
            <a:ext uri="{FF2B5EF4-FFF2-40B4-BE49-F238E27FC236}">
              <a16:creationId xmlns:a16="http://schemas.microsoft.com/office/drawing/2014/main" id="{00000000-0008-0000-0000-000021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8" name="Text Box 3">
          <a:extLst>
            <a:ext uri="{FF2B5EF4-FFF2-40B4-BE49-F238E27FC236}">
              <a16:creationId xmlns:a16="http://schemas.microsoft.com/office/drawing/2014/main" id="{00000000-0008-0000-0000-000022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9" name="Text Box 3">
          <a:extLst>
            <a:ext uri="{FF2B5EF4-FFF2-40B4-BE49-F238E27FC236}">
              <a16:creationId xmlns:a16="http://schemas.microsoft.com/office/drawing/2014/main" id="{00000000-0008-0000-0000-000023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0" name="Text Box 3">
          <a:extLst>
            <a:ext uri="{FF2B5EF4-FFF2-40B4-BE49-F238E27FC236}">
              <a16:creationId xmlns:a16="http://schemas.microsoft.com/office/drawing/2014/main" id="{00000000-0008-0000-0000-000024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1" name="Text Box 3">
          <a:extLst>
            <a:ext uri="{FF2B5EF4-FFF2-40B4-BE49-F238E27FC236}">
              <a16:creationId xmlns:a16="http://schemas.microsoft.com/office/drawing/2014/main" id="{00000000-0008-0000-0000-000025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2" name="Text Box 3">
          <a:extLst>
            <a:ext uri="{FF2B5EF4-FFF2-40B4-BE49-F238E27FC236}">
              <a16:creationId xmlns:a16="http://schemas.microsoft.com/office/drawing/2014/main" id="{00000000-0008-0000-0000-000026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3" name="Text Box 3">
          <a:extLst>
            <a:ext uri="{FF2B5EF4-FFF2-40B4-BE49-F238E27FC236}">
              <a16:creationId xmlns:a16="http://schemas.microsoft.com/office/drawing/2014/main" id="{00000000-0008-0000-0000-000027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4" name="Text Box 3">
          <a:extLst>
            <a:ext uri="{FF2B5EF4-FFF2-40B4-BE49-F238E27FC236}">
              <a16:creationId xmlns:a16="http://schemas.microsoft.com/office/drawing/2014/main" id="{00000000-0008-0000-0000-000028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5" name="Text Box 3">
          <a:extLst>
            <a:ext uri="{FF2B5EF4-FFF2-40B4-BE49-F238E27FC236}">
              <a16:creationId xmlns:a16="http://schemas.microsoft.com/office/drawing/2014/main" id="{00000000-0008-0000-0000-000029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6" name="Text Box 3">
          <a:extLst>
            <a:ext uri="{FF2B5EF4-FFF2-40B4-BE49-F238E27FC236}">
              <a16:creationId xmlns:a16="http://schemas.microsoft.com/office/drawing/2014/main" id="{00000000-0008-0000-0000-00002A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7" name="Text Box 3">
          <a:extLst>
            <a:ext uri="{FF2B5EF4-FFF2-40B4-BE49-F238E27FC236}">
              <a16:creationId xmlns:a16="http://schemas.microsoft.com/office/drawing/2014/main" id="{00000000-0008-0000-0000-00002B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8" name="Text Box 3">
          <a:extLst>
            <a:ext uri="{FF2B5EF4-FFF2-40B4-BE49-F238E27FC236}">
              <a16:creationId xmlns:a16="http://schemas.microsoft.com/office/drawing/2014/main" id="{00000000-0008-0000-0000-00002C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9" name="Text Box 3">
          <a:extLst>
            <a:ext uri="{FF2B5EF4-FFF2-40B4-BE49-F238E27FC236}">
              <a16:creationId xmlns:a16="http://schemas.microsoft.com/office/drawing/2014/main" id="{00000000-0008-0000-0000-00002D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0" name="Text Box 3">
          <a:extLst>
            <a:ext uri="{FF2B5EF4-FFF2-40B4-BE49-F238E27FC236}">
              <a16:creationId xmlns:a16="http://schemas.microsoft.com/office/drawing/2014/main" id="{00000000-0008-0000-0000-00002E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1" name="Text Box 3">
          <a:extLst>
            <a:ext uri="{FF2B5EF4-FFF2-40B4-BE49-F238E27FC236}">
              <a16:creationId xmlns:a16="http://schemas.microsoft.com/office/drawing/2014/main" id="{00000000-0008-0000-0000-00002F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2" name="Text Box 3">
          <a:extLst>
            <a:ext uri="{FF2B5EF4-FFF2-40B4-BE49-F238E27FC236}">
              <a16:creationId xmlns:a16="http://schemas.microsoft.com/office/drawing/2014/main" id="{00000000-0008-0000-0000-000030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3" name="Text Box 3">
          <a:extLst>
            <a:ext uri="{FF2B5EF4-FFF2-40B4-BE49-F238E27FC236}">
              <a16:creationId xmlns:a16="http://schemas.microsoft.com/office/drawing/2014/main" id="{00000000-0008-0000-0000-000031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4" name="Text Box 3">
          <a:extLst>
            <a:ext uri="{FF2B5EF4-FFF2-40B4-BE49-F238E27FC236}">
              <a16:creationId xmlns:a16="http://schemas.microsoft.com/office/drawing/2014/main" id="{00000000-0008-0000-0000-000032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5" name="Text Box 3">
          <a:extLst>
            <a:ext uri="{FF2B5EF4-FFF2-40B4-BE49-F238E27FC236}">
              <a16:creationId xmlns:a16="http://schemas.microsoft.com/office/drawing/2014/main" id="{00000000-0008-0000-0000-000033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6" name="Text Box 3">
          <a:extLst>
            <a:ext uri="{FF2B5EF4-FFF2-40B4-BE49-F238E27FC236}">
              <a16:creationId xmlns:a16="http://schemas.microsoft.com/office/drawing/2014/main" id="{00000000-0008-0000-0000-000034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7" name="Text Box 3">
          <a:extLst>
            <a:ext uri="{FF2B5EF4-FFF2-40B4-BE49-F238E27FC236}">
              <a16:creationId xmlns:a16="http://schemas.microsoft.com/office/drawing/2014/main" id="{00000000-0008-0000-0000-000035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8" name="Text Box 3">
          <a:extLst>
            <a:ext uri="{FF2B5EF4-FFF2-40B4-BE49-F238E27FC236}">
              <a16:creationId xmlns:a16="http://schemas.microsoft.com/office/drawing/2014/main" id="{00000000-0008-0000-0000-000036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9" name="Text Box 3">
          <a:extLst>
            <a:ext uri="{FF2B5EF4-FFF2-40B4-BE49-F238E27FC236}">
              <a16:creationId xmlns:a16="http://schemas.microsoft.com/office/drawing/2014/main" id="{00000000-0008-0000-0000-000037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0" name="Text Box 3">
          <a:extLst>
            <a:ext uri="{FF2B5EF4-FFF2-40B4-BE49-F238E27FC236}">
              <a16:creationId xmlns:a16="http://schemas.microsoft.com/office/drawing/2014/main" id="{00000000-0008-0000-0000-000038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1" name="Text Box 3">
          <a:extLst>
            <a:ext uri="{FF2B5EF4-FFF2-40B4-BE49-F238E27FC236}">
              <a16:creationId xmlns:a16="http://schemas.microsoft.com/office/drawing/2014/main" id="{00000000-0008-0000-0000-000039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2" name="Text Box 3">
          <a:extLst>
            <a:ext uri="{FF2B5EF4-FFF2-40B4-BE49-F238E27FC236}">
              <a16:creationId xmlns:a16="http://schemas.microsoft.com/office/drawing/2014/main" id="{00000000-0008-0000-0000-00003A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3" name="Text Box 3">
          <a:extLst>
            <a:ext uri="{FF2B5EF4-FFF2-40B4-BE49-F238E27FC236}">
              <a16:creationId xmlns:a16="http://schemas.microsoft.com/office/drawing/2014/main" id="{00000000-0008-0000-0000-00003B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4" name="Text Box 3">
          <a:extLst>
            <a:ext uri="{FF2B5EF4-FFF2-40B4-BE49-F238E27FC236}">
              <a16:creationId xmlns:a16="http://schemas.microsoft.com/office/drawing/2014/main" id="{00000000-0008-0000-0000-00003C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5" name="Text Box 3">
          <a:extLst>
            <a:ext uri="{FF2B5EF4-FFF2-40B4-BE49-F238E27FC236}">
              <a16:creationId xmlns:a16="http://schemas.microsoft.com/office/drawing/2014/main" id="{00000000-0008-0000-0000-00003D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6" name="Text Box 3">
          <a:extLst>
            <a:ext uri="{FF2B5EF4-FFF2-40B4-BE49-F238E27FC236}">
              <a16:creationId xmlns:a16="http://schemas.microsoft.com/office/drawing/2014/main" id="{00000000-0008-0000-0000-00003E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7" name="Text Box 3">
          <a:extLst>
            <a:ext uri="{FF2B5EF4-FFF2-40B4-BE49-F238E27FC236}">
              <a16:creationId xmlns:a16="http://schemas.microsoft.com/office/drawing/2014/main" id="{00000000-0008-0000-0000-00003F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8" name="Text Box 3">
          <a:extLst>
            <a:ext uri="{FF2B5EF4-FFF2-40B4-BE49-F238E27FC236}">
              <a16:creationId xmlns:a16="http://schemas.microsoft.com/office/drawing/2014/main" id="{00000000-0008-0000-0000-000040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9" name="Text Box 3">
          <a:extLst>
            <a:ext uri="{FF2B5EF4-FFF2-40B4-BE49-F238E27FC236}">
              <a16:creationId xmlns:a16="http://schemas.microsoft.com/office/drawing/2014/main" id="{00000000-0008-0000-0000-000041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0" name="Text Box 3">
          <a:extLst>
            <a:ext uri="{FF2B5EF4-FFF2-40B4-BE49-F238E27FC236}">
              <a16:creationId xmlns:a16="http://schemas.microsoft.com/office/drawing/2014/main" id="{00000000-0008-0000-0000-000042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1" name="Text Box 3">
          <a:extLst>
            <a:ext uri="{FF2B5EF4-FFF2-40B4-BE49-F238E27FC236}">
              <a16:creationId xmlns:a16="http://schemas.microsoft.com/office/drawing/2014/main" id="{00000000-0008-0000-0000-000043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2" name="Text Box 3">
          <a:extLst>
            <a:ext uri="{FF2B5EF4-FFF2-40B4-BE49-F238E27FC236}">
              <a16:creationId xmlns:a16="http://schemas.microsoft.com/office/drawing/2014/main" id="{00000000-0008-0000-0000-000044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3" name="Text Box 3">
          <a:extLst>
            <a:ext uri="{FF2B5EF4-FFF2-40B4-BE49-F238E27FC236}">
              <a16:creationId xmlns:a16="http://schemas.microsoft.com/office/drawing/2014/main" id="{00000000-0008-0000-0000-000045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4" name="Text Box 3">
          <a:extLst>
            <a:ext uri="{FF2B5EF4-FFF2-40B4-BE49-F238E27FC236}">
              <a16:creationId xmlns:a16="http://schemas.microsoft.com/office/drawing/2014/main" id="{00000000-0008-0000-0000-000046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5" name="Text Box 3">
          <a:extLst>
            <a:ext uri="{FF2B5EF4-FFF2-40B4-BE49-F238E27FC236}">
              <a16:creationId xmlns:a16="http://schemas.microsoft.com/office/drawing/2014/main" id="{00000000-0008-0000-0000-000047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6" name="Text Box 3">
          <a:extLst>
            <a:ext uri="{FF2B5EF4-FFF2-40B4-BE49-F238E27FC236}">
              <a16:creationId xmlns:a16="http://schemas.microsoft.com/office/drawing/2014/main" id="{00000000-0008-0000-0000-000048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7" name="Text Box 3">
          <a:extLst>
            <a:ext uri="{FF2B5EF4-FFF2-40B4-BE49-F238E27FC236}">
              <a16:creationId xmlns:a16="http://schemas.microsoft.com/office/drawing/2014/main" id="{00000000-0008-0000-0000-000049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8" name="Text Box 3">
          <a:extLst>
            <a:ext uri="{FF2B5EF4-FFF2-40B4-BE49-F238E27FC236}">
              <a16:creationId xmlns:a16="http://schemas.microsoft.com/office/drawing/2014/main" id="{00000000-0008-0000-0000-00004A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9" name="Text Box 3">
          <a:extLst>
            <a:ext uri="{FF2B5EF4-FFF2-40B4-BE49-F238E27FC236}">
              <a16:creationId xmlns:a16="http://schemas.microsoft.com/office/drawing/2014/main" id="{00000000-0008-0000-0000-00004B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0" name="Text Box 3">
          <a:extLst>
            <a:ext uri="{FF2B5EF4-FFF2-40B4-BE49-F238E27FC236}">
              <a16:creationId xmlns:a16="http://schemas.microsoft.com/office/drawing/2014/main" id="{00000000-0008-0000-0000-00004C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1" name="Text Box 3">
          <a:extLst>
            <a:ext uri="{FF2B5EF4-FFF2-40B4-BE49-F238E27FC236}">
              <a16:creationId xmlns:a16="http://schemas.microsoft.com/office/drawing/2014/main" id="{00000000-0008-0000-0000-00004D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2" name="Text Box 3">
          <a:extLst>
            <a:ext uri="{FF2B5EF4-FFF2-40B4-BE49-F238E27FC236}">
              <a16:creationId xmlns:a16="http://schemas.microsoft.com/office/drawing/2014/main" id="{00000000-0008-0000-0000-00004E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3" name="Text Box 3">
          <a:extLst>
            <a:ext uri="{FF2B5EF4-FFF2-40B4-BE49-F238E27FC236}">
              <a16:creationId xmlns:a16="http://schemas.microsoft.com/office/drawing/2014/main" id="{00000000-0008-0000-0000-00004F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4" name="Text Box 3">
          <a:extLst>
            <a:ext uri="{FF2B5EF4-FFF2-40B4-BE49-F238E27FC236}">
              <a16:creationId xmlns:a16="http://schemas.microsoft.com/office/drawing/2014/main" id="{00000000-0008-0000-0000-000050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5" name="Text Box 3">
          <a:extLst>
            <a:ext uri="{FF2B5EF4-FFF2-40B4-BE49-F238E27FC236}">
              <a16:creationId xmlns:a16="http://schemas.microsoft.com/office/drawing/2014/main" id="{00000000-0008-0000-0000-000051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6" name="Text Box 3">
          <a:extLst>
            <a:ext uri="{FF2B5EF4-FFF2-40B4-BE49-F238E27FC236}">
              <a16:creationId xmlns:a16="http://schemas.microsoft.com/office/drawing/2014/main" id="{00000000-0008-0000-0000-000052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7" name="Text Box 3">
          <a:extLst>
            <a:ext uri="{FF2B5EF4-FFF2-40B4-BE49-F238E27FC236}">
              <a16:creationId xmlns:a16="http://schemas.microsoft.com/office/drawing/2014/main" id="{00000000-0008-0000-0000-000053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8" name="Text Box 3">
          <a:extLst>
            <a:ext uri="{FF2B5EF4-FFF2-40B4-BE49-F238E27FC236}">
              <a16:creationId xmlns:a16="http://schemas.microsoft.com/office/drawing/2014/main" id="{00000000-0008-0000-0000-000054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9" name="Text Box 3">
          <a:extLst>
            <a:ext uri="{FF2B5EF4-FFF2-40B4-BE49-F238E27FC236}">
              <a16:creationId xmlns:a16="http://schemas.microsoft.com/office/drawing/2014/main" id="{00000000-0008-0000-0000-000055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0" name="Text Box 3">
          <a:extLst>
            <a:ext uri="{FF2B5EF4-FFF2-40B4-BE49-F238E27FC236}">
              <a16:creationId xmlns:a16="http://schemas.microsoft.com/office/drawing/2014/main" id="{00000000-0008-0000-0000-000056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1" name="Text Box 3">
          <a:extLst>
            <a:ext uri="{FF2B5EF4-FFF2-40B4-BE49-F238E27FC236}">
              <a16:creationId xmlns:a16="http://schemas.microsoft.com/office/drawing/2014/main" id="{00000000-0008-0000-0000-000057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2" name="Text Box 3">
          <a:extLst>
            <a:ext uri="{FF2B5EF4-FFF2-40B4-BE49-F238E27FC236}">
              <a16:creationId xmlns:a16="http://schemas.microsoft.com/office/drawing/2014/main" id="{00000000-0008-0000-0000-000058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3" name="Text Box 3">
          <a:extLst>
            <a:ext uri="{FF2B5EF4-FFF2-40B4-BE49-F238E27FC236}">
              <a16:creationId xmlns:a16="http://schemas.microsoft.com/office/drawing/2014/main" id="{00000000-0008-0000-0000-000059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4" name="Text Box 3">
          <a:extLst>
            <a:ext uri="{FF2B5EF4-FFF2-40B4-BE49-F238E27FC236}">
              <a16:creationId xmlns:a16="http://schemas.microsoft.com/office/drawing/2014/main" id="{00000000-0008-0000-0000-00005A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5" name="Text Box 3">
          <a:extLst>
            <a:ext uri="{FF2B5EF4-FFF2-40B4-BE49-F238E27FC236}">
              <a16:creationId xmlns:a16="http://schemas.microsoft.com/office/drawing/2014/main" id="{00000000-0008-0000-0000-00005B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6" name="Text Box 3">
          <a:extLst>
            <a:ext uri="{FF2B5EF4-FFF2-40B4-BE49-F238E27FC236}">
              <a16:creationId xmlns:a16="http://schemas.microsoft.com/office/drawing/2014/main" id="{00000000-0008-0000-0000-00005C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7" name="Text Box 3">
          <a:extLst>
            <a:ext uri="{FF2B5EF4-FFF2-40B4-BE49-F238E27FC236}">
              <a16:creationId xmlns:a16="http://schemas.microsoft.com/office/drawing/2014/main" id="{00000000-0008-0000-0000-00005D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8" name="Text Box 3">
          <a:extLst>
            <a:ext uri="{FF2B5EF4-FFF2-40B4-BE49-F238E27FC236}">
              <a16:creationId xmlns:a16="http://schemas.microsoft.com/office/drawing/2014/main" id="{00000000-0008-0000-0000-00005E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9" name="Text Box 3">
          <a:extLst>
            <a:ext uri="{FF2B5EF4-FFF2-40B4-BE49-F238E27FC236}">
              <a16:creationId xmlns:a16="http://schemas.microsoft.com/office/drawing/2014/main" id="{00000000-0008-0000-0000-00005F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0" name="Text Box 3">
          <a:extLst>
            <a:ext uri="{FF2B5EF4-FFF2-40B4-BE49-F238E27FC236}">
              <a16:creationId xmlns:a16="http://schemas.microsoft.com/office/drawing/2014/main" id="{00000000-0008-0000-0000-000060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1" name="Text Box 3">
          <a:extLst>
            <a:ext uri="{FF2B5EF4-FFF2-40B4-BE49-F238E27FC236}">
              <a16:creationId xmlns:a16="http://schemas.microsoft.com/office/drawing/2014/main" id="{00000000-0008-0000-0000-000061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2" name="Text Box 3">
          <a:extLst>
            <a:ext uri="{FF2B5EF4-FFF2-40B4-BE49-F238E27FC236}">
              <a16:creationId xmlns:a16="http://schemas.microsoft.com/office/drawing/2014/main" id="{00000000-0008-0000-0000-000062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3" name="Text Box 3">
          <a:extLst>
            <a:ext uri="{FF2B5EF4-FFF2-40B4-BE49-F238E27FC236}">
              <a16:creationId xmlns:a16="http://schemas.microsoft.com/office/drawing/2014/main" id="{00000000-0008-0000-0000-000063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4" name="Text Box 3">
          <a:extLst>
            <a:ext uri="{FF2B5EF4-FFF2-40B4-BE49-F238E27FC236}">
              <a16:creationId xmlns:a16="http://schemas.microsoft.com/office/drawing/2014/main" id="{00000000-0008-0000-0000-000064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5" name="Text Box 3">
          <a:extLst>
            <a:ext uri="{FF2B5EF4-FFF2-40B4-BE49-F238E27FC236}">
              <a16:creationId xmlns:a16="http://schemas.microsoft.com/office/drawing/2014/main" id="{00000000-0008-0000-0000-000065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6" name="Text Box 3">
          <a:extLst>
            <a:ext uri="{FF2B5EF4-FFF2-40B4-BE49-F238E27FC236}">
              <a16:creationId xmlns:a16="http://schemas.microsoft.com/office/drawing/2014/main" id="{00000000-0008-0000-0000-000066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7" name="Text Box 3">
          <a:extLst>
            <a:ext uri="{FF2B5EF4-FFF2-40B4-BE49-F238E27FC236}">
              <a16:creationId xmlns:a16="http://schemas.microsoft.com/office/drawing/2014/main" id="{00000000-0008-0000-0000-000067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8" name="Text Box 3">
          <a:extLst>
            <a:ext uri="{FF2B5EF4-FFF2-40B4-BE49-F238E27FC236}">
              <a16:creationId xmlns:a16="http://schemas.microsoft.com/office/drawing/2014/main" id="{00000000-0008-0000-0000-000068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9" name="Text Box 3">
          <a:extLst>
            <a:ext uri="{FF2B5EF4-FFF2-40B4-BE49-F238E27FC236}">
              <a16:creationId xmlns:a16="http://schemas.microsoft.com/office/drawing/2014/main" id="{00000000-0008-0000-0000-000069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0" name="Text Box 3">
          <a:extLst>
            <a:ext uri="{FF2B5EF4-FFF2-40B4-BE49-F238E27FC236}">
              <a16:creationId xmlns:a16="http://schemas.microsoft.com/office/drawing/2014/main" id="{00000000-0008-0000-0000-00006A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1" name="Text Box 3">
          <a:extLst>
            <a:ext uri="{FF2B5EF4-FFF2-40B4-BE49-F238E27FC236}">
              <a16:creationId xmlns:a16="http://schemas.microsoft.com/office/drawing/2014/main" id="{00000000-0008-0000-0000-00006B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2" name="Text Box 3">
          <a:extLst>
            <a:ext uri="{FF2B5EF4-FFF2-40B4-BE49-F238E27FC236}">
              <a16:creationId xmlns:a16="http://schemas.microsoft.com/office/drawing/2014/main" id="{00000000-0008-0000-0000-00006C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3" name="Text Box 3">
          <a:extLst>
            <a:ext uri="{FF2B5EF4-FFF2-40B4-BE49-F238E27FC236}">
              <a16:creationId xmlns:a16="http://schemas.microsoft.com/office/drawing/2014/main" id="{00000000-0008-0000-0000-00006D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4" name="Text Box 3">
          <a:extLst>
            <a:ext uri="{FF2B5EF4-FFF2-40B4-BE49-F238E27FC236}">
              <a16:creationId xmlns:a16="http://schemas.microsoft.com/office/drawing/2014/main" id="{00000000-0008-0000-0000-00006E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5" name="Text Box 3">
          <a:extLst>
            <a:ext uri="{FF2B5EF4-FFF2-40B4-BE49-F238E27FC236}">
              <a16:creationId xmlns:a16="http://schemas.microsoft.com/office/drawing/2014/main" id="{00000000-0008-0000-0000-00006F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6" name="Text Box 3">
          <a:extLst>
            <a:ext uri="{FF2B5EF4-FFF2-40B4-BE49-F238E27FC236}">
              <a16:creationId xmlns:a16="http://schemas.microsoft.com/office/drawing/2014/main" id="{00000000-0008-0000-0000-000070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7" name="Text Box 3">
          <a:extLst>
            <a:ext uri="{FF2B5EF4-FFF2-40B4-BE49-F238E27FC236}">
              <a16:creationId xmlns:a16="http://schemas.microsoft.com/office/drawing/2014/main" id="{00000000-0008-0000-0000-000071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8" name="Text Box 3">
          <a:extLst>
            <a:ext uri="{FF2B5EF4-FFF2-40B4-BE49-F238E27FC236}">
              <a16:creationId xmlns:a16="http://schemas.microsoft.com/office/drawing/2014/main" id="{00000000-0008-0000-0000-000072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9" name="Text Box 3">
          <a:extLst>
            <a:ext uri="{FF2B5EF4-FFF2-40B4-BE49-F238E27FC236}">
              <a16:creationId xmlns:a16="http://schemas.microsoft.com/office/drawing/2014/main" id="{00000000-0008-0000-0000-000073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0" name="Text Box 3">
          <a:extLst>
            <a:ext uri="{FF2B5EF4-FFF2-40B4-BE49-F238E27FC236}">
              <a16:creationId xmlns:a16="http://schemas.microsoft.com/office/drawing/2014/main" id="{00000000-0008-0000-0000-000074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1" name="Text Box 3">
          <a:extLst>
            <a:ext uri="{FF2B5EF4-FFF2-40B4-BE49-F238E27FC236}">
              <a16:creationId xmlns:a16="http://schemas.microsoft.com/office/drawing/2014/main" id="{00000000-0008-0000-0000-000075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2" name="Text Box 3">
          <a:extLst>
            <a:ext uri="{FF2B5EF4-FFF2-40B4-BE49-F238E27FC236}">
              <a16:creationId xmlns:a16="http://schemas.microsoft.com/office/drawing/2014/main" id="{00000000-0008-0000-0000-000076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3" name="Text Box 3">
          <a:extLst>
            <a:ext uri="{FF2B5EF4-FFF2-40B4-BE49-F238E27FC236}">
              <a16:creationId xmlns:a16="http://schemas.microsoft.com/office/drawing/2014/main" id="{00000000-0008-0000-0000-000077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4" name="Text Box 3">
          <a:extLst>
            <a:ext uri="{FF2B5EF4-FFF2-40B4-BE49-F238E27FC236}">
              <a16:creationId xmlns:a16="http://schemas.microsoft.com/office/drawing/2014/main" id="{00000000-0008-0000-0000-000078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5" name="Text Box 3">
          <a:extLst>
            <a:ext uri="{FF2B5EF4-FFF2-40B4-BE49-F238E27FC236}">
              <a16:creationId xmlns:a16="http://schemas.microsoft.com/office/drawing/2014/main" id="{00000000-0008-0000-0000-000079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6" name="Text Box 3">
          <a:extLst>
            <a:ext uri="{FF2B5EF4-FFF2-40B4-BE49-F238E27FC236}">
              <a16:creationId xmlns:a16="http://schemas.microsoft.com/office/drawing/2014/main" id="{00000000-0008-0000-0000-00007A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7" name="Text Box 3">
          <a:extLst>
            <a:ext uri="{FF2B5EF4-FFF2-40B4-BE49-F238E27FC236}">
              <a16:creationId xmlns:a16="http://schemas.microsoft.com/office/drawing/2014/main" id="{00000000-0008-0000-0000-00007B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8" name="Text Box 3">
          <a:extLst>
            <a:ext uri="{FF2B5EF4-FFF2-40B4-BE49-F238E27FC236}">
              <a16:creationId xmlns:a16="http://schemas.microsoft.com/office/drawing/2014/main" id="{00000000-0008-0000-0000-00007C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9" name="Text Box 3">
          <a:extLst>
            <a:ext uri="{FF2B5EF4-FFF2-40B4-BE49-F238E27FC236}">
              <a16:creationId xmlns:a16="http://schemas.microsoft.com/office/drawing/2014/main" id="{00000000-0008-0000-0000-00007D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50" name="Text Box 3">
          <a:extLst>
            <a:ext uri="{FF2B5EF4-FFF2-40B4-BE49-F238E27FC236}">
              <a16:creationId xmlns:a16="http://schemas.microsoft.com/office/drawing/2014/main" id="{00000000-0008-0000-0000-00007E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51" name="Text Box 3">
          <a:extLst>
            <a:ext uri="{FF2B5EF4-FFF2-40B4-BE49-F238E27FC236}">
              <a16:creationId xmlns:a16="http://schemas.microsoft.com/office/drawing/2014/main" id="{00000000-0008-0000-0000-00007F040000}"/>
            </a:ext>
          </a:extLst>
        </xdr:cNvPr>
        <xdr:cNvSpPr>
          <a:spLocks noGrp="1"/>
        </xdr:cNvSpPr>
      </xdr:nvSpPr>
      <xdr:spPr>
        <a:xfrm>
          <a:off x="2552700" y="437730900"/>
          <a:ext cx="0" cy="209306"/>
        </a:xfrm>
        <a:prstGeom prst="rect">
          <a:avLst/>
        </a:prstGeom>
        <a:noFill/>
        <a:ln>
          <a:noFill/>
        </a:ln>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52" name="Text Box 3">
          <a:extLst>
            <a:ext uri="{FF2B5EF4-FFF2-40B4-BE49-F238E27FC236}">
              <a16:creationId xmlns:a16="http://schemas.microsoft.com/office/drawing/2014/main" id="{00000000-0008-0000-0000-000080040000}"/>
            </a:ext>
          </a:extLst>
        </xdr:cNvPr>
        <xdr:cNvSpPr>
          <a:spLocks noGrp="1"/>
        </xdr:cNvSpPr>
      </xdr:nvSpPr>
      <xdr:spPr>
        <a:xfrm>
          <a:off x="2552700" y="437730900"/>
          <a:ext cx="0" cy="209306"/>
        </a:xfrm>
        <a:prstGeom prst="rect">
          <a:avLst/>
        </a:prstGeom>
        <a:noFill/>
        <a:ln>
          <a:noFill/>
        </a:ln>
      </xdr:spPr>
    </xdr:sp>
    <xdr:clientData/>
  </xdr:twoCellAnchor>
  <xdr:oneCellAnchor>
    <xdr:from>
      <xdr:col>1</xdr:col>
      <xdr:colOff>1447800</xdr:colOff>
      <xdr:row>427</xdr:row>
      <xdr:rowOff>0</xdr:rowOff>
    </xdr:from>
    <xdr:ext cx="0" cy="209306"/>
    <xdr:sp macro="" textlink="">
      <xdr:nvSpPr>
        <xdr:cNvPr id="1153" name="Text Box 3">
          <a:extLst>
            <a:ext uri="{FF2B5EF4-FFF2-40B4-BE49-F238E27FC236}">
              <a16:creationId xmlns:a16="http://schemas.microsoft.com/office/drawing/2014/main" id="{00000000-0008-0000-0000-000081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54" name="Text Box 3">
          <a:extLst>
            <a:ext uri="{FF2B5EF4-FFF2-40B4-BE49-F238E27FC236}">
              <a16:creationId xmlns:a16="http://schemas.microsoft.com/office/drawing/2014/main" id="{00000000-0008-0000-0000-000082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55" name="Text Box 3">
          <a:extLst>
            <a:ext uri="{FF2B5EF4-FFF2-40B4-BE49-F238E27FC236}">
              <a16:creationId xmlns:a16="http://schemas.microsoft.com/office/drawing/2014/main" id="{00000000-0008-0000-0000-000083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56" name="Text Box 3">
          <a:extLst>
            <a:ext uri="{FF2B5EF4-FFF2-40B4-BE49-F238E27FC236}">
              <a16:creationId xmlns:a16="http://schemas.microsoft.com/office/drawing/2014/main" id="{00000000-0008-0000-0000-000084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57" name="Text Box 3">
          <a:extLst>
            <a:ext uri="{FF2B5EF4-FFF2-40B4-BE49-F238E27FC236}">
              <a16:creationId xmlns:a16="http://schemas.microsoft.com/office/drawing/2014/main" id="{00000000-0008-0000-0000-000085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58" name="Text Box 3">
          <a:extLst>
            <a:ext uri="{FF2B5EF4-FFF2-40B4-BE49-F238E27FC236}">
              <a16:creationId xmlns:a16="http://schemas.microsoft.com/office/drawing/2014/main" id="{00000000-0008-0000-0000-000086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59" name="Text Box 3">
          <a:extLst>
            <a:ext uri="{FF2B5EF4-FFF2-40B4-BE49-F238E27FC236}">
              <a16:creationId xmlns:a16="http://schemas.microsoft.com/office/drawing/2014/main" id="{00000000-0008-0000-0000-000087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60" name="Text Box 3">
          <a:extLst>
            <a:ext uri="{FF2B5EF4-FFF2-40B4-BE49-F238E27FC236}">
              <a16:creationId xmlns:a16="http://schemas.microsoft.com/office/drawing/2014/main" id="{00000000-0008-0000-0000-000088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61" name="Text Box 3">
          <a:extLst>
            <a:ext uri="{FF2B5EF4-FFF2-40B4-BE49-F238E27FC236}">
              <a16:creationId xmlns:a16="http://schemas.microsoft.com/office/drawing/2014/main" id="{00000000-0008-0000-0000-000089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62" name="Text Box 3">
          <a:extLst>
            <a:ext uri="{FF2B5EF4-FFF2-40B4-BE49-F238E27FC236}">
              <a16:creationId xmlns:a16="http://schemas.microsoft.com/office/drawing/2014/main" id="{00000000-0008-0000-0000-00008A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63" name="Text Box 3">
          <a:extLst>
            <a:ext uri="{FF2B5EF4-FFF2-40B4-BE49-F238E27FC236}">
              <a16:creationId xmlns:a16="http://schemas.microsoft.com/office/drawing/2014/main" id="{00000000-0008-0000-0000-00008B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64" name="Text Box 3">
          <a:extLst>
            <a:ext uri="{FF2B5EF4-FFF2-40B4-BE49-F238E27FC236}">
              <a16:creationId xmlns:a16="http://schemas.microsoft.com/office/drawing/2014/main" id="{00000000-0008-0000-0000-00008C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65" name="Text Box 3">
          <a:extLst>
            <a:ext uri="{FF2B5EF4-FFF2-40B4-BE49-F238E27FC236}">
              <a16:creationId xmlns:a16="http://schemas.microsoft.com/office/drawing/2014/main" id="{00000000-0008-0000-0000-00008D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66" name="Text Box 3">
          <a:extLst>
            <a:ext uri="{FF2B5EF4-FFF2-40B4-BE49-F238E27FC236}">
              <a16:creationId xmlns:a16="http://schemas.microsoft.com/office/drawing/2014/main" id="{00000000-0008-0000-0000-00008E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67" name="Text Box 3">
          <a:extLst>
            <a:ext uri="{FF2B5EF4-FFF2-40B4-BE49-F238E27FC236}">
              <a16:creationId xmlns:a16="http://schemas.microsoft.com/office/drawing/2014/main" id="{00000000-0008-0000-0000-00008F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68" name="Text Box 3">
          <a:extLst>
            <a:ext uri="{FF2B5EF4-FFF2-40B4-BE49-F238E27FC236}">
              <a16:creationId xmlns:a16="http://schemas.microsoft.com/office/drawing/2014/main" id="{00000000-0008-0000-0000-000090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69" name="Text Box 3">
          <a:extLst>
            <a:ext uri="{FF2B5EF4-FFF2-40B4-BE49-F238E27FC236}">
              <a16:creationId xmlns:a16="http://schemas.microsoft.com/office/drawing/2014/main" id="{00000000-0008-0000-0000-000091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70" name="Text Box 3">
          <a:extLst>
            <a:ext uri="{FF2B5EF4-FFF2-40B4-BE49-F238E27FC236}">
              <a16:creationId xmlns:a16="http://schemas.microsoft.com/office/drawing/2014/main" id="{00000000-0008-0000-0000-000092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71" name="Text Box 3">
          <a:extLst>
            <a:ext uri="{FF2B5EF4-FFF2-40B4-BE49-F238E27FC236}">
              <a16:creationId xmlns:a16="http://schemas.microsoft.com/office/drawing/2014/main" id="{00000000-0008-0000-0000-000093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72" name="Text Box 3">
          <a:extLst>
            <a:ext uri="{FF2B5EF4-FFF2-40B4-BE49-F238E27FC236}">
              <a16:creationId xmlns:a16="http://schemas.microsoft.com/office/drawing/2014/main" id="{00000000-0008-0000-0000-000094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73" name="Text Box 3">
          <a:extLst>
            <a:ext uri="{FF2B5EF4-FFF2-40B4-BE49-F238E27FC236}">
              <a16:creationId xmlns:a16="http://schemas.microsoft.com/office/drawing/2014/main" id="{00000000-0008-0000-0000-000095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74" name="Text Box 3">
          <a:extLst>
            <a:ext uri="{FF2B5EF4-FFF2-40B4-BE49-F238E27FC236}">
              <a16:creationId xmlns:a16="http://schemas.microsoft.com/office/drawing/2014/main" id="{00000000-0008-0000-0000-000096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75" name="Text Box 3">
          <a:extLst>
            <a:ext uri="{FF2B5EF4-FFF2-40B4-BE49-F238E27FC236}">
              <a16:creationId xmlns:a16="http://schemas.microsoft.com/office/drawing/2014/main" id="{00000000-0008-0000-0000-000097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76" name="Text Box 3">
          <a:extLst>
            <a:ext uri="{FF2B5EF4-FFF2-40B4-BE49-F238E27FC236}">
              <a16:creationId xmlns:a16="http://schemas.microsoft.com/office/drawing/2014/main" id="{00000000-0008-0000-0000-000098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77" name="Text Box 3">
          <a:extLst>
            <a:ext uri="{FF2B5EF4-FFF2-40B4-BE49-F238E27FC236}">
              <a16:creationId xmlns:a16="http://schemas.microsoft.com/office/drawing/2014/main" id="{00000000-0008-0000-0000-000099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78" name="Text Box 3">
          <a:extLst>
            <a:ext uri="{FF2B5EF4-FFF2-40B4-BE49-F238E27FC236}">
              <a16:creationId xmlns:a16="http://schemas.microsoft.com/office/drawing/2014/main" id="{00000000-0008-0000-0000-00009A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79" name="Text Box 3">
          <a:extLst>
            <a:ext uri="{FF2B5EF4-FFF2-40B4-BE49-F238E27FC236}">
              <a16:creationId xmlns:a16="http://schemas.microsoft.com/office/drawing/2014/main" id="{00000000-0008-0000-0000-00009B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80" name="Text Box 3">
          <a:extLst>
            <a:ext uri="{FF2B5EF4-FFF2-40B4-BE49-F238E27FC236}">
              <a16:creationId xmlns:a16="http://schemas.microsoft.com/office/drawing/2014/main" id="{00000000-0008-0000-0000-00009C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81" name="Text Box 3">
          <a:extLst>
            <a:ext uri="{FF2B5EF4-FFF2-40B4-BE49-F238E27FC236}">
              <a16:creationId xmlns:a16="http://schemas.microsoft.com/office/drawing/2014/main" id="{00000000-0008-0000-0000-00009D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82" name="Text Box 3">
          <a:extLst>
            <a:ext uri="{FF2B5EF4-FFF2-40B4-BE49-F238E27FC236}">
              <a16:creationId xmlns:a16="http://schemas.microsoft.com/office/drawing/2014/main" id="{00000000-0008-0000-0000-00009E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83" name="Text Box 3">
          <a:extLst>
            <a:ext uri="{FF2B5EF4-FFF2-40B4-BE49-F238E27FC236}">
              <a16:creationId xmlns:a16="http://schemas.microsoft.com/office/drawing/2014/main" id="{00000000-0008-0000-0000-00009F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84" name="Text Box 3">
          <a:extLst>
            <a:ext uri="{FF2B5EF4-FFF2-40B4-BE49-F238E27FC236}">
              <a16:creationId xmlns:a16="http://schemas.microsoft.com/office/drawing/2014/main" id="{00000000-0008-0000-0000-0000A0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85" name="Text Box 3">
          <a:extLst>
            <a:ext uri="{FF2B5EF4-FFF2-40B4-BE49-F238E27FC236}">
              <a16:creationId xmlns:a16="http://schemas.microsoft.com/office/drawing/2014/main" id="{00000000-0008-0000-0000-0000A1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86" name="Text Box 3">
          <a:extLst>
            <a:ext uri="{FF2B5EF4-FFF2-40B4-BE49-F238E27FC236}">
              <a16:creationId xmlns:a16="http://schemas.microsoft.com/office/drawing/2014/main" id="{00000000-0008-0000-0000-0000A2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87" name="Text Box 3">
          <a:extLst>
            <a:ext uri="{FF2B5EF4-FFF2-40B4-BE49-F238E27FC236}">
              <a16:creationId xmlns:a16="http://schemas.microsoft.com/office/drawing/2014/main" id="{00000000-0008-0000-0000-0000A3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88" name="Text Box 3">
          <a:extLst>
            <a:ext uri="{FF2B5EF4-FFF2-40B4-BE49-F238E27FC236}">
              <a16:creationId xmlns:a16="http://schemas.microsoft.com/office/drawing/2014/main" id="{00000000-0008-0000-0000-0000A4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89" name="Text Box 3">
          <a:extLst>
            <a:ext uri="{FF2B5EF4-FFF2-40B4-BE49-F238E27FC236}">
              <a16:creationId xmlns:a16="http://schemas.microsoft.com/office/drawing/2014/main" id="{00000000-0008-0000-0000-0000A5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90" name="Text Box 3">
          <a:extLst>
            <a:ext uri="{FF2B5EF4-FFF2-40B4-BE49-F238E27FC236}">
              <a16:creationId xmlns:a16="http://schemas.microsoft.com/office/drawing/2014/main" id="{00000000-0008-0000-0000-0000A6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91" name="Text Box 3">
          <a:extLst>
            <a:ext uri="{FF2B5EF4-FFF2-40B4-BE49-F238E27FC236}">
              <a16:creationId xmlns:a16="http://schemas.microsoft.com/office/drawing/2014/main" id="{00000000-0008-0000-0000-0000A7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92" name="Text Box 3">
          <a:extLst>
            <a:ext uri="{FF2B5EF4-FFF2-40B4-BE49-F238E27FC236}">
              <a16:creationId xmlns:a16="http://schemas.microsoft.com/office/drawing/2014/main" id="{00000000-0008-0000-0000-0000A8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93" name="Text Box 3">
          <a:extLst>
            <a:ext uri="{FF2B5EF4-FFF2-40B4-BE49-F238E27FC236}">
              <a16:creationId xmlns:a16="http://schemas.microsoft.com/office/drawing/2014/main" id="{00000000-0008-0000-0000-0000A9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94" name="Text Box 3">
          <a:extLst>
            <a:ext uri="{FF2B5EF4-FFF2-40B4-BE49-F238E27FC236}">
              <a16:creationId xmlns:a16="http://schemas.microsoft.com/office/drawing/2014/main" id="{00000000-0008-0000-0000-0000AA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95" name="Text Box 3">
          <a:extLst>
            <a:ext uri="{FF2B5EF4-FFF2-40B4-BE49-F238E27FC236}">
              <a16:creationId xmlns:a16="http://schemas.microsoft.com/office/drawing/2014/main" id="{00000000-0008-0000-0000-0000AB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96" name="Text Box 3">
          <a:extLst>
            <a:ext uri="{FF2B5EF4-FFF2-40B4-BE49-F238E27FC236}">
              <a16:creationId xmlns:a16="http://schemas.microsoft.com/office/drawing/2014/main" id="{00000000-0008-0000-0000-0000AC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97" name="Text Box 3">
          <a:extLst>
            <a:ext uri="{FF2B5EF4-FFF2-40B4-BE49-F238E27FC236}">
              <a16:creationId xmlns:a16="http://schemas.microsoft.com/office/drawing/2014/main" id="{00000000-0008-0000-0000-0000AD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98" name="Text Box 3">
          <a:extLst>
            <a:ext uri="{FF2B5EF4-FFF2-40B4-BE49-F238E27FC236}">
              <a16:creationId xmlns:a16="http://schemas.microsoft.com/office/drawing/2014/main" id="{00000000-0008-0000-0000-0000AE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199" name="Text Box 3">
          <a:extLst>
            <a:ext uri="{FF2B5EF4-FFF2-40B4-BE49-F238E27FC236}">
              <a16:creationId xmlns:a16="http://schemas.microsoft.com/office/drawing/2014/main" id="{00000000-0008-0000-0000-0000AF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00" name="Text Box 3">
          <a:extLst>
            <a:ext uri="{FF2B5EF4-FFF2-40B4-BE49-F238E27FC236}">
              <a16:creationId xmlns:a16="http://schemas.microsoft.com/office/drawing/2014/main" id="{00000000-0008-0000-0000-0000B0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01" name="Text Box 3">
          <a:extLst>
            <a:ext uri="{FF2B5EF4-FFF2-40B4-BE49-F238E27FC236}">
              <a16:creationId xmlns:a16="http://schemas.microsoft.com/office/drawing/2014/main" id="{00000000-0008-0000-0000-0000B1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02" name="Text Box 3">
          <a:extLst>
            <a:ext uri="{FF2B5EF4-FFF2-40B4-BE49-F238E27FC236}">
              <a16:creationId xmlns:a16="http://schemas.microsoft.com/office/drawing/2014/main" id="{00000000-0008-0000-0000-0000B2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03" name="Text Box 3">
          <a:extLst>
            <a:ext uri="{FF2B5EF4-FFF2-40B4-BE49-F238E27FC236}">
              <a16:creationId xmlns:a16="http://schemas.microsoft.com/office/drawing/2014/main" id="{00000000-0008-0000-0000-0000B3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04" name="Text Box 3">
          <a:extLst>
            <a:ext uri="{FF2B5EF4-FFF2-40B4-BE49-F238E27FC236}">
              <a16:creationId xmlns:a16="http://schemas.microsoft.com/office/drawing/2014/main" id="{00000000-0008-0000-0000-0000B4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05" name="Text Box 3">
          <a:extLst>
            <a:ext uri="{FF2B5EF4-FFF2-40B4-BE49-F238E27FC236}">
              <a16:creationId xmlns:a16="http://schemas.microsoft.com/office/drawing/2014/main" id="{00000000-0008-0000-0000-0000B5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06" name="Text Box 3">
          <a:extLst>
            <a:ext uri="{FF2B5EF4-FFF2-40B4-BE49-F238E27FC236}">
              <a16:creationId xmlns:a16="http://schemas.microsoft.com/office/drawing/2014/main" id="{00000000-0008-0000-0000-0000B6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07" name="Text Box 3">
          <a:extLst>
            <a:ext uri="{FF2B5EF4-FFF2-40B4-BE49-F238E27FC236}">
              <a16:creationId xmlns:a16="http://schemas.microsoft.com/office/drawing/2014/main" id="{00000000-0008-0000-0000-0000B7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08" name="Text Box 3">
          <a:extLst>
            <a:ext uri="{FF2B5EF4-FFF2-40B4-BE49-F238E27FC236}">
              <a16:creationId xmlns:a16="http://schemas.microsoft.com/office/drawing/2014/main" id="{00000000-0008-0000-0000-0000B8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09" name="Text Box 3">
          <a:extLst>
            <a:ext uri="{FF2B5EF4-FFF2-40B4-BE49-F238E27FC236}">
              <a16:creationId xmlns:a16="http://schemas.microsoft.com/office/drawing/2014/main" id="{00000000-0008-0000-0000-0000B9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10" name="Text Box 3">
          <a:extLst>
            <a:ext uri="{FF2B5EF4-FFF2-40B4-BE49-F238E27FC236}">
              <a16:creationId xmlns:a16="http://schemas.microsoft.com/office/drawing/2014/main" id="{00000000-0008-0000-0000-0000BA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11" name="Text Box 3">
          <a:extLst>
            <a:ext uri="{FF2B5EF4-FFF2-40B4-BE49-F238E27FC236}">
              <a16:creationId xmlns:a16="http://schemas.microsoft.com/office/drawing/2014/main" id="{00000000-0008-0000-0000-0000BB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12" name="Text Box 3">
          <a:extLst>
            <a:ext uri="{FF2B5EF4-FFF2-40B4-BE49-F238E27FC236}">
              <a16:creationId xmlns:a16="http://schemas.microsoft.com/office/drawing/2014/main" id="{00000000-0008-0000-0000-0000BC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13" name="Text Box 3">
          <a:extLst>
            <a:ext uri="{FF2B5EF4-FFF2-40B4-BE49-F238E27FC236}">
              <a16:creationId xmlns:a16="http://schemas.microsoft.com/office/drawing/2014/main" id="{00000000-0008-0000-0000-0000BD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14" name="Text Box 3">
          <a:extLst>
            <a:ext uri="{FF2B5EF4-FFF2-40B4-BE49-F238E27FC236}">
              <a16:creationId xmlns:a16="http://schemas.microsoft.com/office/drawing/2014/main" id="{00000000-0008-0000-0000-0000BE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15" name="Text Box 3">
          <a:extLst>
            <a:ext uri="{FF2B5EF4-FFF2-40B4-BE49-F238E27FC236}">
              <a16:creationId xmlns:a16="http://schemas.microsoft.com/office/drawing/2014/main" id="{00000000-0008-0000-0000-0000BF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16" name="Text Box 3">
          <a:extLst>
            <a:ext uri="{FF2B5EF4-FFF2-40B4-BE49-F238E27FC236}">
              <a16:creationId xmlns:a16="http://schemas.microsoft.com/office/drawing/2014/main" id="{00000000-0008-0000-0000-0000C0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17" name="Text Box 3">
          <a:extLst>
            <a:ext uri="{FF2B5EF4-FFF2-40B4-BE49-F238E27FC236}">
              <a16:creationId xmlns:a16="http://schemas.microsoft.com/office/drawing/2014/main" id="{00000000-0008-0000-0000-0000C1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18" name="Text Box 3">
          <a:extLst>
            <a:ext uri="{FF2B5EF4-FFF2-40B4-BE49-F238E27FC236}">
              <a16:creationId xmlns:a16="http://schemas.microsoft.com/office/drawing/2014/main" id="{00000000-0008-0000-0000-0000C2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19" name="Text Box 3">
          <a:extLst>
            <a:ext uri="{FF2B5EF4-FFF2-40B4-BE49-F238E27FC236}">
              <a16:creationId xmlns:a16="http://schemas.microsoft.com/office/drawing/2014/main" id="{00000000-0008-0000-0000-0000C3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20" name="Text Box 3">
          <a:extLst>
            <a:ext uri="{FF2B5EF4-FFF2-40B4-BE49-F238E27FC236}">
              <a16:creationId xmlns:a16="http://schemas.microsoft.com/office/drawing/2014/main" id="{00000000-0008-0000-0000-0000C4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21" name="Text Box 3">
          <a:extLst>
            <a:ext uri="{FF2B5EF4-FFF2-40B4-BE49-F238E27FC236}">
              <a16:creationId xmlns:a16="http://schemas.microsoft.com/office/drawing/2014/main" id="{00000000-0008-0000-0000-0000C5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22" name="Text Box 3">
          <a:extLst>
            <a:ext uri="{FF2B5EF4-FFF2-40B4-BE49-F238E27FC236}">
              <a16:creationId xmlns:a16="http://schemas.microsoft.com/office/drawing/2014/main" id="{00000000-0008-0000-0000-0000C6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23" name="Text Box 3">
          <a:extLst>
            <a:ext uri="{FF2B5EF4-FFF2-40B4-BE49-F238E27FC236}">
              <a16:creationId xmlns:a16="http://schemas.microsoft.com/office/drawing/2014/main" id="{00000000-0008-0000-0000-0000C7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24" name="Text Box 3">
          <a:extLst>
            <a:ext uri="{FF2B5EF4-FFF2-40B4-BE49-F238E27FC236}">
              <a16:creationId xmlns:a16="http://schemas.microsoft.com/office/drawing/2014/main" id="{00000000-0008-0000-0000-0000C8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25" name="Text Box 3">
          <a:extLst>
            <a:ext uri="{FF2B5EF4-FFF2-40B4-BE49-F238E27FC236}">
              <a16:creationId xmlns:a16="http://schemas.microsoft.com/office/drawing/2014/main" id="{00000000-0008-0000-0000-0000C9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26" name="Text Box 3">
          <a:extLst>
            <a:ext uri="{FF2B5EF4-FFF2-40B4-BE49-F238E27FC236}">
              <a16:creationId xmlns:a16="http://schemas.microsoft.com/office/drawing/2014/main" id="{00000000-0008-0000-0000-0000CA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27" name="Text Box 3">
          <a:extLst>
            <a:ext uri="{FF2B5EF4-FFF2-40B4-BE49-F238E27FC236}">
              <a16:creationId xmlns:a16="http://schemas.microsoft.com/office/drawing/2014/main" id="{00000000-0008-0000-0000-0000CB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28" name="Text Box 3">
          <a:extLst>
            <a:ext uri="{FF2B5EF4-FFF2-40B4-BE49-F238E27FC236}">
              <a16:creationId xmlns:a16="http://schemas.microsoft.com/office/drawing/2014/main" id="{00000000-0008-0000-0000-0000CC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29" name="Text Box 3">
          <a:extLst>
            <a:ext uri="{FF2B5EF4-FFF2-40B4-BE49-F238E27FC236}">
              <a16:creationId xmlns:a16="http://schemas.microsoft.com/office/drawing/2014/main" id="{00000000-0008-0000-0000-0000CD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30" name="Text Box 3">
          <a:extLst>
            <a:ext uri="{FF2B5EF4-FFF2-40B4-BE49-F238E27FC236}">
              <a16:creationId xmlns:a16="http://schemas.microsoft.com/office/drawing/2014/main" id="{00000000-0008-0000-0000-0000CE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31" name="Text Box 3">
          <a:extLst>
            <a:ext uri="{FF2B5EF4-FFF2-40B4-BE49-F238E27FC236}">
              <a16:creationId xmlns:a16="http://schemas.microsoft.com/office/drawing/2014/main" id="{00000000-0008-0000-0000-0000CF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32" name="Text Box 3">
          <a:extLst>
            <a:ext uri="{FF2B5EF4-FFF2-40B4-BE49-F238E27FC236}">
              <a16:creationId xmlns:a16="http://schemas.microsoft.com/office/drawing/2014/main" id="{00000000-0008-0000-0000-0000D0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33" name="Text Box 3">
          <a:extLst>
            <a:ext uri="{FF2B5EF4-FFF2-40B4-BE49-F238E27FC236}">
              <a16:creationId xmlns:a16="http://schemas.microsoft.com/office/drawing/2014/main" id="{00000000-0008-0000-0000-0000D1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34" name="Text Box 3">
          <a:extLst>
            <a:ext uri="{FF2B5EF4-FFF2-40B4-BE49-F238E27FC236}">
              <a16:creationId xmlns:a16="http://schemas.microsoft.com/office/drawing/2014/main" id="{00000000-0008-0000-0000-0000D2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35" name="Text Box 3">
          <a:extLst>
            <a:ext uri="{FF2B5EF4-FFF2-40B4-BE49-F238E27FC236}">
              <a16:creationId xmlns:a16="http://schemas.microsoft.com/office/drawing/2014/main" id="{00000000-0008-0000-0000-0000D3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36" name="Text Box 3">
          <a:extLst>
            <a:ext uri="{FF2B5EF4-FFF2-40B4-BE49-F238E27FC236}">
              <a16:creationId xmlns:a16="http://schemas.microsoft.com/office/drawing/2014/main" id="{00000000-0008-0000-0000-0000D4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37" name="Text Box 3">
          <a:extLst>
            <a:ext uri="{FF2B5EF4-FFF2-40B4-BE49-F238E27FC236}">
              <a16:creationId xmlns:a16="http://schemas.microsoft.com/office/drawing/2014/main" id="{00000000-0008-0000-0000-0000D5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38" name="Text Box 3">
          <a:extLst>
            <a:ext uri="{FF2B5EF4-FFF2-40B4-BE49-F238E27FC236}">
              <a16:creationId xmlns:a16="http://schemas.microsoft.com/office/drawing/2014/main" id="{00000000-0008-0000-0000-0000D6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39" name="Text Box 3">
          <a:extLst>
            <a:ext uri="{FF2B5EF4-FFF2-40B4-BE49-F238E27FC236}">
              <a16:creationId xmlns:a16="http://schemas.microsoft.com/office/drawing/2014/main" id="{00000000-0008-0000-0000-0000D7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40" name="Text Box 3">
          <a:extLst>
            <a:ext uri="{FF2B5EF4-FFF2-40B4-BE49-F238E27FC236}">
              <a16:creationId xmlns:a16="http://schemas.microsoft.com/office/drawing/2014/main" id="{00000000-0008-0000-0000-0000D8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41" name="Text Box 3">
          <a:extLst>
            <a:ext uri="{FF2B5EF4-FFF2-40B4-BE49-F238E27FC236}">
              <a16:creationId xmlns:a16="http://schemas.microsoft.com/office/drawing/2014/main" id="{00000000-0008-0000-0000-0000D9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42" name="Text Box 3">
          <a:extLst>
            <a:ext uri="{FF2B5EF4-FFF2-40B4-BE49-F238E27FC236}">
              <a16:creationId xmlns:a16="http://schemas.microsoft.com/office/drawing/2014/main" id="{00000000-0008-0000-0000-0000DA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43" name="Text Box 3">
          <a:extLst>
            <a:ext uri="{FF2B5EF4-FFF2-40B4-BE49-F238E27FC236}">
              <a16:creationId xmlns:a16="http://schemas.microsoft.com/office/drawing/2014/main" id="{00000000-0008-0000-0000-0000DB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44" name="Text Box 3">
          <a:extLst>
            <a:ext uri="{FF2B5EF4-FFF2-40B4-BE49-F238E27FC236}">
              <a16:creationId xmlns:a16="http://schemas.microsoft.com/office/drawing/2014/main" id="{00000000-0008-0000-0000-0000DC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45" name="Text Box 3">
          <a:extLst>
            <a:ext uri="{FF2B5EF4-FFF2-40B4-BE49-F238E27FC236}">
              <a16:creationId xmlns:a16="http://schemas.microsoft.com/office/drawing/2014/main" id="{00000000-0008-0000-0000-0000DD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46" name="Text Box 3">
          <a:extLst>
            <a:ext uri="{FF2B5EF4-FFF2-40B4-BE49-F238E27FC236}">
              <a16:creationId xmlns:a16="http://schemas.microsoft.com/office/drawing/2014/main" id="{00000000-0008-0000-0000-0000DE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47" name="Text Box 3">
          <a:extLst>
            <a:ext uri="{FF2B5EF4-FFF2-40B4-BE49-F238E27FC236}">
              <a16:creationId xmlns:a16="http://schemas.microsoft.com/office/drawing/2014/main" id="{00000000-0008-0000-0000-0000DF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48" name="Text Box 3">
          <a:extLst>
            <a:ext uri="{FF2B5EF4-FFF2-40B4-BE49-F238E27FC236}">
              <a16:creationId xmlns:a16="http://schemas.microsoft.com/office/drawing/2014/main" id="{00000000-0008-0000-0000-0000E0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49" name="Text Box 3">
          <a:extLst>
            <a:ext uri="{FF2B5EF4-FFF2-40B4-BE49-F238E27FC236}">
              <a16:creationId xmlns:a16="http://schemas.microsoft.com/office/drawing/2014/main" id="{00000000-0008-0000-0000-0000E1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50" name="Text Box 3">
          <a:extLst>
            <a:ext uri="{FF2B5EF4-FFF2-40B4-BE49-F238E27FC236}">
              <a16:creationId xmlns:a16="http://schemas.microsoft.com/office/drawing/2014/main" id="{00000000-0008-0000-0000-0000E2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51" name="Text Box 3">
          <a:extLst>
            <a:ext uri="{FF2B5EF4-FFF2-40B4-BE49-F238E27FC236}">
              <a16:creationId xmlns:a16="http://schemas.microsoft.com/office/drawing/2014/main" id="{00000000-0008-0000-0000-0000E3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52" name="Text Box 3">
          <a:extLst>
            <a:ext uri="{FF2B5EF4-FFF2-40B4-BE49-F238E27FC236}">
              <a16:creationId xmlns:a16="http://schemas.microsoft.com/office/drawing/2014/main" id="{00000000-0008-0000-0000-0000E4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53" name="Text Box 3">
          <a:extLst>
            <a:ext uri="{FF2B5EF4-FFF2-40B4-BE49-F238E27FC236}">
              <a16:creationId xmlns:a16="http://schemas.microsoft.com/office/drawing/2014/main" id="{00000000-0008-0000-0000-0000E5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54" name="Text Box 3">
          <a:extLst>
            <a:ext uri="{FF2B5EF4-FFF2-40B4-BE49-F238E27FC236}">
              <a16:creationId xmlns:a16="http://schemas.microsoft.com/office/drawing/2014/main" id="{00000000-0008-0000-0000-0000E6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55" name="Text Box 3">
          <a:extLst>
            <a:ext uri="{FF2B5EF4-FFF2-40B4-BE49-F238E27FC236}">
              <a16:creationId xmlns:a16="http://schemas.microsoft.com/office/drawing/2014/main" id="{00000000-0008-0000-0000-0000E7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56" name="Text Box 3">
          <a:extLst>
            <a:ext uri="{FF2B5EF4-FFF2-40B4-BE49-F238E27FC236}">
              <a16:creationId xmlns:a16="http://schemas.microsoft.com/office/drawing/2014/main" id="{00000000-0008-0000-0000-0000E8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57" name="Text Box 3">
          <a:extLst>
            <a:ext uri="{FF2B5EF4-FFF2-40B4-BE49-F238E27FC236}">
              <a16:creationId xmlns:a16="http://schemas.microsoft.com/office/drawing/2014/main" id="{00000000-0008-0000-0000-0000E9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58" name="Text Box 3">
          <a:extLst>
            <a:ext uri="{FF2B5EF4-FFF2-40B4-BE49-F238E27FC236}">
              <a16:creationId xmlns:a16="http://schemas.microsoft.com/office/drawing/2014/main" id="{00000000-0008-0000-0000-0000EA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59" name="Text Box 3">
          <a:extLst>
            <a:ext uri="{FF2B5EF4-FFF2-40B4-BE49-F238E27FC236}">
              <a16:creationId xmlns:a16="http://schemas.microsoft.com/office/drawing/2014/main" id="{00000000-0008-0000-0000-0000EB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60" name="Text Box 3">
          <a:extLst>
            <a:ext uri="{FF2B5EF4-FFF2-40B4-BE49-F238E27FC236}">
              <a16:creationId xmlns:a16="http://schemas.microsoft.com/office/drawing/2014/main" id="{00000000-0008-0000-0000-0000EC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61" name="Text Box 3">
          <a:extLst>
            <a:ext uri="{FF2B5EF4-FFF2-40B4-BE49-F238E27FC236}">
              <a16:creationId xmlns:a16="http://schemas.microsoft.com/office/drawing/2014/main" id="{00000000-0008-0000-0000-0000ED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62" name="Text Box 3">
          <a:extLst>
            <a:ext uri="{FF2B5EF4-FFF2-40B4-BE49-F238E27FC236}">
              <a16:creationId xmlns:a16="http://schemas.microsoft.com/office/drawing/2014/main" id="{00000000-0008-0000-0000-0000EE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63" name="Text Box 3">
          <a:extLst>
            <a:ext uri="{FF2B5EF4-FFF2-40B4-BE49-F238E27FC236}">
              <a16:creationId xmlns:a16="http://schemas.microsoft.com/office/drawing/2014/main" id="{00000000-0008-0000-0000-0000EF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64" name="Text Box 3">
          <a:extLst>
            <a:ext uri="{FF2B5EF4-FFF2-40B4-BE49-F238E27FC236}">
              <a16:creationId xmlns:a16="http://schemas.microsoft.com/office/drawing/2014/main" id="{00000000-0008-0000-0000-0000F0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65" name="Text Box 3">
          <a:extLst>
            <a:ext uri="{FF2B5EF4-FFF2-40B4-BE49-F238E27FC236}">
              <a16:creationId xmlns:a16="http://schemas.microsoft.com/office/drawing/2014/main" id="{00000000-0008-0000-0000-0000F1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66" name="Text Box 3">
          <a:extLst>
            <a:ext uri="{FF2B5EF4-FFF2-40B4-BE49-F238E27FC236}">
              <a16:creationId xmlns:a16="http://schemas.microsoft.com/office/drawing/2014/main" id="{00000000-0008-0000-0000-0000F2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67" name="Text Box 3">
          <a:extLst>
            <a:ext uri="{FF2B5EF4-FFF2-40B4-BE49-F238E27FC236}">
              <a16:creationId xmlns:a16="http://schemas.microsoft.com/office/drawing/2014/main" id="{00000000-0008-0000-0000-0000F3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68" name="Text Box 3">
          <a:extLst>
            <a:ext uri="{FF2B5EF4-FFF2-40B4-BE49-F238E27FC236}">
              <a16:creationId xmlns:a16="http://schemas.microsoft.com/office/drawing/2014/main" id="{00000000-0008-0000-0000-0000F4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69" name="Text Box 3">
          <a:extLst>
            <a:ext uri="{FF2B5EF4-FFF2-40B4-BE49-F238E27FC236}">
              <a16:creationId xmlns:a16="http://schemas.microsoft.com/office/drawing/2014/main" id="{00000000-0008-0000-0000-0000F5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70" name="Text Box 3">
          <a:extLst>
            <a:ext uri="{FF2B5EF4-FFF2-40B4-BE49-F238E27FC236}">
              <a16:creationId xmlns:a16="http://schemas.microsoft.com/office/drawing/2014/main" id="{00000000-0008-0000-0000-0000F6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71" name="Text Box 3">
          <a:extLst>
            <a:ext uri="{FF2B5EF4-FFF2-40B4-BE49-F238E27FC236}">
              <a16:creationId xmlns:a16="http://schemas.microsoft.com/office/drawing/2014/main" id="{00000000-0008-0000-0000-0000F7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72" name="Text Box 3">
          <a:extLst>
            <a:ext uri="{FF2B5EF4-FFF2-40B4-BE49-F238E27FC236}">
              <a16:creationId xmlns:a16="http://schemas.microsoft.com/office/drawing/2014/main" id="{00000000-0008-0000-0000-0000F8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73" name="Text Box 3">
          <a:extLst>
            <a:ext uri="{FF2B5EF4-FFF2-40B4-BE49-F238E27FC236}">
              <a16:creationId xmlns:a16="http://schemas.microsoft.com/office/drawing/2014/main" id="{00000000-0008-0000-0000-0000F9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74" name="Text Box 3">
          <a:extLst>
            <a:ext uri="{FF2B5EF4-FFF2-40B4-BE49-F238E27FC236}">
              <a16:creationId xmlns:a16="http://schemas.microsoft.com/office/drawing/2014/main" id="{00000000-0008-0000-0000-0000FA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75" name="Text Box 3">
          <a:extLst>
            <a:ext uri="{FF2B5EF4-FFF2-40B4-BE49-F238E27FC236}">
              <a16:creationId xmlns:a16="http://schemas.microsoft.com/office/drawing/2014/main" id="{00000000-0008-0000-0000-0000FB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76" name="Text Box 3">
          <a:extLst>
            <a:ext uri="{FF2B5EF4-FFF2-40B4-BE49-F238E27FC236}">
              <a16:creationId xmlns:a16="http://schemas.microsoft.com/office/drawing/2014/main" id="{00000000-0008-0000-0000-0000FC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77" name="Text Box 3">
          <a:extLst>
            <a:ext uri="{FF2B5EF4-FFF2-40B4-BE49-F238E27FC236}">
              <a16:creationId xmlns:a16="http://schemas.microsoft.com/office/drawing/2014/main" id="{00000000-0008-0000-0000-0000FD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78" name="Text Box 3">
          <a:extLst>
            <a:ext uri="{FF2B5EF4-FFF2-40B4-BE49-F238E27FC236}">
              <a16:creationId xmlns:a16="http://schemas.microsoft.com/office/drawing/2014/main" id="{00000000-0008-0000-0000-0000FE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79" name="Text Box 3">
          <a:extLst>
            <a:ext uri="{FF2B5EF4-FFF2-40B4-BE49-F238E27FC236}">
              <a16:creationId xmlns:a16="http://schemas.microsoft.com/office/drawing/2014/main" id="{00000000-0008-0000-0000-0000FF04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80" name="Text Box 3">
          <a:extLst>
            <a:ext uri="{FF2B5EF4-FFF2-40B4-BE49-F238E27FC236}">
              <a16:creationId xmlns:a16="http://schemas.microsoft.com/office/drawing/2014/main" id="{00000000-0008-0000-0000-000000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81" name="Text Box 3">
          <a:extLst>
            <a:ext uri="{FF2B5EF4-FFF2-40B4-BE49-F238E27FC236}">
              <a16:creationId xmlns:a16="http://schemas.microsoft.com/office/drawing/2014/main" id="{00000000-0008-0000-0000-000001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82" name="Text Box 3">
          <a:extLst>
            <a:ext uri="{FF2B5EF4-FFF2-40B4-BE49-F238E27FC236}">
              <a16:creationId xmlns:a16="http://schemas.microsoft.com/office/drawing/2014/main" id="{00000000-0008-0000-0000-000002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83" name="Text Box 3">
          <a:extLst>
            <a:ext uri="{FF2B5EF4-FFF2-40B4-BE49-F238E27FC236}">
              <a16:creationId xmlns:a16="http://schemas.microsoft.com/office/drawing/2014/main" id="{00000000-0008-0000-0000-000003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84" name="Text Box 3">
          <a:extLst>
            <a:ext uri="{FF2B5EF4-FFF2-40B4-BE49-F238E27FC236}">
              <a16:creationId xmlns:a16="http://schemas.microsoft.com/office/drawing/2014/main" id="{00000000-0008-0000-0000-000004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85" name="Text Box 3">
          <a:extLst>
            <a:ext uri="{FF2B5EF4-FFF2-40B4-BE49-F238E27FC236}">
              <a16:creationId xmlns:a16="http://schemas.microsoft.com/office/drawing/2014/main" id="{00000000-0008-0000-0000-000005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86" name="Text Box 3">
          <a:extLst>
            <a:ext uri="{FF2B5EF4-FFF2-40B4-BE49-F238E27FC236}">
              <a16:creationId xmlns:a16="http://schemas.microsoft.com/office/drawing/2014/main" id="{00000000-0008-0000-0000-000006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87" name="Text Box 3">
          <a:extLst>
            <a:ext uri="{FF2B5EF4-FFF2-40B4-BE49-F238E27FC236}">
              <a16:creationId xmlns:a16="http://schemas.microsoft.com/office/drawing/2014/main" id="{00000000-0008-0000-0000-000007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88" name="Text Box 3">
          <a:extLst>
            <a:ext uri="{FF2B5EF4-FFF2-40B4-BE49-F238E27FC236}">
              <a16:creationId xmlns:a16="http://schemas.microsoft.com/office/drawing/2014/main" id="{00000000-0008-0000-0000-000008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89" name="Text Box 3">
          <a:extLst>
            <a:ext uri="{FF2B5EF4-FFF2-40B4-BE49-F238E27FC236}">
              <a16:creationId xmlns:a16="http://schemas.microsoft.com/office/drawing/2014/main" id="{00000000-0008-0000-0000-000009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90" name="Text Box 3">
          <a:extLst>
            <a:ext uri="{FF2B5EF4-FFF2-40B4-BE49-F238E27FC236}">
              <a16:creationId xmlns:a16="http://schemas.microsoft.com/office/drawing/2014/main" id="{00000000-0008-0000-0000-00000A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91" name="Text Box 3">
          <a:extLst>
            <a:ext uri="{FF2B5EF4-FFF2-40B4-BE49-F238E27FC236}">
              <a16:creationId xmlns:a16="http://schemas.microsoft.com/office/drawing/2014/main" id="{00000000-0008-0000-0000-00000B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92" name="Text Box 3">
          <a:extLst>
            <a:ext uri="{FF2B5EF4-FFF2-40B4-BE49-F238E27FC236}">
              <a16:creationId xmlns:a16="http://schemas.microsoft.com/office/drawing/2014/main" id="{00000000-0008-0000-0000-00000C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93" name="Text Box 3">
          <a:extLst>
            <a:ext uri="{FF2B5EF4-FFF2-40B4-BE49-F238E27FC236}">
              <a16:creationId xmlns:a16="http://schemas.microsoft.com/office/drawing/2014/main" id="{00000000-0008-0000-0000-00000D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94" name="Text Box 3">
          <a:extLst>
            <a:ext uri="{FF2B5EF4-FFF2-40B4-BE49-F238E27FC236}">
              <a16:creationId xmlns:a16="http://schemas.microsoft.com/office/drawing/2014/main" id="{00000000-0008-0000-0000-00000E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95" name="Text Box 3">
          <a:extLst>
            <a:ext uri="{FF2B5EF4-FFF2-40B4-BE49-F238E27FC236}">
              <a16:creationId xmlns:a16="http://schemas.microsoft.com/office/drawing/2014/main" id="{00000000-0008-0000-0000-00000F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96" name="Text Box 3">
          <a:extLst>
            <a:ext uri="{FF2B5EF4-FFF2-40B4-BE49-F238E27FC236}">
              <a16:creationId xmlns:a16="http://schemas.microsoft.com/office/drawing/2014/main" id="{00000000-0008-0000-0000-000010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97" name="Text Box 3">
          <a:extLst>
            <a:ext uri="{FF2B5EF4-FFF2-40B4-BE49-F238E27FC236}">
              <a16:creationId xmlns:a16="http://schemas.microsoft.com/office/drawing/2014/main" id="{00000000-0008-0000-0000-000011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98" name="Text Box 3">
          <a:extLst>
            <a:ext uri="{FF2B5EF4-FFF2-40B4-BE49-F238E27FC236}">
              <a16:creationId xmlns:a16="http://schemas.microsoft.com/office/drawing/2014/main" id="{00000000-0008-0000-0000-000012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299" name="Text Box 3">
          <a:extLst>
            <a:ext uri="{FF2B5EF4-FFF2-40B4-BE49-F238E27FC236}">
              <a16:creationId xmlns:a16="http://schemas.microsoft.com/office/drawing/2014/main" id="{00000000-0008-0000-0000-000013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00" name="Text Box 3">
          <a:extLst>
            <a:ext uri="{FF2B5EF4-FFF2-40B4-BE49-F238E27FC236}">
              <a16:creationId xmlns:a16="http://schemas.microsoft.com/office/drawing/2014/main" id="{00000000-0008-0000-0000-000014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01" name="Text Box 3">
          <a:extLst>
            <a:ext uri="{FF2B5EF4-FFF2-40B4-BE49-F238E27FC236}">
              <a16:creationId xmlns:a16="http://schemas.microsoft.com/office/drawing/2014/main" id="{00000000-0008-0000-0000-000015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02" name="Text Box 3">
          <a:extLst>
            <a:ext uri="{FF2B5EF4-FFF2-40B4-BE49-F238E27FC236}">
              <a16:creationId xmlns:a16="http://schemas.microsoft.com/office/drawing/2014/main" id="{00000000-0008-0000-0000-000016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03" name="Text Box 3">
          <a:extLst>
            <a:ext uri="{FF2B5EF4-FFF2-40B4-BE49-F238E27FC236}">
              <a16:creationId xmlns:a16="http://schemas.microsoft.com/office/drawing/2014/main" id="{00000000-0008-0000-0000-000017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04" name="Text Box 3">
          <a:extLst>
            <a:ext uri="{FF2B5EF4-FFF2-40B4-BE49-F238E27FC236}">
              <a16:creationId xmlns:a16="http://schemas.microsoft.com/office/drawing/2014/main" id="{00000000-0008-0000-0000-000018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05" name="Text Box 3">
          <a:extLst>
            <a:ext uri="{FF2B5EF4-FFF2-40B4-BE49-F238E27FC236}">
              <a16:creationId xmlns:a16="http://schemas.microsoft.com/office/drawing/2014/main" id="{00000000-0008-0000-0000-000019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06" name="Text Box 3">
          <a:extLst>
            <a:ext uri="{FF2B5EF4-FFF2-40B4-BE49-F238E27FC236}">
              <a16:creationId xmlns:a16="http://schemas.microsoft.com/office/drawing/2014/main" id="{00000000-0008-0000-0000-00001A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07" name="Text Box 3">
          <a:extLst>
            <a:ext uri="{FF2B5EF4-FFF2-40B4-BE49-F238E27FC236}">
              <a16:creationId xmlns:a16="http://schemas.microsoft.com/office/drawing/2014/main" id="{00000000-0008-0000-0000-00001B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08" name="Text Box 3">
          <a:extLst>
            <a:ext uri="{FF2B5EF4-FFF2-40B4-BE49-F238E27FC236}">
              <a16:creationId xmlns:a16="http://schemas.microsoft.com/office/drawing/2014/main" id="{00000000-0008-0000-0000-00001C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09" name="Text Box 3">
          <a:extLst>
            <a:ext uri="{FF2B5EF4-FFF2-40B4-BE49-F238E27FC236}">
              <a16:creationId xmlns:a16="http://schemas.microsoft.com/office/drawing/2014/main" id="{00000000-0008-0000-0000-00001D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10" name="Text Box 3">
          <a:extLst>
            <a:ext uri="{FF2B5EF4-FFF2-40B4-BE49-F238E27FC236}">
              <a16:creationId xmlns:a16="http://schemas.microsoft.com/office/drawing/2014/main" id="{00000000-0008-0000-0000-00001E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11" name="Text Box 3">
          <a:extLst>
            <a:ext uri="{FF2B5EF4-FFF2-40B4-BE49-F238E27FC236}">
              <a16:creationId xmlns:a16="http://schemas.microsoft.com/office/drawing/2014/main" id="{00000000-0008-0000-0000-00001F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12" name="Text Box 3">
          <a:extLst>
            <a:ext uri="{FF2B5EF4-FFF2-40B4-BE49-F238E27FC236}">
              <a16:creationId xmlns:a16="http://schemas.microsoft.com/office/drawing/2014/main" id="{00000000-0008-0000-0000-000020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13" name="Text Box 3">
          <a:extLst>
            <a:ext uri="{FF2B5EF4-FFF2-40B4-BE49-F238E27FC236}">
              <a16:creationId xmlns:a16="http://schemas.microsoft.com/office/drawing/2014/main" id="{00000000-0008-0000-0000-000021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14" name="Text Box 3">
          <a:extLst>
            <a:ext uri="{FF2B5EF4-FFF2-40B4-BE49-F238E27FC236}">
              <a16:creationId xmlns:a16="http://schemas.microsoft.com/office/drawing/2014/main" id="{00000000-0008-0000-0000-000022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15" name="Text Box 3">
          <a:extLst>
            <a:ext uri="{FF2B5EF4-FFF2-40B4-BE49-F238E27FC236}">
              <a16:creationId xmlns:a16="http://schemas.microsoft.com/office/drawing/2014/main" id="{00000000-0008-0000-0000-000023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16" name="Text Box 3">
          <a:extLst>
            <a:ext uri="{FF2B5EF4-FFF2-40B4-BE49-F238E27FC236}">
              <a16:creationId xmlns:a16="http://schemas.microsoft.com/office/drawing/2014/main" id="{00000000-0008-0000-0000-000024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17" name="Text Box 3">
          <a:extLst>
            <a:ext uri="{FF2B5EF4-FFF2-40B4-BE49-F238E27FC236}">
              <a16:creationId xmlns:a16="http://schemas.microsoft.com/office/drawing/2014/main" id="{00000000-0008-0000-0000-000025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18" name="Text Box 3">
          <a:extLst>
            <a:ext uri="{FF2B5EF4-FFF2-40B4-BE49-F238E27FC236}">
              <a16:creationId xmlns:a16="http://schemas.microsoft.com/office/drawing/2014/main" id="{00000000-0008-0000-0000-000026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19" name="Text Box 3">
          <a:extLst>
            <a:ext uri="{FF2B5EF4-FFF2-40B4-BE49-F238E27FC236}">
              <a16:creationId xmlns:a16="http://schemas.microsoft.com/office/drawing/2014/main" id="{00000000-0008-0000-0000-000027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20" name="Text Box 3">
          <a:extLst>
            <a:ext uri="{FF2B5EF4-FFF2-40B4-BE49-F238E27FC236}">
              <a16:creationId xmlns:a16="http://schemas.microsoft.com/office/drawing/2014/main" id="{00000000-0008-0000-0000-000028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21" name="Text Box 3">
          <a:extLst>
            <a:ext uri="{FF2B5EF4-FFF2-40B4-BE49-F238E27FC236}">
              <a16:creationId xmlns:a16="http://schemas.microsoft.com/office/drawing/2014/main" id="{00000000-0008-0000-0000-000029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22" name="Text Box 3">
          <a:extLst>
            <a:ext uri="{FF2B5EF4-FFF2-40B4-BE49-F238E27FC236}">
              <a16:creationId xmlns:a16="http://schemas.microsoft.com/office/drawing/2014/main" id="{00000000-0008-0000-0000-00002A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23" name="Text Box 3">
          <a:extLst>
            <a:ext uri="{FF2B5EF4-FFF2-40B4-BE49-F238E27FC236}">
              <a16:creationId xmlns:a16="http://schemas.microsoft.com/office/drawing/2014/main" id="{00000000-0008-0000-0000-00002B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24" name="Text Box 3">
          <a:extLst>
            <a:ext uri="{FF2B5EF4-FFF2-40B4-BE49-F238E27FC236}">
              <a16:creationId xmlns:a16="http://schemas.microsoft.com/office/drawing/2014/main" id="{00000000-0008-0000-0000-00002C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25" name="Text Box 3">
          <a:extLst>
            <a:ext uri="{FF2B5EF4-FFF2-40B4-BE49-F238E27FC236}">
              <a16:creationId xmlns:a16="http://schemas.microsoft.com/office/drawing/2014/main" id="{00000000-0008-0000-0000-00002D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26" name="Text Box 3">
          <a:extLst>
            <a:ext uri="{FF2B5EF4-FFF2-40B4-BE49-F238E27FC236}">
              <a16:creationId xmlns:a16="http://schemas.microsoft.com/office/drawing/2014/main" id="{00000000-0008-0000-0000-00002E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27" name="Text Box 3">
          <a:extLst>
            <a:ext uri="{FF2B5EF4-FFF2-40B4-BE49-F238E27FC236}">
              <a16:creationId xmlns:a16="http://schemas.microsoft.com/office/drawing/2014/main" id="{00000000-0008-0000-0000-00002F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28" name="Text Box 3">
          <a:extLst>
            <a:ext uri="{FF2B5EF4-FFF2-40B4-BE49-F238E27FC236}">
              <a16:creationId xmlns:a16="http://schemas.microsoft.com/office/drawing/2014/main" id="{00000000-0008-0000-0000-000030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29" name="Text Box 3">
          <a:extLst>
            <a:ext uri="{FF2B5EF4-FFF2-40B4-BE49-F238E27FC236}">
              <a16:creationId xmlns:a16="http://schemas.microsoft.com/office/drawing/2014/main" id="{00000000-0008-0000-0000-000031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30" name="Text Box 3">
          <a:extLst>
            <a:ext uri="{FF2B5EF4-FFF2-40B4-BE49-F238E27FC236}">
              <a16:creationId xmlns:a16="http://schemas.microsoft.com/office/drawing/2014/main" id="{00000000-0008-0000-0000-000032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31" name="Text Box 3">
          <a:extLst>
            <a:ext uri="{FF2B5EF4-FFF2-40B4-BE49-F238E27FC236}">
              <a16:creationId xmlns:a16="http://schemas.microsoft.com/office/drawing/2014/main" id="{00000000-0008-0000-0000-000033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32" name="Text Box 3">
          <a:extLst>
            <a:ext uri="{FF2B5EF4-FFF2-40B4-BE49-F238E27FC236}">
              <a16:creationId xmlns:a16="http://schemas.microsoft.com/office/drawing/2014/main" id="{00000000-0008-0000-0000-000034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33" name="Text Box 3">
          <a:extLst>
            <a:ext uri="{FF2B5EF4-FFF2-40B4-BE49-F238E27FC236}">
              <a16:creationId xmlns:a16="http://schemas.microsoft.com/office/drawing/2014/main" id="{00000000-0008-0000-0000-000035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34" name="Text Box 3">
          <a:extLst>
            <a:ext uri="{FF2B5EF4-FFF2-40B4-BE49-F238E27FC236}">
              <a16:creationId xmlns:a16="http://schemas.microsoft.com/office/drawing/2014/main" id="{00000000-0008-0000-0000-000036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35" name="Text Box 3">
          <a:extLst>
            <a:ext uri="{FF2B5EF4-FFF2-40B4-BE49-F238E27FC236}">
              <a16:creationId xmlns:a16="http://schemas.microsoft.com/office/drawing/2014/main" id="{00000000-0008-0000-0000-000037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36" name="Text Box 3">
          <a:extLst>
            <a:ext uri="{FF2B5EF4-FFF2-40B4-BE49-F238E27FC236}">
              <a16:creationId xmlns:a16="http://schemas.microsoft.com/office/drawing/2014/main" id="{00000000-0008-0000-0000-000038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37" name="Text Box 3">
          <a:extLst>
            <a:ext uri="{FF2B5EF4-FFF2-40B4-BE49-F238E27FC236}">
              <a16:creationId xmlns:a16="http://schemas.microsoft.com/office/drawing/2014/main" id="{00000000-0008-0000-0000-000039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38" name="Text Box 3">
          <a:extLst>
            <a:ext uri="{FF2B5EF4-FFF2-40B4-BE49-F238E27FC236}">
              <a16:creationId xmlns:a16="http://schemas.microsoft.com/office/drawing/2014/main" id="{00000000-0008-0000-0000-00003A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39" name="Text Box 3">
          <a:extLst>
            <a:ext uri="{FF2B5EF4-FFF2-40B4-BE49-F238E27FC236}">
              <a16:creationId xmlns:a16="http://schemas.microsoft.com/office/drawing/2014/main" id="{00000000-0008-0000-0000-00003B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40" name="Text Box 3">
          <a:extLst>
            <a:ext uri="{FF2B5EF4-FFF2-40B4-BE49-F238E27FC236}">
              <a16:creationId xmlns:a16="http://schemas.microsoft.com/office/drawing/2014/main" id="{00000000-0008-0000-0000-00003C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41" name="Text Box 3">
          <a:extLst>
            <a:ext uri="{FF2B5EF4-FFF2-40B4-BE49-F238E27FC236}">
              <a16:creationId xmlns:a16="http://schemas.microsoft.com/office/drawing/2014/main" id="{00000000-0008-0000-0000-00003D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42" name="Text Box 3">
          <a:extLst>
            <a:ext uri="{FF2B5EF4-FFF2-40B4-BE49-F238E27FC236}">
              <a16:creationId xmlns:a16="http://schemas.microsoft.com/office/drawing/2014/main" id="{00000000-0008-0000-0000-00003E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43" name="Text Box 3">
          <a:extLst>
            <a:ext uri="{FF2B5EF4-FFF2-40B4-BE49-F238E27FC236}">
              <a16:creationId xmlns:a16="http://schemas.microsoft.com/office/drawing/2014/main" id="{00000000-0008-0000-0000-00003F050000}"/>
            </a:ext>
          </a:extLst>
        </xdr:cNvPr>
        <xdr:cNvSpPr>
          <a:spLocks noGrp="1"/>
        </xdr:cNvSpPr>
      </xdr:nvSpPr>
      <xdr:spPr>
        <a:xfrm>
          <a:off x="2552700" y="417019740"/>
          <a:ext cx="0" cy="209306"/>
        </a:xfrm>
        <a:prstGeom prst="rect">
          <a:avLst/>
        </a:prstGeom>
        <a:noFill/>
        <a:ln>
          <a:noFill/>
        </a:ln>
      </xdr:spPr>
    </xdr:sp>
    <xdr:clientData/>
  </xdr:oneCellAnchor>
  <xdr:oneCellAnchor>
    <xdr:from>
      <xdr:col>1</xdr:col>
      <xdr:colOff>1447800</xdr:colOff>
      <xdr:row>427</xdr:row>
      <xdr:rowOff>0</xdr:rowOff>
    </xdr:from>
    <xdr:ext cx="0" cy="209306"/>
    <xdr:sp macro="" textlink="">
      <xdr:nvSpPr>
        <xdr:cNvPr id="1344" name="Text Box 3">
          <a:extLst>
            <a:ext uri="{FF2B5EF4-FFF2-40B4-BE49-F238E27FC236}">
              <a16:creationId xmlns:a16="http://schemas.microsoft.com/office/drawing/2014/main" id="{00000000-0008-0000-0000-000040050000}"/>
            </a:ext>
          </a:extLst>
        </xdr:cNvPr>
        <xdr:cNvSpPr>
          <a:spLocks noGrp="1"/>
        </xdr:cNvSpPr>
      </xdr:nvSpPr>
      <xdr:spPr>
        <a:xfrm>
          <a:off x="2552700" y="417019740"/>
          <a:ext cx="0" cy="209306"/>
        </a:xfrm>
        <a:prstGeom prst="rect">
          <a:avLst/>
        </a:prstGeom>
        <a:noFill/>
        <a:ln>
          <a:noFill/>
        </a:ln>
      </xdr:spPr>
    </xdr:sp>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87;&#1088;&#1080;&#1083;4-&#1052;&#1041;%20&#1087;&#1086;&#1083;&#1091;&#1075;-&#1077;%20(&#1089;&#1074;&#1086;&#1076;)"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ил4-МБ полуг-е (свод)"/>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49995422223578601"/>
  </sheetPr>
  <dimension ref="A1:AL459"/>
  <sheetViews>
    <sheetView tabSelected="1" topLeftCell="AE449" workbookViewId="0">
      <selection activeCell="AK455" sqref="AK455"/>
    </sheetView>
  </sheetViews>
  <sheetFormatPr defaultColWidth="9.140625" defaultRowHeight="18.75"/>
  <cols>
    <col min="1" max="1" width="16.140625" style="1" customWidth="1"/>
    <col min="2" max="2" width="66.140625" style="28" customWidth="1"/>
    <col min="3" max="3" width="28.28515625" style="1" customWidth="1"/>
    <col min="4" max="4" width="15.5703125" style="9" customWidth="1"/>
    <col min="5" max="5" width="21.28515625" style="47" customWidth="1"/>
    <col min="6" max="6" width="23" style="22" customWidth="1"/>
    <col min="7" max="7" width="26.5703125" style="1" customWidth="1"/>
    <col min="8" max="8" width="26" style="1" customWidth="1"/>
    <col min="9" max="9" width="20.140625" style="1" customWidth="1"/>
    <col min="10" max="10" width="41.85546875" style="22" customWidth="1"/>
    <col min="11" max="11" width="49.5703125" style="22" customWidth="1"/>
    <col min="12" max="12" width="45" style="22" customWidth="1"/>
    <col min="13" max="13" width="18.140625" style="22" customWidth="1"/>
    <col min="14" max="14" width="17" style="22" customWidth="1"/>
    <col min="15" max="15" width="21.7109375" style="1" customWidth="1"/>
    <col min="16" max="16" width="19.7109375" style="1" customWidth="1"/>
    <col min="17" max="17" width="25.42578125" style="1" customWidth="1"/>
    <col min="18" max="18" width="18.42578125" style="1" customWidth="1"/>
    <col min="19" max="19" width="25.7109375" style="22" customWidth="1"/>
    <col min="20" max="20" width="26.42578125" style="22" customWidth="1"/>
    <col min="21" max="21" width="25.7109375" style="22" customWidth="1"/>
    <col min="22" max="22" width="28.28515625" style="22" customWidth="1"/>
    <col min="23" max="23" width="16.5703125" style="22" customWidth="1"/>
    <col min="24" max="24" width="18" style="22" customWidth="1"/>
    <col min="25" max="25" width="21.42578125" style="22" customWidth="1"/>
    <col min="26" max="26" width="20.7109375" style="22" customWidth="1"/>
    <col min="27" max="27" width="21.42578125" style="22" customWidth="1"/>
    <col min="28" max="28" width="15.5703125" style="22" customWidth="1"/>
    <col min="29" max="29" width="18.140625" style="58" customWidth="1"/>
    <col min="30" max="30" width="19.85546875" style="58" customWidth="1"/>
    <col min="31" max="31" width="17.140625" style="58" customWidth="1"/>
    <col min="32" max="32" width="26.42578125" style="58" customWidth="1"/>
    <col min="33" max="33" width="33.7109375" style="58" customWidth="1"/>
    <col min="34" max="34" width="31.85546875" style="58" customWidth="1"/>
    <col min="35" max="36" width="26.42578125" style="58" customWidth="1"/>
    <col min="37" max="37" width="99" style="8" customWidth="1"/>
    <col min="38" max="38" width="18.42578125" style="4" customWidth="1"/>
    <col min="39" max="16384" width="9.140625" style="4"/>
  </cols>
  <sheetData>
    <row r="1" spans="1:38" s="250" customFormat="1">
      <c r="A1" s="1"/>
      <c r="B1" s="28"/>
      <c r="C1" s="1"/>
      <c r="D1" s="9"/>
      <c r="E1" s="141"/>
      <c r="F1" s="22"/>
      <c r="G1" s="22"/>
      <c r="H1" s="1"/>
      <c r="I1" s="1"/>
      <c r="J1" s="22"/>
      <c r="K1" s="22"/>
      <c r="L1" s="22"/>
      <c r="M1" s="22"/>
      <c r="N1" s="22"/>
      <c r="O1" s="22"/>
      <c r="P1" s="1"/>
      <c r="Q1" s="1"/>
      <c r="R1" s="1"/>
      <c r="S1" s="22"/>
      <c r="T1" s="22"/>
      <c r="U1" s="22"/>
      <c r="V1" s="22"/>
      <c r="W1" s="22"/>
      <c r="X1" s="22"/>
      <c r="Y1" s="22"/>
      <c r="Z1" s="22"/>
      <c r="AA1" s="22"/>
      <c r="AB1" s="22"/>
      <c r="AC1" s="58"/>
      <c r="AD1" s="58"/>
      <c r="AE1" s="58"/>
      <c r="AF1" s="58"/>
      <c r="AG1" s="58"/>
      <c r="AH1" s="58"/>
      <c r="AI1" s="58"/>
      <c r="AJ1" s="58"/>
      <c r="AK1" s="8"/>
    </row>
    <row r="2" spans="1:38" s="250" customFormat="1">
      <c r="A2" s="1"/>
      <c r="B2" s="28"/>
      <c r="C2" s="1"/>
      <c r="D2" s="9"/>
      <c r="E2" s="47"/>
      <c r="F2" s="22"/>
      <c r="G2" s="22"/>
      <c r="H2" s="1"/>
      <c r="I2" s="1"/>
      <c r="J2" s="22"/>
      <c r="K2" s="22"/>
      <c r="L2" s="22"/>
      <c r="M2" s="22"/>
      <c r="N2" s="22"/>
      <c r="O2" s="1"/>
      <c r="P2" s="1"/>
      <c r="Q2" s="1"/>
      <c r="R2" s="1"/>
      <c r="S2" s="22"/>
      <c r="T2" s="22"/>
      <c r="U2" s="22"/>
      <c r="V2" s="22"/>
      <c r="W2" s="22"/>
      <c r="X2" s="22"/>
      <c r="Y2" s="22"/>
      <c r="Z2" s="22"/>
      <c r="AA2" s="22"/>
      <c r="AB2" s="22"/>
      <c r="AC2" s="58"/>
      <c r="AD2" s="58"/>
      <c r="AE2" s="58"/>
      <c r="AF2" s="58"/>
      <c r="AG2" s="58"/>
      <c r="AH2" s="58"/>
      <c r="AI2" s="58"/>
      <c r="AJ2" s="58"/>
      <c r="AK2" s="8"/>
    </row>
    <row r="3" spans="1:38" s="250" customFormat="1" ht="25.5" customHeight="1">
      <c r="A3" s="6"/>
      <c r="B3" s="25"/>
      <c r="C3" s="6"/>
      <c r="D3" s="10"/>
      <c r="E3" s="45"/>
      <c r="F3" s="11"/>
      <c r="G3" s="11"/>
      <c r="H3" s="6"/>
      <c r="I3" s="6"/>
      <c r="J3" s="11"/>
      <c r="K3" s="11"/>
      <c r="L3" s="11"/>
      <c r="M3" s="11"/>
      <c r="N3" s="11"/>
      <c r="O3" s="6"/>
      <c r="P3" s="6"/>
      <c r="Q3" s="6"/>
      <c r="R3" s="6"/>
      <c r="S3" s="11"/>
      <c r="T3" s="11"/>
      <c r="U3" s="11"/>
      <c r="V3" s="11"/>
      <c r="W3" s="11"/>
      <c r="X3" s="11"/>
      <c r="Y3" s="130"/>
      <c r="Z3" s="11"/>
      <c r="AA3" s="11"/>
      <c r="AB3" s="11"/>
      <c r="AC3" s="54"/>
      <c r="AD3" s="54"/>
      <c r="AE3" s="54"/>
      <c r="AF3" s="54"/>
      <c r="AG3" s="54"/>
      <c r="AH3" s="54"/>
      <c r="AI3" s="58"/>
      <c r="AJ3" s="54"/>
      <c r="AK3" s="59" t="s">
        <v>101</v>
      </c>
    </row>
    <row r="4" spans="1:38" s="250" customFormat="1" ht="37.5" customHeight="1">
      <c r="A4" s="324" t="s">
        <v>102</v>
      </c>
      <c r="B4" s="324"/>
      <c r="C4" s="324"/>
      <c r="D4" s="324"/>
      <c r="E4" s="324"/>
      <c r="F4" s="324"/>
      <c r="G4" s="324"/>
      <c r="H4" s="324"/>
      <c r="I4" s="324"/>
      <c r="J4" s="324"/>
      <c r="K4" s="324"/>
      <c r="L4" s="324"/>
      <c r="M4" s="324"/>
      <c r="N4" s="324"/>
      <c r="O4" s="324"/>
      <c r="P4" s="324"/>
      <c r="Q4" s="324"/>
      <c r="R4" s="324"/>
      <c r="S4" s="325"/>
      <c r="T4" s="324"/>
      <c r="U4" s="324"/>
      <c r="V4" s="324"/>
      <c r="W4" s="324"/>
      <c r="X4" s="324"/>
      <c r="Y4" s="324"/>
      <c r="Z4" s="324"/>
      <c r="AA4" s="324"/>
      <c r="AB4" s="324"/>
      <c r="AC4" s="324"/>
      <c r="AD4" s="324"/>
      <c r="AE4" s="324"/>
      <c r="AF4" s="324"/>
      <c r="AG4" s="324"/>
      <c r="AH4" s="324"/>
      <c r="AI4" s="324"/>
      <c r="AJ4" s="324"/>
      <c r="AK4" s="324"/>
    </row>
    <row r="5" spans="1:38" s="250" customFormat="1" ht="24" thickBot="1">
      <c r="A5" s="6"/>
      <c r="B5" s="25"/>
      <c r="C5" s="6"/>
      <c r="D5" s="10"/>
      <c r="E5" s="45"/>
      <c r="F5" s="16"/>
      <c r="G5" s="7"/>
      <c r="H5" s="7"/>
      <c r="I5" s="7"/>
      <c r="J5" s="11"/>
      <c r="K5" s="11"/>
      <c r="L5" s="11"/>
      <c r="M5" s="11"/>
      <c r="N5" s="11"/>
      <c r="O5" s="11"/>
      <c r="P5" s="11"/>
      <c r="Q5" s="11"/>
      <c r="R5" s="11"/>
      <c r="S5" s="11"/>
      <c r="T5" s="49"/>
      <c r="U5" s="11"/>
      <c r="V5" s="11"/>
      <c r="W5" s="11"/>
      <c r="X5" s="11"/>
      <c r="Y5" s="11"/>
      <c r="Z5" s="11"/>
      <c r="AA5" s="11"/>
      <c r="AB5" s="11"/>
      <c r="AC5" s="54"/>
      <c r="AD5" s="54"/>
      <c r="AE5" s="54"/>
      <c r="AF5" s="54"/>
      <c r="AG5" s="54"/>
      <c r="AH5" s="54"/>
      <c r="AI5" s="54"/>
      <c r="AJ5" s="54"/>
      <c r="AK5" s="60" t="s">
        <v>103</v>
      </c>
    </row>
    <row r="6" spans="1:38" s="251" customFormat="1" ht="47.25" customHeight="1">
      <c r="A6" s="326" t="s">
        <v>0</v>
      </c>
      <c r="B6" s="329" t="s">
        <v>104</v>
      </c>
      <c r="C6" s="269" t="s">
        <v>105</v>
      </c>
      <c r="D6" s="329" t="s">
        <v>106</v>
      </c>
      <c r="E6" s="332" t="s">
        <v>107</v>
      </c>
      <c r="F6" s="332" t="s">
        <v>108</v>
      </c>
      <c r="G6" s="329" t="s">
        <v>109</v>
      </c>
      <c r="H6" s="329"/>
      <c r="I6" s="333" t="s">
        <v>110</v>
      </c>
      <c r="J6" s="333"/>
      <c r="K6" s="333"/>
      <c r="L6" s="333"/>
      <c r="M6" s="333" t="s">
        <v>111</v>
      </c>
      <c r="N6" s="333"/>
      <c r="O6" s="333"/>
      <c r="P6" s="333"/>
      <c r="Q6" s="333"/>
      <c r="R6" s="333"/>
      <c r="S6" s="333"/>
      <c r="T6" s="333"/>
      <c r="U6" s="333"/>
      <c r="V6" s="333"/>
      <c r="W6" s="333"/>
      <c r="X6" s="333"/>
      <c r="Y6" s="333"/>
      <c r="Z6" s="333"/>
      <c r="AA6" s="333"/>
      <c r="AB6" s="333"/>
      <c r="AC6" s="333"/>
      <c r="AD6" s="333"/>
      <c r="AE6" s="333"/>
      <c r="AF6" s="333"/>
      <c r="AG6" s="333"/>
      <c r="AH6" s="333"/>
      <c r="AI6" s="333"/>
      <c r="AJ6" s="333"/>
      <c r="AK6" s="334" t="s">
        <v>112</v>
      </c>
    </row>
    <row r="7" spans="1:38" s="251" customFormat="1" ht="75.75" customHeight="1">
      <c r="A7" s="327"/>
      <c r="B7" s="330"/>
      <c r="C7" s="330" t="s">
        <v>113</v>
      </c>
      <c r="D7" s="330"/>
      <c r="E7" s="318"/>
      <c r="F7" s="318"/>
      <c r="G7" s="330" t="s">
        <v>114</v>
      </c>
      <c r="H7" s="330"/>
      <c r="I7" s="318" t="s">
        <v>115</v>
      </c>
      <c r="J7" s="318" t="s">
        <v>116</v>
      </c>
      <c r="K7" s="318" t="s">
        <v>117</v>
      </c>
      <c r="L7" s="318" t="s">
        <v>118</v>
      </c>
      <c r="M7" s="318" t="s">
        <v>119</v>
      </c>
      <c r="N7" s="318"/>
      <c r="O7" s="319" t="s">
        <v>116</v>
      </c>
      <c r="P7" s="319"/>
      <c r="Q7" s="319"/>
      <c r="R7" s="319"/>
      <c r="S7" s="321" t="s">
        <v>117</v>
      </c>
      <c r="T7" s="321" t="s">
        <v>120</v>
      </c>
      <c r="U7" s="321"/>
      <c r="V7" s="321"/>
      <c r="W7" s="319" t="s">
        <v>121</v>
      </c>
      <c r="X7" s="319"/>
      <c r="Y7" s="319"/>
      <c r="Z7" s="319"/>
      <c r="AA7" s="319" t="s">
        <v>122</v>
      </c>
      <c r="AB7" s="319"/>
      <c r="AC7" s="312" t="s">
        <v>123</v>
      </c>
      <c r="AD7" s="312"/>
      <c r="AE7" s="312"/>
      <c r="AF7" s="312"/>
      <c r="AG7" s="312" t="s">
        <v>124</v>
      </c>
      <c r="AH7" s="312"/>
      <c r="AI7" s="312"/>
      <c r="AJ7" s="312"/>
      <c r="AK7" s="335"/>
    </row>
    <row r="8" spans="1:38" s="251" customFormat="1" ht="28.15" customHeight="1">
      <c r="A8" s="327"/>
      <c r="B8" s="330"/>
      <c r="C8" s="330"/>
      <c r="D8" s="330"/>
      <c r="E8" s="318"/>
      <c r="F8" s="318"/>
      <c r="G8" s="316" t="s">
        <v>1</v>
      </c>
      <c r="H8" s="316" t="s">
        <v>125</v>
      </c>
      <c r="I8" s="318"/>
      <c r="J8" s="318"/>
      <c r="K8" s="318"/>
      <c r="L8" s="318"/>
      <c r="M8" s="318" t="s">
        <v>126</v>
      </c>
      <c r="N8" s="318"/>
      <c r="O8" s="319" t="s">
        <v>127</v>
      </c>
      <c r="P8" s="319" t="s">
        <v>128</v>
      </c>
      <c r="Q8" s="319" t="s">
        <v>129</v>
      </c>
      <c r="R8" s="319" t="s">
        <v>1</v>
      </c>
      <c r="S8" s="321"/>
      <c r="T8" s="321" t="s">
        <v>128</v>
      </c>
      <c r="U8" s="321" t="s">
        <v>129</v>
      </c>
      <c r="V8" s="321" t="s">
        <v>1</v>
      </c>
      <c r="W8" s="321" t="s">
        <v>130</v>
      </c>
      <c r="X8" s="321" t="s">
        <v>2</v>
      </c>
      <c r="Y8" s="321" t="s">
        <v>131</v>
      </c>
      <c r="Z8" s="321" t="s">
        <v>2</v>
      </c>
      <c r="AA8" s="321" t="s">
        <v>132</v>
      </c>
      <c r="AB8" s="321" t="s">
        <v>2</v>
      </c>
      <c r="AC8" s="312" t="s">
        <v>133</v>
      </c>
      <c r="AD8" s="312" t="s">
        <v>134</v>
      </c>
      <c r="AE8" s="312" t="s">
        <v>135</v>
      </c>
      <c r="AF8" s="312" t="s">
        <v>136</v>
      </c>
      <c r="AG8" s="312" t="s">
        <v>137</v>
      </c>
      <c r="AH8" s="312" t="s">
        <v>138</v>
      </c>
      <c r="AI8" s="312" t="s">
        <v>137</v>
      </c>
      <c r="AJ8" s="312" t="s">
        <v>139</v>
      </c>
      <c r="AK8" s="335"/>
    </row>
    <row r="9" spans="1:38" s="251" customFormat="1" ht="36.4" customHeight="1" thickBot="1">
      <c r="A9" s="328"/>
      <c r="B9" s="331"/>
      <c r="C9" s="331"/>
      <c r="D9" s="331"/>
      <c r="E9" s="323"/>
      <c r="F9" s="323"/>
      <c r="G9" s="317"/>
      <c r="H9" s="317"/>
      <c r="I9" s="323"/>
      <c r="J9" s="323"/>
      <c r="K9" s="323"/>
      <c r="L9" s="323"/>
      <c r="M9" s="270" t="s">
        <v>1</v>
      </c>
      <c r="N9" s="270" t="s">
        <v>125</v>
      </c>
      <c r="O9" s="320"/>
      <c r="P9" s="320"/>
      <c r="Q9" s="320"/>
      <c r="R9" s="320"/>
      <c r="S9" s="322"/>
      <c r="T9" s="322"/>
      <c r="U9" s="322"/>
      <c r="V9" s="322"/>
      <c r="W9" s="322"/>
      <c r="X9" s="322"/>
      <c r="Y9" s="322"/>
      <c r="Z9" s="322"/>
      <c r="AA9" s="322"/>
      <c r="AB9" s="322"/>
      <c r="AC9" s="313"/>
      <c r="AD9" s="313"/>
      <c r="AE9" s="313"/>
      <c r="AF9" s="313"/>
      <c r="AG9" s="313"/>
      <c r="AH9" s="313"/>
      <c r="AI9" s="313"/>
      <c r="AJ9" s="313"/>
      <c r="AK9" s="336"/>
    </row>
    <row r="10" spans="1:38" s="252" customFormat="1" ht="25.5" customHeight="1">
      <c r="A10" s="248">
        <v>1</v>
      </c>
      <c r="B10" s="246">
        <f t="shared" ref="B10:AE10" si="0">A10+1</f>
        <v>2</v>
      </c>
      <c r="C10" s="246">
        <f t="shared" si="0"/>
        <v>3</v>
      </c>
      <c r="D10" s="246">
        <v>4</v>
      </c>
      <c r="E10" s="246">
        <v>5</v>
      </c>
      <c r="F10" s="246">
        <f t="shared" si="0"/>
        <v>6</v>
      </c>
      <c r="G10" s="246">
        <v>7</v>
      </c>
      <c r="H10" s="246">
        <f t="shared" si="0"/>
        <v>8</v>
      </c>
      <c r="I10" s="246">
        <f t="shared" si="0"/>
        <v>9</v>
      </c>
      <c r="J10" s="246">
        <f>I10+1</f>
        <v>10</v>
      </c>
      <c r="K10" s="246">
        <f t="shared" si="0"/>
        <v>11</v>
      </c>
      <c r="L10" s="246">
        <f>K10+1</f>
        <v>12</v>
      </c>
      <c r="M10" s="246">
        <f t="shared" ref="M10:T10" si="1">L10+1</f>
        <v>13</v>
      </c>
      <c r="N10" s="246">
        <f t="shared" si="1"/>
        <v>14</v>
      </c>
      <c r="O10" s="246">
        <f t="shared" si="1"/>
        <v>15</v>
      </c>
      <c r="P10" s="246">
        <f t="shared" si="1"/>
        <v>16</v>
      </c>
      <c r="Q10" s="246">
        <f t="shared" si="1"/>
        <v>17</v>
      </c>
      <c r="R10" s="246">
        <f t="shared" si="1"/>
        <v>18</v>
      </c>
      <c r="S10" s="246">
        <f t="shared" si="1"/>
        <v>19</v>
      </c>
      <c r="T10" s="246">
        <f t="shared" si="1"/>
        <v>20</v>
      </c>
      <c r="U10" s="246">
        <f t="shared" si="0"/>
        <v>21</v>
      </c>
      <c r="V10" s="246">
        <f t="shared" si="0"/>
        <v>22</v>
      </c>
      <c r="W10" s="246">
        <f t="shared" si="0"/>
        <v>23</v>
      </c>
      <c r="X10" s="246">
        <f t="shared" si="0"/>
        <v>24</v>
      </c>
      <c r="Y10" s="246">
        <f t="shared" si="0"/>
        <v>25</v>
      </c>
      <c r="Z10" s="246">
        <f t="shared" si="0"/>
        <v>26</v>
      </c>
      <c r="AA10" s="246">
        <f t="shared" si="0"/>
        <v>27</v>
      </c>
      <c r="AB10" s="246">
        <f t="shared" si="0"/>
        <v>28</v>
      </c>
      <c r="AC10" s="247">
        <f t="shared" si="0"/>
        <v>29</v>
      </c>
      <c r="AD10" s="247">
        <f t="shared" si="0"/>
        <v>30</v>
      </c>
      <c r="AE10" s="247">
        <f t="shared" si="0"/>
        <v>31</v>
      </c>
      <c r="AF10" s="247">
        <f>AE10+1</f>
        <v>32</v>
      </c>
      <c r="AG10" s="247"/>
      <c r="AH10" s="247"/>
      <c r="AI10" s="247"/>
      <c r="AJ10" s="247"/>
      <c r="AK10" s="249">
        <f>AF10+1</f>
        <v>33</v>
      </c>
    </row>
    <row r="11" spans="1:38" s="251" customFormat="1" ht="42" customHeight="1">
      <c r="A11" s="314" t="s">
        <v>140</v>
      </c>
      <c r="B11" s="315"/>
      <c r="C11" s="33"/>
      <c r="D11" s="34"/>
      <c r="E11" s="35">
        <f>E12+E85+E132+E186+E196+E265+E307+E320+E327+E348+E371+E410+E424</f>
        <v>1964325617.8467901</v>
      </c>
      <c r="F11" s="35">
        <f>F12+F85+F132+F186+F196+F265+F307+F320+F327+F348+F371+F410+F424</f>
        <v>1953605722.5140395</v>
      </c>
      <c r="G11" s="35">
        <f>G12+G85+G132+G186+G196+G265+G307+G320+G327+G348+G371+G410+G424</f>
        <v>228579908.90000001</v>
      </c>
      <c r="H11" s="35">
        <f>H12+H85+H132+H186+H196+H265+H307+H320+H327+H348+H371+H410+H424</f>
        <v>374924259.39345002</v>
      </c>
      <c r="I11" s="35">
        <f>I12+I85+I132+I186+I196+I265+I307+I320+I327+I348+I371+I410+I424</f>
        <v>18949879.327999998</v>
      </c>
      <c r="J11" s="35"/>
      <c r="K11" s="35">
        <f t="shared" ref="K11:V11" si="2">K12+K85+K132+K186+K196+K265+K307+K320+K327+K348+K371+K410+K424</f>
        <v>0</v>
      </c>
      <c r="L11" s="35">
        <f t="shared" si="2"/>
        <v>2645987.2418699991</v>
      </c>
      <c r="M11" s="35">
        <f t="shared" si="2"/>
        <v>42503726.490769997</v>
      </c>
      <c r="N11" s="35">
        <f t="shared" si="2"/>
        <v>62245428.488600001</v>
      </c>
      <c r="O11" s="35">
        <f t="shared" si="2"/>
        <v>420311005.91079998</v>
      </c>
      <c r="P11" s="35">
        <f t="shared" si="2"/>
        <v>396650192.91079998</v>
      </c>
      <c r="Q11" s="35">
        <f t="shared" si="2"/>
        <v>4488597</v>
      </c>
      <c r="R11" s="35">
        <f t="shared" si="2"/>
        <v>19172216</v>
      </c>
      <c r="S11" s="35">
        <f t="shared" si="2"/>
        <v>207237085.19630998</v>
      </c>
      <c r="T11" s="35">
        <f t="shared" si="2"/>
        <v>187668122.19630998</v>
      </c>
      <c r="U11" s="35">
        <f t="shared" si="2"/>
        <v>396747</v>
      </c>
      <c r="V11" s="35">
        <f t="shared" si="2"/>
        <v>19172216</v>
      </c>
      <c r="W11" s="35">
        <f>R11-V11</f>
        <v>0</v>
      </c>
      <c r="X11" s="109">
        <f>W11/R11</f>
        <v>0</v>
      </c>
      <c r="Y11" s="35">
        <f>P11+Q11-T11-U11</f>
        <v>213073920.71449</v>
      </c>
      <c r="Z11" s="109">
        <f>Y11/(P11+Q11)</f>
        <v>0.53117256688606607</v>
      </c>
      <c r="AA11" s="35">
        <f>Y11+W11</f>
        <v>213073920.71449</v>
      </c>
      <c r="AB11" s="110">
        <f>AA11/O11</f>
        <v>0.50694347213860336</v>
      </c>
      <c r="AC11" s="103">
        <f>AC12+AC85+AC132+AC186+AC196+AC265+AC307+AC320+AC327+AC348+AC371+AC410+AC424</f>
        <v>290</v>
      </c>
      <c r="AD11" s="103">
        <f>AD12+AD85+AD132+AD186+AD196+AD265+AD307+AD320+AD327+AD348+AD371+AD410+AD424</f>
        <v>37</v>
      </c>
      <c r="AE11" s="103">
        <f>AE12+AE85+AE132+AE186+AE196+AE265+AE307+AE320+AE327+AE348+AE371+AE410+AE424</f>
        <v>55</v>
      </c>
      <c r="AF11" s="35">
        <f>AF12+AF85+AF132+AF186+AF196+AF265+AF307+AF320+AF327+AF348+AF371+AF410+AF424</f>
        <v>0</v>
      </c>
      <c r="AG11" s="35"/>
      <c r="AH11" s="35"/>
      <c r="AI11" s="35"/>
      <c r="AJ11" s="35"/>
      <c r="AK11" s="223"/>
    </row>
    <row r="12" spans="1:38" s="251" customFormat="1">
      <c r="A12" s="310" t="s">
        <v>141</v>
      </c>
      <c r="B12" s="311"/>
      <c r="C12" s="154"/>
      <c r="D12" s="15"/>
      <c r="E12" s="23">
        <f>E13+F45+E78</f>
        <v>166005807.67578998</v>
      </c>
      <c r="F12" s="23">
        <f>F13+F45+F78</f>
        <v>160780432.52019995</v>
      </c>
      <c r="G12" s="23">
        <f>G13+G45+G78</f>
        <v>0</v>
      </c>
      <c r="H12" s="23">
        <f>H13+H45+H78</f>
        <v>2226844.7871099999</v>
      </c>
      <c r="I12" s="23">
        <f>I13+I45+I78</f>
        <v>0</v>
      </c>
      <c r="J12" s="23">
        <f>J13+J45+J78</f>
        <v>0</v>
      </c>
      <c r="K12" s="23"/>
      <c r="L12" s="23">
        <f t="shared" ref="L12:V12" si="3">L13+L45+L78</f>
        <v>0</v>
      </c>
      <c r="M12" s="23">
        <f t="shared" si="3"/>
        <v>0</v>
      </c>
      <c r="N12" s="23">
        <f t="shared" si="3"/>
        <v>0</v>
      </c>
      <c r="O12" s="23">
        <f t="shared" si="3"/>
        <v>36929685.062380001</v>
      </c>
      <c r="P12" s="23">
        <f t="shared" si="3"/>
        <v>36929685.062380001</v>
      </c>
      <c r="Q12" s="23">
        <f t="shared" si="3"/>
        <v>0</v>
      </c>
      <c r="R12" s="23">
        <f t="shared" si="3"/>
        <v>0</v>
      </c>
      <c r="S12" s="23">
        <f t="shared" si="3"/>
        <v>32313306.477489997</v>
      </c>
      <c r="T12" s="23">
        <f t="shared" si="3"/>
        <v>32313306.477489997</v>
      </c>
      <c r="U12" s="23">
        <f t="shared" si="3"/>
        <v>0</v>
      </c>
      <c r="V12" s="23">
        <f t="shared" si="3"/>
        <v>0</v>
      </c>
      <c r="W12" s="23">
        <v>0</v>
      </c>
      <c r="X12" s="23"/>
      <c r="Y12" s="23">
        <f>P12+Q12-T12-U12</f>
        <v>4616378.5848900042</v>
      </c>
      <c r="Z12" s="107">
        <f>Y12/(P12+Q12)</f>
        <v>0.12500454788856771</v>
      </c>
      <c r="AA12" s="23">
        <f>Y12+W12</f>
        <v>4616378.5848900042</v>
      </c>
      <c r="AB12" s="108">
        <f t="shared" ref="AB12:AB78" si="4">AA12/O12</f>
        <v>0.12500454788856771</v>
      </c>
      <c r="AC12" s="100">
        <f>AC13+AC45+AC78</f>
        <v>57</v>
      </c>
      <c r="AD12" s="100">
        <f>AD13+AD45+AD78</f>
        <v>3</v>
      </c>
      <c r="AE12" s="100">
        <f>AE13+AE45+AE78</f>
        <v>9</v>
      </c>
      <c r="AF12" s="23">
        <f>AF13+AF45+AF78</f>
        <v>0</v>
      </c>
      <c r="AG12" s="196"/>
      <c r="AH12" s="196"/>
      <c r="AI12" s="196"/>
      <c r="AJ12" s="196"/>
      <c r="AK12" s="61"/>
    </row>
    <row r="13" spans="1:38" s="251" customFormat="1" ht="27.75" customHeight="1">
      <c r="A13" s="29" t="s">
        <v>3</v>
      </c>
      <c r="B13" s="21" t="s">
        <v>142</v>
      </c>
      <c r="C13" s="17"/>
      <c r="D13" s="19"/>
      <c r="E13" s="20">
        <f>SUM(E14:E44)</f>
        <v>143833920.07999998</v>
      </c>
      <c r="F13" s="20">
        <f>SUM(F14:F44)</f>
        <v>134350078.20814997</v>
      </c>
      <c r="G13" s="20">
        <f>SUM(G14:G34)</f>
        <v>0</v>
      </c>
      <c r="H13" s="20">
        <f>SUM(H14:H44)</f>
        <v>1283393</v>
      </c>
      <c r="I13" s="20">
        <f>SUM(I14:I34)</f>
        <v>0</v>
      </c>
      <c r="J13" s="20">
        <f>SUM(J14:J34)</f>
        <v>0</v>
      </c>
      <c r="K13" s="20"/>
      <c r="L13" s="20">
        <f>SUM(L14:L44)</f>
        <v>0</v>
      </c>
      <c r="M13" s="20">
        <f>SUM(M14:M34)</f>
        <v>0</v>
      </c>
      <c r="N13" s="20">
        <f>SUM(N14:N34)</f>
        <v>0</v>
      </c>
      <c r="O13" s="20">
        <f t="shared" ref="O13:V13" si="5">SUM(O14:O44)</f>
        <v>31740447.16138</v>
      </c>
      <c r="P13" s="20">
        <f t="shared" si="5"/>
        <v>31740447.16138</v>
      </c>
      <c r="Q13" s="20">
        <f t="shared" si="5"/>
        <v>0</v>
      </c>
      <c r="R13" s="20">
        <f t="shared" si="5"/>
        <v>0</v>
      </c>
      <c r="S13" s="20">
        <f t="shared" si="5"/>
        <v>27151569.176489998</v>
      </c>
      <c r="T13" s="20">
        <f t="shared" si="5"/>
        <v>27151569.176489998</v>
      </c>
      <c r="U13" s="20">
        <f t="shared" si="5"/>
        <v>0</v>
      </c>
      <c r="V13" s="20">
        <f t="shared" si="5"/>
        <v>0</v>
      </c>
      <c r="W13" s="20">
        <f>R13-V13</f>
        <v>0</v>
      </c>
      <c r="X13" s="20"/>
      <c r="Y13" s="20">
        <f>P13+Q13-T13-U13</f>
        <v>4588877.9848900028</v>
      </c>
      <c r="Z13" s="111">
        <f>Y13/(P13+Q13)</f>
        <v>0.14457508936652577</v>
      </c>
      <c r="AA13" s="20">
        <f>Y13+W13</f>
        <v>4588877.9848900028</v>
      </c>
      <c r="AB13" s="120">
        <f>AA13/O13</f>
        <v>0.14457508936652577</v>
      </c>
      <c r="AC13" s="20">
        <f>SUM(AC14:AC44)</f>
        <v>26</v>
      </c>
      <c r="AD13" s="20">
        <f>SUM(AD14:AD44)</f>
        <v>2</v>
      </c>
      <c r="AE13" s="20">
        <f>SUM(AE14:AE44)</f>
        <v>3</v>
      </c>
      <c r="AF13" s="20">
        <f>SUM(AF14:AF34)</f>
        <v>0</v>
      </c>
      <c r="AG13" s="197"/>
      <c r="AH13" s="197"/>
      <c r="AI13" s="197"/>
      <c r="AJ13" s="197"/>
      <c r="AK13" s="62"/>
      <c r="AL13" s="253"/>
    </row>
    <row r="14" spans="1:38" s="251" customFormat="1" ht="51.75" customHeight="1">
      <c r="A14" s="267">
        <f>ROW()-13</f>
        <v>1</v>
      </c>
      <c r="B14" s="169" t="s">
        <v>143</v>
      </c>
      <c r="C14" s="38" t="s">
        <v>4</v>
      </c>
      <c r="D14" s="39" t="s">
        <v>5</v>
      </c>
      <c r="E14" s="46">
        <v>2383710</v>
      </c>
      <c r="F14" s="46">
        <v>2143822.23508</v>
      </c>
      <c r="G14" s="40"/>
      <c r="H14" s="40"/>
      <c r="I14" s="40"/>
      <c r="J14" s="140" t="s">
        <v>144</v>
      </c>
      <c r="K14" s="140" t="s">
        <v>145</v>
      </c>
      <c r="L14" s="40"/>
      <c r="M14" s="40"/>
      <c r="N14" s="40"/>
      <c r="O14" s="40">
        <f t="shared" ref="O14:O44" si="6">SUM(P14:R14)</f>
        <v>124859</v>
      </c>
      <c r="P14" s="40">
        <v>124859</v>
      </c>
      <c r="Q14" s="40"/>
      <c r="R14" s="40"/>
      <c r="S14" s="40">
        <f t="shared" ref="S14:S44" si="7">SUM(T14:V14)</f>
        <v>0</v>
      </c>
      <c r="T14" s="40">
        <v>0</v>
      </c>
      <c r="U14" s="40"/>
      <c r="V14" s="40"/>
      <c r="W14" s="51">
        <f t="shared" ref="W14:W80" si="8">R14-V14</f>
        <v>0</v>
      </c>
      <c r="X14" s="51"/>
      <c r="Y14" s="51">
        <f t="shared" ref="Y14:Y80" si="9">P14+Q14-T14-U14</f>
        <v>124859</v>
      </c>
      <c r="Z14" s="113">
        <f t="shared" ref="Z14:Z80" si="10">Y14/(P14+Q14)</f>
        <v>1</v>
      </c>
      <c r="AA14" s="51">
        <f t="shared" ref="AA14:AA80" si="11">Y14+W14</f>
        <v>124859</v>
      </c>
      <c r="AB14" s="122">
        <f t="shared" ref="AB14:AB44" si="12">AA14/O14</f>
        <v>1</v>
      </c>
      <c r="AC14" s="131">
        <v>1</v>
      </c>
      <c r="AD14" s="131">
        <v>0</v>
      </c>
      <c r="AE14" s="131">
        <v>0</v>
      </c>
      <c r="AF14" s="132">
        <v>0</v>
      </c>
      <c r="AG14" s="132"/>
      <c r="AH14" s="132"/>
      <c r="AI14" s="198" t="s">
        <v>146</v>
      </c>
      <c r="AJ14" s="198" t="s">
        <v>147</v>
      </c>
      <c r="AK14" s="48" t="s">
        <v>148</v>
      </c>
    </row>
    <row r="15" spans="1:38" s="251" customFormat="1" ht="48.75" customHeight="1">
      <c r="A15" s="267">
        <f t="shared" ref="A15:A20" si="13">ROW()-13</f>
        <v>2</v>
      </c>
      <c r="B15" s="169" t="s">
        <v>149</v>
      </c>
      <c r="C15" s="38" t="s">
        <v>4</v>
      </c>
      <c r="D15" s="39" t="s">
        <v>5</v>
      </c>
      <c r="E15" s="46">
        <v>2109388</v>
      </c>
      <c r="F15" s="46">
        <v>2022686.0644</v>
      </c>
      <c r="G15" s="40"/>
      <c r="H15" s="40"/>
      <c r="I15" s="40"/>
      <c r="J15" s="42" t="s">
        <v>150</v>
      </c>
      <c r="K15" s="42" t="s">
        <v>151</v>
      </c>
      <c r="L15" s="40"/>
      <c r="M15" s="40"/>
      <c r="N15" s="40"/>
      <c r="O15" s="40">
        <f t="shared" si="6"/>
        <v>1242915</v>
      </c>
      <c r="P15" s="40">
        <v>1242915</v>
      </c>
      <c r="Q15" s="40"/>
      <c r="R15" s="40"/>
      <c r="S15" s="40">
        <f t="shared" si="7"/>
        <v>1242915</v>
      </c>
      <c r="T15" s="40">
        <v>1242915</v>
      </c>
      <c r="U15" s="40"/>
      <c r="V15" s="40"/>
      <c r="W15" s="51">
        <f t="shared" si="8"/>
        <v>0</v>
      </c>
      <c r="X15" s="51"/>
      <c r="Y15" s="51">
        <f t="shared" si="9"/>
        <v>0</v>
      </c>
      <c r="Z15" s="113">
        <f t="shared" si="10"/>
        <v>0</v>
      </c>
      <c r="AA15" s="51">
        <f t="shared" si="11"/>
        <v>0</v>
      </c>
      <c r="AB15" s="122">
        <f t="shared" si="12"/>
        <v>0</v>
      </c>
      <c r="AC15" s="131">
        <v>1</v>
      </c>
      <c r="AD15" s="131">
        <v>0</v>
      </c>
      <c r="AE15" s="131">
        <v>0</v>
      </c>
      <c r="AF15" s="132">
        <v>0</v>
      </c>
      <c r="AG15" s="132"/>
      <c r="AH15" s="132"/>
      <c r="AI15" s="198" t="s">
        <v>152</v>
      </c>
      <c r="AJ15" s="198" t="s">
        <v>153</v>
      </c>
      <c r="AK15" s="70"/>
    </row>
    <row r="16" spans="1:38" s="251" customFormat="1" ht="47.25" customHeight="1">
      <c r="A16" s="267">
        <f t="shared" si="13"/>
        <v>3</v>
      </c>
      <c r="B16" s="169" t="s">
        <v>154</v>
      </c>
      <c r="C16" s="38" t="s">
        <v>4</v>
      </c>
      <c r="D16" s="39" t="s">
        <v>5</v>
      </c>
      <c r="E16" s="46">
        <v>3100763</v>
      </c>
      <c r="F16" s="46">
        <v>2942352.3111400004</v>
      </c>
      <c r="G16" s="40"/>
      <c r="H16" s="40"/>
      <c r="I16" s="40"/>
      <c r="J16" s="42" t="s">
        <v>155</v>
      </c>
      <c r="K16" s="42" t="s">
        <v>156</v>
      </c>
      <c r="L16" s="40"/>
      <c r="M16" s="40"/>
      <c r="N16" s="40"/>
      <c r="O16" s="40">
        <f t="shared" si="6"/>
        <v>1677069.1</v>
      </c>
      <c r="P16" s="40">
        <v>1677069.1</v>
      </c>
      <c r="Q16" s="40"/>
      <c r="R16" s="40"/>
      <c r="S16" s="40">
        <f t="shared" si="7"/>
        <v>1677069.1</v>
      </c>
      <c r="T16" s="40">
        <v>1677069.1</v>
      </c>
      <c r="U16" s="40"/>
      <c r="V16" s="40"/>
      <c r="W16" s="51">
        <f t="shared" si="8"/>
        <v>0</v>
      </c>
      <c r="X16" s="51"/>
      <c r="Y16" s="51">
        <f t="shared" si="9"/>
        <v>0</v>
      </c>
      <c r="Z16" s="113">
        <f t="shared" si="10"/>
        <v>0</v>
      </c>
      <c r="AA16" s="51">
        <f t="shared" si="11"/>
        <v>0</v>
      </c>
      <c r="AB16" s="122">
        <f t="shared" si="12"/>
        <v>0</v>
      </c>
      <c r="AC16" s="131">
        <v>1</v>
      </c>
      <c r="AD16" s="131">
        <v>0</v>
      </c>
      <c r="AE16" s="131">
        <v>0</v>
      </c>
      <c r="AF16" s="132">
        <v>0</v>
      </c>
      <c r="AG16" s="132"/>
      <c r="AH16" s="132"/>
      <c r="AI16" s="198" t="s">
        <v>157</v>
      </c>
      <c r="AJ16" s="198" t="s">
        <v>158</v>
      </c>
      <c r="AK16" s="48"/>
    </row>
    <row r="17" spans="1:37" s="251" customFormat="1" ht="47.25" customHeight="1">
      <c r="A17" s="267">
        <f t="shared" si="13"/>
        <v>4</v>
      </c>
      <c r="B17" s="273" t="s">
        <v>159</v>
      </c>
      <c r="C17" s="274" t="s">
        <v>4</v>
      </c>
      <c r="D17" s="275" t="s">
        <v>5</v>
      </c>
      <c r="E17" s="32">
        <v>1564360</v>
      </c>
      <c r="F17" s="32">
        <v>1448356.1084900002</v>
      </c>
      <c r="G17" s="32"/>
      <c r="H17" s="32">
        <v>150032</v>
      </c>
      <c r="I17" s="32"/>
      <c r="J17" s="276" t="s">
        <v>160</v>
      </c>
      <c r="K17" s="276" t="s">
        <v>161</v>
      </c>
      <c r="L17" s="32"/>
      <c r="M17" s="32"/>
      <c r="N17" s="32"/>
      <c r="O17" s="32">
        <f t="shared" si="6"/>
        <v>0</v>
      </c>
      <c r="P17" s="32">
        <v>0</v>
      </c>
      <c r="Q17" s="32"/>
      <c r="R17" s="32"/>
      <c r="S17" s="32">
        <f t="shared" si="7"/>
        <v>0</v>
      </c>
      <c r="T17" s="32">
        <v>0</v>
      </c>
      <c r="U17" s="32"/>
      <c r="V17" s="32"/>
      <c r="W17" s="50">
        <f t="shared" si="8"/>
        <v>0</v>
      </c>
      <c r="X17" s="50"/>
      <c r="Y17" s="50">
        <f t="shared" si="9"/>
        <v>0</v>
      </c>
      <c r="Z17" s="112"/>
      <c r="AA17" s="50">
        <f t="shared" si="11"/>
        <v>0</v>
      </c>
      <c r="AB17" s="121"/>
      <c r="AC17" s="277"/>
      <c r="AD17" s="99">
        <v>0</v>
      </c>
      <c r="AE17" s="99">
        <v>1</v>
      </c>
      <c r="AF17" s="278">
        <v>0</v>
      </c>
      <c r="AG17" s="278"/>
      <c r="AH17" s="278"/>
      <c r="AI17" s="279" t="s">
        <v>162</v>
      </c>
      <c r="AJ17" s="279" t="s">
        <v>163</v>
      </c>
      <c r="AK17" s="280" t="s">
        <v>164</v>
      </c>
    </row>
    <row r="18" spans="1:37" s="251" customFormat="1" ht="60.6" customHeight="1">
      <c r="A18" s="267">
        <f t="shared" si="13"/>
        <v>5</v>
      </c>
      <c r="B18" s="169" t="s">
        <v>165</v>
      </c>
      <c r="C18" s="38" t="s">
        <v>4</v>
      </c>
      <c r="D18" s="39" t="s">
        <v>5</v>
      </c>
      <c r="E18" s="40">
        <v>2756897</v>
      </c>
      <c r="F18" s="46">
        <v>2645341.06641</v>
      </c>
      <c r="G18" s="40"/>
      <c r="H18" s="40"/>
      <c r="I18" s="40"/>
      <c r="J18" s="42" t="s">
        <v>166</v>
      </c>
      <c r="K18" s="42" t="s">
        <v>161</v>
      </c>
      <c r="L18" s="40"/>
      <c r="M18" s="40"/>
      <c r="N18" s="40"/>
      <c r="O18" s="40">
        <f t="shared" si="6"/>
        <v>1247822.3</v>
      </c>
      <c r="P18" s="40">
        <v>1247822.3</v>
      </c>
      <c r="Q18" s="40"/>
      <c r="R18" s="40"/>
      <c r="S18" s="40">
        <f t="shared" si="7"/>
        <v>1247822.3</v>
      </c>
      <c r="T18" s="40">
        <v>1247822.3</v>
      </c>
      <c r="U18" s="40"/>
      <c r="V18" s="40"/>
      <c r="W18" s="51">
        <f t="shared" si="8"/>
        <v>0</v>
      </c>
      <c r="X18" s="51"/>
      <c r="Y18" s="51">
        <f t="shared" si="9"/>
        <v>0</v>
      </c>
      <c r="Z18" s="113">
        <f t="shared" si="10"/>
        <v>0</v>
      </c>
      <c r="AA18" s="51">
        <f t="shared" si="11"/>
        <v>0</v>
      </c>
      <c r="AB18" s="122">
        <f t="shared" si="12"/>
        <v>0</v>
      </c>
      <c r="AC18" s="131"/>
      <c r="AD18" s="131">
        <v>0</v>
      </c>
      <c r="AE18" s="131">
        <v>1</v>
      </c>
      <c r="AF18" s="132">
        <v>0</v>
      </c>
      <c r="AG18" s="132"/>
      <c r="AH18" s="132"/>
      <c r="AI18" s="198" t="s">
        <v>167</v>
      </c>
      <c r="AJ18" s="198" t="s">
        <v>168</v>
      </c>
      <c r="AK18" s="48" t="s">
        <v>169</v>
      </c>
    </row>
    <row r="19" spans="1:37" s="251" customFormat="1" ht="60.6" customHeight="1">
      <c r="A19" s="267">
        <f t="shared" si="13"/>
        <v>6</v>
      </c>
      <c r="B19" s="169" t="s">
        <v>170</v>
      </c>
      <c r="C19" s="38" t="s">
        <v>4</v>
      </c>
      <c r="D19" s="39" t="s">
        <v>6</v>
      </c>
      <c r="E19" s="40">
        <v>2737433</v>
      </c>
      <c r="F19" s="40">
        <v>2461861.0047200001</v>
      </c>
      <c r="G19" s="40"/>
      <c r="H19" s="40">
        <v>1133361</v>
      </c>
      <c r="I19" s="40"/>
      <c r="J19" s="42" t="s">
        <v>171</v>
      </c>
      <c r="K19" s="42" t="s">
        <v>172</v>
      </c>
      <c r="L19" s="40"/>
      <c r="M19" s="40"/>
      <c r="N19" s="40"/>
      <c r="O19" s="40">
        <f t="shared" si="6"/>
        <v>1133361</v>
      </c>
      <c r="P19" s="40">
        <v>1133361</v>
      </c>
      <c r="Q19" s="40"/>
      <c r="R19" s="40"/>
      <c r="S19" s="40">
        <f t="shared" si="7"/>
        <v>985733.01511000004</v>
      </c>
      <c r="T19" s="40">
        <v>985733.01511000004</v>
      </c>
      <c r="U19" s="40"/>
      <c r="V19" s="40"/>
      <c r="W19" s="51">
        <f t="shared" si="8"/>
        <v>0</v>
      </c>
      <c r="X19" s="51"/>
      <c r="Y19" s="51">
        <f t="shared" si="9"/>
        <v>147627.98488999996</v>
      </c>
      <c r="Z19" s="113">
        <f t="shared" si="10"/>
        <v>0.13025680686912638</v>
      </c>
      <c r="AA19" s="51">
        <f t="shared" si="11"/>
        <v>147627.98488999996</v>
      </c>
      <c r="AB19" s="122">
        <f t="shared" si="12"/>
        <v>0.13025680686912638</v>
      </c>
      <c r="AC19" s="131"/>
      <c r="AD19" s="131">
        <v>1</v>
      </c>
      <c r="AE19" s="131"/>
      <c r="AF19" s="132">
        <v>0</v>
      </c>
      <c r="AG19" s="132"/>
      <c r="AH19" s="132"/>
      <c r="AI19" s="198" t="s">
        <v>173</v>
      </c>
      <c r="AJ19" s="198" t="s">
        <v>174</v>
      </c>
      <c r="AK19" s="48" t="s">
        <v>175</v>
      </c>
    </row>
    <row r="20" spans="1:37" s="251" customFormat="1" ht="49.5" customHeight="1">
      <c r="A20" s="267">
        <f t="shared" si="13"/>
        <v>7</v>
      </c>
      <c r="B20" s="169" t="s">
        <v>176</v>
      </c>
      <c r="C20" s="38" t="s">
        <v>7</v>
      </c>
      <c r="D20" s="39" t="s">
        <v>5</v>
      </c>
      <c r="E20" s="40">
        <v>3820325</v>
      </c>
      <c r="F20" s="40">
        <v>2398922.1830000002</v>
      </c>
      <c r="G20" s="40"/>
      <c r="H20" s="40"/>
      <c r="I20" s="40"/>
      <c r="J20" s="42" t="s">
        <v>177</v>
      </c>
      <c r="K20" s="42" t="s">
        <v>177</v>
      </c>
      <c r="L20" s="40"/>
      <c r="M20" s="40"/>
      <c r="N20" s="40"/>
      <c r="O20" s="40">
        <f t="shared" si="6"/>
        <v>124057.857</v>
      </c>
      <c r="P20" s="40">
        <v>124057.857</v>
      </c>
      <c r="Q20" s="40"/>
      <c r="R20" s="40"/>
      <c r="S20" s="40">
        <f t="shared" si="7"/>
        <v>124057.857</v>
      </c>
      <c r="T20" s="40">
        <v>124057.857</v>
      </c>
      <c r="U20" s="40"/>
      <c r="V20" s="40"/>
      <c r="W20" s="51">
        <f t="shared" si="8"/>
        <v>0</v>
      </c>
      <c r="X20" s="51"/>
      <c r="Y20" s="51">
        <f t="shared" si="9"/>
        <v>0</v>
      </c>
      <c r="Z20" s="113">
        <f t="shared" si="10"/>
        <v>0</v>
      </c>
      <c r="AA20" s="51">
        <f t="shared" si="11"/>
        <v>0</v>
      </c>
      <c r="AB20" s="122">
        <f t="shared" si="12"/>
        <v>0</v>
      </c>
      <c r="AC20" s="131"/>
      <c r="AD20" s="131">
        <v>0</v>
      </c>
      <c r="AE20" s="131">
        <v>1</v>
      </c>
      <c r="AF20" s="132">
        <v>0</v>
      </c>
      <c r="AG20" s="132"/>
      <c r="AH20" s="132"/>
      <c r="AI20" s="198" t="s">
        <v>178</v>
      </c>
      <c r="AJ20" s="198" t="s">
        <v>179</v>
      </c>
      <c r="AK20" s="48" t="s">
        <v>180</v>
      </c>
    </row>
    <row r="21" spans="1:37" s="251" customFormat="1" ht="59.25" customHeight="1">
      <c r="A21" s="267">
        <f t="shared" ref="A21:A31" si="14">ROW()-13</f>
        <v>8</v>
      </c>
      <c r="B21" s="169" t="s">
        <v>181</v>
      </c>
      <c r="C21" s="38" t="s">
        <v>7</v>
      </c>
      <c r="D21" s="39" t="s">
        <v>5</v>
      </c>
      <c r="E21" s="40">
        <v>6715009</v>
      </c>
      <c r="F21" s="46">
        <v>6535067.4638699992</v>
      </c>
      <c r="G21" s="40"/>
      <c r="H21" s="40"/>
      <c r="I21" s="40"/>
      <c r="J21" s="42" t="s">
        <v>182</v>
      </c>
      <c r="K21" s="42" t="s">
        <v>183</v>
      </c>
      <c r="L21" s="40"/>
      <c r="M21" s="40"/>
      <c r="N21" s="40"/>
      <c r="O21" s="40">
        <f t="shared" si="6"/>
        <v>1676293.3</v>
      </c>
      <c r="P21" s="40">
        <v>1676293.3</v>
      </c>
      <c r="Q21" s="40"/>
      <c r="R21" s="40"/>
      <c r="S21" s="40">
        <f t="shared" si="7"/>
        <v>1676293.3</v>
      </c>
      <c r="T21" s="40">
        <v>1676293.3</v>
      </c>
      <c r="U21" s="40"/>
      <c r="V21" s="40"/>
      <c r="W21" s="51">
        <f t="shared" si="8"/>
        <v>0</v>
      </c>
      <c r="X21" s="51"/>
      <c r="Y21" s="51">
        <f t="shared" si="9"/>
        <v>0</v>
      </c>
      <c r="Z21" s="113">
        <f t="shared" si="10"/>
        <v>0</v>
      </c>
      <c r="AA21" s="51">
        <f t="shared" si="11"/>
        <v>0</v>
      </c>
      <c r="AB21" s="122">
        <f t="shared" si="12"/>
        <v>0</v>
      </c>
      <c r="AC21" s="131">
        <v>1</v>
      </c>
      <c r="AD21" s="131">
        <v>0</v>
      </c>
      <c r="AE21" s="131">
        <v>0</v>
      </c>
      <c r="AF21" s="132">
        <v>0</v>
      </c>
      <c r="AG21" s="132"/>
      <c r="AH21" s="132"/>
      <c r="AI21" s="198" t="s">
        <v>184</v>
      </c>
      <c r="AJ21" s="198" t="s">
        <v>158</v>
      </c>
      <c r="AK21" s="70"/>
    </row>
    <row r="22" spans="1:37" s="251" customFormat="1" ht="57" customHeight="1">
      <c r="A22" s="267">
        <f t="shared" si="14"/>
        <v>9</v>
      </c>
      <c r="B22" s="169" t="s">
        <v>185</v>
      </c>
      <c r="C22" s="38" t="s">
        <v>7</v>
      </c>
      <c r="D22" s="39" t="s">
        <v>5</v>
      </c>
      <c r="E22" s="40">
        <v>2356129.338</v>
      </c>
      <c r="F22" s="46">
        <v>2291862.4642099999</v>
      </c>
      <c r="G22" s="40"/>
      <c r="H22" s="40"/>
      <c r="I22" s="40"/>
      <c r="J22" s="42" t="s">
        <v>186</v>
      </c>
      <c r="K22" s="42" t="s">
        <v>187</v>
      </c>
      <c r="L22" s="40"/>
      <c r="M22" s="40"/>
      <c r="N22" s="40"/>
      <c r="O22" s="40">
        <f t="shared" si="6"/>
        <v>801904.1</v>
      </c>
      <c r="P22" s="40">
        <v>801904.1</v>
      </c>
      <c r="Q22" s="40"/>
      <c r="R22" s="40"/>
      <c r="S22" s="40">
        <f t="shared" si="7"/>
        <v>801904.1</v>
      </c>
      <c r="T22" s="40">
        <v>801904.1</v>
      </c>
      <c r="U22" s="40"/>
      <c r="V22" s="40"/>
      <c r="W22" s="51">
        <f t="shared" si="8"/>
        <v>0</v>
      </c>
      <c r="X22" s="51"/>
      <c r="Y22" s="51">
        <f t="shared" si="9"/>
        <v>0</v>
      </c>
      <c r="Z22" s="113">
        <f t="shared" si="10"/>
        <v>0</v>
      </c>
      <c r="AA22" s="51">
        <f t="shared" si="11"/>
        <v>0</v>
      </c>
      <c r="AB22" s="122">
        <f t="shared" si="12"/>
        <v>0</v>
      </c>
      <c r="AC22" s="131">
        <v>1</v>
      </c>
      <c r="AD22" s="131">
        <v>0</v>
      </c>
      <c r="AE22" s="131">
        <v>0</v>
      </c>
      <c r="AF22" s="132">
        <v>0</v>
      </c>
      <c r="AG22" s="132"/>
      <c r="AH22" s="132"/>
      <c r="AI22" s="198" t="s">
        <v>188</v>
      </c>
      <c r="AJ22" s="198" t="s">
        <v>174</v>
      </c>
      <c r="AK22" s="48" t="s">
        <v>189</v>
      </c>
    </row>
    <row r="23" spans="1:37" s="251" customFormat="1" ht="63" customHeight="1">
      <c r="A23" s="267">
        <f t="shared" si="14"/>
        <v>10</v>
      </c>
      <c r="B23" s="169" t="s">
        <v>190</v>
      </c>
      <c r="C23" s="38" t="s">
        <v>7</v>
      </c>
      <c r="D23" s="39" t="s">
        <v>8</v>
      </c>
      <c r="E23" s="40">
        <v>4960691</v>
      </c>
      <c r="F23" s="40">
        <v>4729032.6511100009</v>
      </c>
      <c r="G23" s="40"/>
      <c r="H23" s="40"/>
      <c r="I23" s="40"/>
      <c r="J23" s="42" t="s">
        <v>191</v>
      </c>
      <c r="K23" s="42" t="s">
        <v>192</v>
      </c>
      <c r="L23" s="40"/>
      <c r="M23" s="40"/>
      <c r="N23" s="40"/>
      <c r="O23" s="40">
        <f t="shared" si="6"/>
        <v>442500</v>
      </c>
      <c r="P23" s="40">
        <v>442500</v>
      </c>
      <c r="Q23" s="40"/>
      <c r="R23" s="40"/>
      <c r="S23" s="40">
        <f t="shared" si="7"/>
        <v>442500</v>
      </c>
      <c r="T23" s="40">
        <v>442500</v>
      </c>
      <c r="U23" s="40"/>
      <c r="V23" s="40"/>
      <c r="W23" s="51">
        <f t="shared" si="8"/>
        <v>0</v>
      </c>
      <c r="X23" s="51"/>
      <c r="Y23" s="51">
        <f t="shared" si="9"/>
        <v>0</v>
      </c>
      <c r="Z23" s="113">
        <f t="shared" si="10"/>
        <v>0</v>
      </c>
      <c r="AA23" s="51">
        <f t="shared" si="11"/>
        <v>0</v>
      </c>
      <c r="AB23" s="122">
        <f t="shared" si="12"/>
        <v>0</v>
      </c>
      <c r="AC23" s="131">
        <v>1</v>
      </c>
      <c r="AD23" s="131">
        <v>0</v>
      </c>
      <c r="AE23" s="131">
        <v>0</v>
      </c>
      <c r="AF23" s="132">
        <v>0</v>
      </c>
      <c r="AG23" s="132"/>
      <c r="AH23" s="132"/>
      <c r="AI23" s="198" t="s">
        <v>193</v>
      </c>
      <c r="AJ23" s="198" t="s">
        <v>194</v>
      </c>
      <c r="AK23" s="48" t="s">
        <v>195</v>
      </c>
    </row>
    <row r="24" spans="1:37" s="251" customFormat="1" ht="72.75" customHeight="1">
      <c r="A24" s="267">
        <f t="shared" si="14"/>
        <v>11</v>
      </c>
      <c r="B24" s="169" t="s">
        <v>196</v>
      </c>
      <c r="C24" s="38" t="s">
        <v>7</v>
      </c>
      <c r="D24" s="39" t="s">
        <v>5</v>
      </c>
      <c r="E24" s="40">
        <v>2811257</v>
      </c>
      <c r="F24" s="46">
        <v>2732467.6695900001</v>
      </c>
      <c r="G24" s="40"/>
      <c r="H24" s="40"/>
      <c r="I24" s="40"/>
      <c r="J24" s="42" t="s">
        <v>197</v>
      </c>
      <c r="K24" s="42" t="s">
        <v>198</v>
      </c>
      <c r="L24" s="40"/>
      <c r="M24" s="40"/>
      <c r="N24" s="40"/>
      <c r="O24" s="40">
        <f t="shared" si="6"/>
        <v>2055021.3</v>
      </c>
      <c r="P24" s="40">
        <v>2055021.3</v>
      </c>
      <c r="Q24" s="40"/>
      <c r="R24" s="40"/>
      <c r="S24" s="40">
        <f t="shared" si="7"/>
        <v>2055021.3</v>
      </c>
      <c r="T24" s="40">
        <v>2055021.3</v>
      </c>
      <c r="U24" s="40"/>
      <c r="V24" s="40"/>
      <c r="W24" s="51">
        <f t="shared" si="8"/>
        <v>0</v>
      </c>
      <c r="X24" s="51"/>
      <c r="Y24" s="51">
        <f t="shared" si="9"/>
        <v>0</v>
      </c>
      <c r="Z24" s="113">
        <f t="shared" si="10"/>
        <v>0</v>
      </c>
      <c r="AA24" s="51">
        <f t="shared" si="11"/>
        <v>0</v>
      </c>
      <c r="AB24" s="122">
        <f t="shared" si="12"/>
        <v>0</v>
      </c>
      <c r="AC24" s="131">
        <v>1</v>
      </c>
      <c r="AD24" s="131">
        <v>0</v>
      </c>
      <c r="AE24" s="131">
        <v>0</v>
      </c>
      <c r="AF24" s="132">
        <v>0</v>
      </c>
      <c r="AG24" s="132"/>
      <c r="AH24" s="132"/>
      <c r="AI24" s="198" t="s">
        <v>199</v>
      </c>
      <c r="AJ24" s="198" t="s">
        <v>200</v>
      </c>
      <c r="AK24" s="48" t="s">
        <v>189</v>
      </c>
    </row>
    <row r="25" spans="1:37" s="251" customFormat="1" ht="61.5" customHeight="1">
      <c r="A25" s="267">
        <f t="shared" si="14"/>
        <v>12</v>
      </c>
      <c r="B25" s="169" t="s">
        <v>201</v>
      </c>
      <c r="C25" s="38" t="s">
        <v>7</v>
      </c>
      <c r="D25" s="39" t="s">
        <v>5</v>
      </c>
      <c r="E25" s="40">
        <v>6237578</v>
      </c>
      <c r="F25" s="46">
        <v>6046646.0927500008</v>
      </c>
      <c r="G25" s="40"/>
      <c r="H25" s="40"/>
      <c r="I25" s="40"/>
      <c r="J25" s="42" t="s">
        <v>202</v>
      </c>
      <c r="K25" s="42" t="s">
        <v>183</v>
      </c>
      <c r="L25" s="40"/>
      <c r="M25" s="40"/>
      <c r="N25" s="40"/>
      <c r="O25" s="40">
        <f t="shared" si="6"/>
        <v>1568457.2</v>
      </c>
      <c r="P25" s="40">
        <v>1568457.2</v>
      </c>
      <c r="Q25" s="40"/>
      <c r="R25" s="40"/>
      <c r="S25" s="40">
        <f t="shared" si="7"/>
        <v>1568457.2</v>
      </c>
      <c r="T25" s="40">
        <v>1568457.2</v>
      </c>
      <c r="U25" s="40"/>
      <c r="V25" s="40"/>
      <c r="W25" s="51">
        <f t="shared" si="8"/>
        <v>0</v>
      </c>
      <c r="X25" s="51"/>
      <c r="Y25" s="51">
        <f t="shared" si="9"/>
        <v>0</v>
      </c>
      <c r="Z25" s="113">
        <f t="shared" si="10"/>
        <v>0</v>
      </c>
      <c r="AA25" s="51">
        <f t="shared" si="11"/>
        <v>0</v>
      </c>
      <c r="AB25" s="122">
        <f t="shared" si="12"/>
        <v>0</v>
      </c>
      <c r="AC25" s="131">
        <v>1</v>
      </c>
      <c r="AD25" s="131">
        <v>0</v>
      </c>
      <c r="AE25" s="131">
        <v>0</v>
      </c>
      <c r="AF25" s="132">
        <v>0</v>
      </c>
      <c r="AG25" s="132"/>
      <c r="AH25" s="132"/>
      <c r="AI25" s="198" t="s">
        <v>203</v>
      </c>
      <c r="AJ25" s="198" t="s">
        <v>158</v>
      </c>
      <c r="AK25" s="70"/>
    </row>
    <row r="26" spans="1:37" s="251" customFormat="1" ht="54.75" customHeight="1">
      <c r="A26" s="267">
        <f t="shared" si="14"/>
        <v>13</v>
      </c>
      <c r="B26" s="169" t="s">
        <v>204</v>
      </c>
      <c r="C26" s="38" t="s">
        <v>7</v>
      </c>
      <c r="D26" s="39" t="s">
        <v>5</v>
      </c>
      <c r="E26" s="40">
        <v>2521526</v>
      </c>
      <c r="F26" s="40">
        <v>2431261.2969599999</v>
      </c>
      <c r="G26" s="40"/>
      <c r="H26" s="40"/>
      <c r="I26" s="40"/>
      <c r="J26" s="42" t="s">
        <v>205</v>
      </c>
      <c r="K26" s="42" t="s">
        <v>206</v>
      </c>
      <c r="L26" s="40"/>
      <c r="M26" s="40"/>
      <c r="N26" s="40"/>
      <c r="O26" s="40">
        <f t="shared" si="6"/>
        <v>1333814</v>
      </c>
      <c r="P26" s="40">
        <v>1333814</v>
      </c>
      <c r="Q26" s="40"/>
      <c r="R26" s="40"/>
      <c r="S26" s="40">
        <f t="shared" si="7"/>
        <v>1333814</v>
      </c>
      <c r="T26" s="40">
        <v>1333814</v>
      </c>
      <c r="U26" s="40"/>
      <c r="V26" s="40"/>
      <c r="W26" s="51">
        <f t="shared" si="8"/>
        <v>0</v>
      </c>
      <c r="X26" s="51"/>
      <c r="Y26" s="51">
        <f t="shared" si="9"/>
        <v>0</v>
      </c>
      <c r="Z26" s="113">
        <f t="shared" si="10"/>
        <v>0</v>
      </c>
      <c r="AA26" s="51">
        <f t="shared" si="11"/>
        <v>0</v>
      </c>
      <c r="AB26" s="122">
        <f t="shared" si="12"/>
        <v>0</v>
      </c>
      <c r="AC26" s="131">
        <v>1</v>
      </c>
      <c r="AD26" s="131">
        <v>0</v>
      </c>
      <c r="AE26" s="131">
        <v>0</v>
      </c>
      <c r="AF26" s="132">
        <v>0</v>
      </c>
      <c r="AG26" s="132"/>
      <c r="AH26" s="132"/>
      <c r="AI26" s="198" t="s">
        <v>207</v>
      </c>
      <c r="AJ26" s="198" t="s">
        <v>153</v>
      </c>
      <c r="AK26" s="70"/>
    </row>
    <row r="27" spans="1:37" s="251" customFormat="1" ht="67.5" customHeight="1">
      <c r="A27" s="267">
        <f t="shared" si="14"/>
        <v>14</v>
      </c>
      <c r="B27" s="169" t="s">
        <v>208</v>
      </c>
      <c r="C27" s="38" t="s">
        <v>7</v>
      </c>
      <c r="D27" s="39" t="s">
        <v>5</v>
      </c>
      <c r="E27" s="40">
        <v>2334400</v>
      </c>
      <c r="F27" s="40">
        <v>1902604.0532700005</v>
      </c>
      <c r="G27" s="40"/>
      <c r="H27" s="40"/>
      <c r="I27" s="40"/>
      <c r="J27" s="42" t="s">
        <v>209</v>
      </c>
      <c r="K27" s="42" t="s">
        <v>210</v>
      </c>
      <c r="L27" s="40"/>
      <c r="M27" s="40"/>
      <c r="N27" s="40"/>
      <c r="O27" s="40">
        <f t="shared" si="6"/>
        <v>748475.1</v>
      </c>
      <c r="P27" s="40">
        <v>748475.1</v>
      </c>
      <c r="Q27" s="40"/>
      <c r="R27" s="40"/>
      <c r="S27" s="40">
        <f t="shared" si="7"/>
        <v>748475.1</v>
      </c>
      <c r="T27" s="40">
        <v>748475.1</v>
      </c>
      <c r="U27" s="40"/>
      <c r="V27" s="40"/>
      <c r="W27" s="51">
        <f t="shared" si="8"/>
        <v>0</v>
      </c>
      <c r="X27" s="51"/>
      <c r="Y27" s="51">
        <f t="shared" si="9"/>
        <v>0</v>
      </c>
      <c r="Z27" s="113">
        <f t="shared" si="10"/>
        <v>0</v>
      </c>
      <c r="AA27" s="51">
        <f t="shared" si="11"/>
        <v>0</v>
      </c>
      <c r="AB27" s="122">
        <f t="shared" si="12"/>
        <v>0</v>
      </c>
      <c r="AC27" s="131">
        <v>1</v>
      </c>
      <c r="AD27" s="131">
        <v>0</v>
      </c>
      <c r="AE27" s="131">
        <v>0</v>
      </c>
      <c r="AF27" s="132">
        <v>0</v>
      </c>
      <c r="AG27" s="132"/>
      <c r="AH27" s="132"/>
      <c r="AI27" s="198" t="s">
        <v>211</v>
      </c>
      <c r="AJ27" s="198" t="s">
        <v>212</v>
      </c>
      <c r="AK27" s="70"/>
    </row>
    <row r="28" spans="1:37" s="251" customFormat="1" ht="60" customHeight="1">
      <c r="A28" s="267">
        <f t="shared" si="14"/>
        <v>15</v>
      </c>
      <c r="B28" s="169" t="s">
        <v>213</v>
      </c>
      <c r="C28" s="38" t="s">
        <v>7</v>
      </c>
      <c r="D28" s="39" t="s">
        <v>5</v>
      </c>
      <c r="E28" s="40">
        <v>6220881</v>
      </c>
      <c r="F28" s="46">
        <v>6115197.0614900002</v>
      </c>
      <c r="G28" s="40"/>
      <c r="H28" s="40"/>
      <c r="I28" s="40"/>
      <c r="J28" s="42" t="s">
        <v>214</v>
      </c>
      <c r="K28" s="42" t="s">
        <v>183</v>
      </c>
      <c r="L28" s="40"/>
      <c r="M28" s="40"/>
      <c r="N28" s="40"/>
      <c r="O28" s="40">
        <f t="shared" si="6"/>
        <v>1544295</v>
      </c>
      <c r="P28" s="40">
        <v>1544295</v>
      </c>
      <c r="Q28" s="40"/>
      <c r="R28" s="40"/>
      <c r="S28" s="40">
        <f t="shared" si="7"/>
        <v>1544295</v>
      </c>
      <c r="T28" s="40">
        <v>1544295</v>
      </c>
      <c r="U28" s="40"/>
      <c r="V28" s="40"/>
      <c r="W28" s="51">
        <f t="shared" si="8"/>
        <v>0</v>
      </c>
      <c r="X28" s="51"/>
      <c r="Y28" s="51">
        <f t="shared" si="9"/>
        <v>0</v>
      </c>
      <c r="Z28" s="113">
        <f t="shared" si="10"/>
        <v>0</v>
      </c>
      <c r="AA28" s="51">
        <f t="shared" si="11"/>
        <v>0</v>
      </c>
      <c r="AB28" s="122">
        <f t="shared" si="12"/>
        <v>0</v>
      </c>
      <c r="AC28" s="131">
        <v>1</v>
      </c>
      <c r="AD28" s="131">
        <v>0</v>
      </c>
      <c r="AE28" s="131">
        <v>0</v>
      </c>
      <c r="AF28" s="132">
        <v>0</v>
      </c>
      <c r="AG28" s="132"/>
      <c r="AH28" s="132"/>
      <c r="AI28" s="198" t="s">
        <v>215</v>
      </c>
      <c r="AJ28" s="198" t="s">
        <v>216</v>
      </c>
      <c r="AK28" s="70"/>
    </row>
    <row r="29" spans="1:37" s="251" customFormat="1" ht="58.5" customHeight="1">
      <c r="A29" s="267">
        <f t="shared" si="14"/>
        <v>16</v>
      </c>
      <c r="B29" s="169" t="s">
        <v>217</v>
      </c>
      <c r="C29" s="38" t="s">
        <v>7</v>
      </c>
      <c r="D29" s="39" t="s">
        <v>5</v>
      </c>
      <c r="E29" s="40">
        <v>2652521</v>
      </c>
      <c r="F29" s="46">
        <v>2563316.3537300001</v>
      </c>
      <c r="G29" s="40"/>
      <c r="H29" s="40"/>
      <c r="I29" s="40"/>
      <c r="J29" s="42" t="s">
        <v>218</v>
      </c>
      <c r="K29" s="42" t="s">
        <v>219</v>
      </c>
      <c r="L29" s="40"/>
      <c r="M29" s="40"/>
      <c r="N29" s="40"/>
      <c r="O29" s="40">
        <f t="shared" si="6"/>
        <v>926951.6</v>
      </c>
      <c r="P29" s="40">
        <v>926951.6</v>
      </c>
      <c r="Q29" s="40"/>
      <c r="R29" s="40"/>
      <c r="S29" s="40">
        <f t="shared" si="7"/>
        <v>926951.6</v>
      </c>
      <c r="T29" s="40">
        <v>926951.6</v>
      </c>
      <c r="U29" s="40"/>
      <c r="V29" s="40"/>
      <c r="W29" s="51">
        <f t="shared" si="8"/>
        <v>0</v>
      </c>
      <c r="X29" s="51"/>
      <c r="Y29" s="51">
        <f t="shared" si="9"/>
        <v>0</v>
      </c>
      <c r="Z29" s="113">
        <f t="shared" si="10"/>
        <v>0</v>
      </c>
      <c r="AA29" s="51">
        <f t="shared" si="11"/>
        <v>0</v>
      </c>
      <c r="AB29" s="122">
        <f t="shared" si="12"/>
        <v>0</v>
      </c>
      <c r="AC29" s="131">
        <v>1</v>
      </c>
      <c r="AD29" s="131">
        <v>0</v>
      </c>
      <c r="AE29" s="131">
        <v>0</v>
      </c>
      <c r="AF29" s="132">
        <v>0</v>
      </c>
      <c r="AG29" s="132"/>
      <c r="AH29" s="132"/>
      <c r="AI29" s="198" t="s">
        <v>220</v>
      </c>
      <c r="AJ29" s="198" t="s">
        <v>174</v>
      </c>
      <c r="AK29" s="70"/>
    </row>
    <row r="30" spans="1:37" s="251" customFormat="1" ht="76.5" customHeight="1">
      <c r="A30" s="267">
        <f t="shared" si="14"/>
        <v>17</v>
      </c>
      <c r="B30" s="169" t="s">
        <v>221</v>
      </c>
      <c r="C30" s="38" t="s">
        <v>7</v>
      </c>
      <c r="D30" s="39" t="s">
        <v>5</v>
      </c>
      <c r="E30" s="40">
        <v>2976050</v>
      </c>
      <c r="F30" s="46">
        <v>2832629.2927999999</v>
      </c>
      <c r="G30" s="40"/>
      <c r="H30" s="40"/>
      <c r="I30" s="40"/>
      <c r="J30" s="42" t="s">
        <v>222</v>
      </c>
      <c r="K30" s="42" t="s">
        <v>210</v>
      </c>
      <c r="L30" s="40"/>
      <c r="M30" s="40"/>
      <c r="N30" s="40"/>
      <c r="O30" s="40">
        <f t="shared" si="6"/>
        <v>580000</v>
      </c>
      <c r="P30" s="40">
        <v>580000</v>
      </c>
      <c r="Q30" s="40"/>
      <c r="R30" s="40"/>
      <c r="S30" s="40">
        <f t="shared" si="7"/>
        <v>0</v>
      </c>
      <c r="T30" s="40">
        <v>0</v>
      </c>
      <c r="U30" s="40"/>
      <c r="V30" s="40"/>
      <c r="W30" s="51">
        <f t="shared" si="8"/>
        <v>0</v>
      </c>
      <c r="X30" s="51"/>
      <c r="Y30" s="51">
        <f t="shared" si="9"/>
        <v>580000</v>
      </c>
      <c r="Z30" s="113">
        <f t="shared" si="10"/>
        <v>1</v>
      </c>
      <c r="AA30" s="51">
        <f t="shared" si="11"/>
        <v>580000</v>
      </c>
      <c r="AB30" s="122">
        <f t="shared" si="12"/>
        <v>1</v>
      </c>
      <c r="AC30" s="131">
        <v>1</v>
      </c>
      <c r="AD30" s="131">
        <v>0</v>
      </c>
      <c r="AE30" s="131">
        <v>0</v>
      </c>
      <c r="AF30" s="132">
        <v>0</v>
      </c>
      <c r="AG30" s="132"/>
      <c r="AH30" s="132"/>
      <c r="AI30" s="198" t="s">
        <v>223</v>
      </c>
      <c r="AJ30" s="198" t="s">
        <v>158</v>
      </c>
      <c r="AK30" s="48" t="s">
        <v>148</v>
      </c>
    </row>
    <row r="31" spans="1:37" s="251" customFormat="1" ht="71.45" customHeight="1">
      <c r="A31" s="267">
        <f t="shared" si="14"/>
        <v>18</v>
      </c>
      <c r="B31" s="169" t="s">
        <v>224</v>
      </c>
      <c r="C31" s="38" t="s">
        <v>7</v>
      </c>
      <c r="D31" s="39" t="s">
        <v>8</v>
      </c>
      <c r="E31" s="40">
        <v>8236674</v>
      </c>
      <c r="F31" s="40">
        <v>7763890.0880000005</v>
      </c>
      <c r="G31" s="40"/>
      <c r="H31" s="40"/>
      <c r="I31" s="40"/>
      <c r="J31" s="42" t="s">
        <v>225</v>
      </c>
      <c r="K31" s="42" t="s">
        <v>225</v>
      </c>
      <c r="L31" s="40"/>
      <c r="M31" s="40"/>
      <c r="N31" s="40"/>
      <c r="O31" s="40">
        <f t="shared" si="6"/>
        <v>401341.91236000002</v>
      </c>
      <c r="P31" s="40">
        <v>401341.91236000002</v>
      </c>
      <c r="Q31" s="40"/>
      <c r="R31" s="40"/>
      <c r="S31" s="40">
        <f t="shared" si="7"/>
        <v>401341.91236000002</v>
      </c>
      <c r="T31" s="40">
        <v>401341.91236000002</v>
      </c>
      <c r="U31" s="40"/>
      <c r="V31" s="40"/>
      <c r="W31" s="51">
        <f t="shared" si="8"/>
        <v>0</v>
      </c>
      <c r="X31" s="51"/>
      <c r="Y31" s="51">
        <f t="shared" si="9"/>
        <v>0</v>
      </c>
      <c r="Z31" s="113">
        <f t="shared" si="10"/>
        <v>0</v>
      </c>
      <c r="AA31" s="51">
        <f t="shared" si="11"/>
        <v>0</v>
      </c>
      <c r="AB31" s="122">
        <f t="shared" si="12"/>
        <v>0</v>
      </c>
      <c r="AC31" s="150"/>
      <c r="AD31" s="131">
        <v>1</v>
      </c>
      <c r="AE31" s="131">
        <v>0</v>
      </c>
      <c r="AF31" s="132">
        <v>0</v>
      </c>
      <c r="AG31" s="132"/>
      <c r="AH31" s="132"/>
      <c r="AI31" s="198" t="s">
        <v>226</v>
      </c>
      <c r="AJ31" s="198" t="s">
        <v>174</v>
      </c>
      <c r="AK31" s="48" t="s">
        <v>227</v>
      </c>
    </row>
    <row r="32" spans="1:37" s="251" customFormat="1" ht="59.25" customHeight="1">
      <c r="A32" s="267">
        <f t="shared" ref="A32:A44" si="15">ROW()-13</f>
        <v>19</v>
      </c>
      <c r="B32" s="169" t="s">
        <v>228</v>
      </c>
      <c r="C32" s="38" t="s">
        <v>9</v>
      </c>
      <c r="D32" s="39" t="s">
        <v>10</v>
      </c>
      <c r="E32" s="46">
        <v>9177975</v>
      </c>
      <c r="F32" s="46">
        <v>8538185.9151999988</v>
      </c>
      <c r="G32" s="40"/>
      <c r="H32" s="40"/>
      <c r="I32" s="40"/>
      <c r="J32" s="87" t="s">
        <v>229</v>
      </c>
      <c r="K32" s="87" t="s">
        <v>230</v>
      </c>
      <c r="L32" s="40"/>
      <c r="M32" s="40"/>
      <c r="N32" s="40"/>
      <c r="O32" s="40">
        <f t="shared" si="6"/>
        <v>1727000</v>
      </c>
      <c r="P32" s="40">
        <v>1727000</v>
      </c>
      <c r="Q32" s="40">
        <v>0</v>
      </c>
      <c r="R32" s="40">
        <v>0</v>
      </c>
      <c r="S32" s="40">
        <v>0</v>
      </c>
      <c r="T32" s="40">
        <v>0</v>
      </c>
      <c r="U32" s="40">
        <v>0</v>
      </c>
      <c r="V32" s="40">
        <v>0</v>
      </c>
      <c r="W32" s="51">
        <f t="shared" si="8"/>
        <v>0</v>
      </c>
      <c r="X32" s="51"/>
      <c r="Y32" s="51">
        <f t="shared" si="9"/>
        <v>1727000</v>
      </c>
      <c r="Z32" s="113">
        <f t="shared" si="10"/>
        <v>1</v>
      </c>
      <c r="AA32" s="51">
        <f t="shared" si="11"/>
        <v>1727000</v>
      </c>
      <c r="AB32" s="122">
        <f t="shared" si="12"/>
        <v>1</v>
      </c>
      <c r="AC32" s="131">
        <v>1</v>
      </c>
      <c r="AD32" s="131">
        <v>0</v>
      </c>
      <c r="AE32" s="131">
        <v>0</v>
      </c>
      <c r="AF32" s="132">
        <v>0</v>
      </c>
      <c r="AG32" s="132"/>
      <c r="AH32" s="132"/>
      <c r="AI32" s="198" t="s">
        <v>231</v>
      </c>
      <c r="AJ32" s="198" t="s">
        <v>232</v>
      </c>
      <c r="AK32" s="48" t="s">
        <v>148</v>
      </c>
    </row>
    <row r="33" spans="1:38" s="250" customFormat="1" ht="48.75" customHeight="1">
      <c r="A33" s="267">
        <f t="shared" si="15"/>
        <v>20</v>
      </c>
      <c r="B33" s="169" t="s">
        <v>233</v>
      </c>
      <c r="C33" s="38" t="s">
        <v>9</v>
      </c>
      <c r="D33" s="39" t="s">
        <v>11</v>
      </c>
      <c r="E33" s="46">
        <v>12224030</v>
      </c>
      <c r="F33" s="46">
        <v>11869364.60201</v>
      </c>
      <c r="G33" s="40"/>
      <c r="H33" s="40"/>
      <c r="I33" s="40"/>
      <c r="J33" s="87" t="s">
        <v>234</v>
      </c>
      <c r="K33" s="87" t="s">
        <v>183</v>
      </c>
      <c r="L33" s="40"/>
      <c r="M33" s="40"/>
      <c r="N33" s="40"/>
      <c r="O33" s="40">
        <f t="shared" si="6"/>
        <v>1988428.7</v>
      </c>
      <c r="P33" s="40">
        <v>1988428.7</v>
      </c>
      <c r="Q33" s="40"/>
      <c r="R33" s="40"/>
      <c r="S33" s="40">
        <f t="shared" si="7"/>
        <v>1988428.7</v>
      </c>
      <c r="T33" s="40">
        <v>1988428.7</v>
      </c>
      <c r="U33" s="40"/>
      <c r="V33" s="40"/>
      <c r="W33" s="51">
        <f t="shared" si="8"/>
        <v>0</v>
      </c>
      <c r="X33" s="51"/>
      <c r="Y33" s="51">
        <f t="shared" si="9"/>
        <v>0</v>
      </c>
      <c r="Z33" s="113">
        <f t="shared" si="10"/>
        <v>0</v>
      </c>
      <c r="AA33" s="51">
        <f t="shared" si="11"/>
        <v>0</v>
      </c>
      <c r="AB33" s="122">
        <f t="shared" si="12"/>
        <v>0</v>
      </c>
      <c r="AC33" s="131">
        <v>1</v>
      </c>
      <c r="AD33" s="131">
        <v>0</v>
      </c>
      <c r="AE33" s="131">
        <v>0</v>
      </c>
      <c r="AF33" s="132">
        <v>0</v>
      </c>
      <c r="AG33" s="132"/>
      <c r="AH33" s="132"/>
      <c r="AI33" s="198" t="s">
        <v>235</v>
      </c>
      <c r="AJ33" s="198" t="s">
        <v>236</v>
      </c>
      <c r="AK33" s="70"/>
    </row>
    <row r="34" spans="1:38" s="250" customFormat="1" ht="68.25" customHeight="1">
      <c r="A34" s="267">
        <f t="shared" si="15"/>
        <v>21</v>
      </c>
      <c r="B34" s="169" t="s">
        <v>237</v>
      </c>
      <c r="C34" s="38" t="s">
        <v>9</v>
      </c>
      <c r="D34" s="39" t="s">
        <v>11</v>
      </c>
      <c r="E34" s="46">
        <v>13940176</v>
      </c>
      <c r="F34" s="46">
        <v>14036930.275300002</v>
      </c>
      <c r="G34" s="40"/>
      <c r="H34" s="40"/>
      <c r="I34" s="40"/>
      <c r="J34" s="87" t="s">
        <v>238</v>
      </c>
      <c r="K34" s="87" t="s">
        <v>239</v>
      </c>
      <c r="L34" s="40"/>
      <c r="M34" s="40"/>
      <c r="N34" s="40"/>
      <c r="O34" s="40">
        <f t="shared" si="6"/>
        <v>1901633.3</v>
      </c>
      <c r="P34" s="40">
        <v>1901633.3</v>
      </c>
      <c r="Q34" s="40"/>
      <c r="R34" s="40"/>
      <c r="S34" s="40">
        <f t="shared" si="7"/>
        <v>1901633.3</v>
      </c>
      <c r="T34" s="40">
        <v>1901633.3</v>
      </c>
      <c r="U34" s="40"/>
      <c r="V34" s="40"/>
      <c r="W34" s="51">
        <f t="shared" si="8"/>
        <v>0</v>
      </c>
      <c r="X34" s="51"/>
      <c r="Y34" s="51">
        <f t="shared" si="9"/>
        <v>0</v>
      </c>
      <c r="Z34" s="113">
        <f t="shared" si="10"/>
        <v>0</v>
      </c>
      <c r="AA34" s="51">
        <f t="shared" si="11"/>
        <v>0</v>
      </c>
      <c r="AB34" s="122">
        <f t="shared" si="12"/>
        <v>0</v>
      </c>
      <c r="AC34" s="131">
        <v>1</v>
      </c>
      <c r="AD34" s="131">
        <v>0</v>
      </c>
      <c r="AE34" s="131">
        <v>0</v>
      </c>
      <c r="AF34" s="132">
        <v>0</v>
      </c>
      <c r="AG34" s="132"/>
      <c r="AH34" s="132"/>
      <c r="AI34" s="198" t="s">
        <v>240</v>
      </c>
      <c r="AJ34" s="198" t="s">
        <v>241</v>
      </c>
      <c r="AK34" s="70"/>
    </row>
    <row r="35" spans="1:38" s="251" customFormat="1" ht="68.25" customHeight="1">
      <c r="A35" s="267">
        <f t="shared" si="15"/>
        <v>22</v>
      </c>
      <c r="B35" s="169" t="s">
        <v>242</v>
      </c>
      <c r="C35" s="38" t="s">
        <v>12</v>
      </c>
      <c r="D35" s="39" t="s">
        <v>13</v>
      </c>
      <c r="E35" s="40">
        <v>1420553.2690000001</v>
      </c>
      <c r="F35" s="40">
        <v>1375968.0249399999</v>
      </c>
      <c r="G35" s="40"/>
      <c r="H35" s="40"/>
      <c r="I35" s="40"/>
      <c r="J35" s="79" t="s">
        <v>243</v>
      </c>
      <c r="K35" s="79"/>
      <c r="L35" s="40"/>
      <c r="M35" s="40"/>
      <c r="N35" s="40"/>
      <c r="O35" s="40">
        <f t="shared" si="6"/>
        <v>1209391</v>
      </c>
      <c r="P35" s="40">
        <v>1209391</v>
      </c>
      <c r="Q35" s="40"/>
      <c r="R35" s="40"/>
      <c r="S35" s="40">
        <f t="shared" si="7"/>
        <v>0</v>
      </c>
      <c r="T35" s="40">
        <v>0</v>
      </c>
      <c r="U35" s="40"/>
      <c r="V35" s="40"/>
      <c r="W35" s="51">
        <f t="shared" si="8"/>
        <v>0</v>
      </c>
      <c r="X35" s="51"/>
      <c r="Y35" s="51">
        <f t="shared" si="9"/>
        <v>1209391</v>
      </c>
      <c r="Z35" s="113">
        <f t="shared" si="10"/>
        <v>1</v>
      </c>
      <c r="AA35" s="51">
        <f t="shared" si="11"/>
        <v>1209391</v>
      </c>
      <c r="AB35" s="122">
        <f t="shared" si="12"/>
        <v>1</v>
      </c>
      <c r="AC35" s="131">
        <v>1</v>
      </c>
      <c r="AD35" s="131"/>
      <c r="AE35" s="131"/>
      <c r="AF35" s="132"/>
      <c r="AG35" s="132"/>
      <c r="AH35" s="132"/>
      <c r="AI35" s="198" t="s">
        <v>244</v>
      </c>
      <c r="AJ35" s="198" t="s">
        <v>245</v>
      </c>
      <c r="AK35" s="48" t="s">
        <v>246</v>
      </c>
    </row>
    <row r="36" spans="1:38" s="251" customFormat="1" ht="67.5" customHeight="1">
      <c r="A36" s="267">
        <f t="shared" si="15"/>
        <v>23</v>
      </c>
      <c r="B36" s="169" t="s">
        <v>247</v>
      </c>
      <c r="C36" s="38" t="s">
        <v>12</v>
      </c>
      <c r="D36" s="39">
        <v>2026</v>
      </c>
      <c r="E36" s="40">
        <v>2590393</v>
      </c>
      <c r="F36" s="40">
        <v>2369852.5683900001</v>
      </c>
      <c r="G36" s="40"/>
      <c r="H36" s="40"/>
      <c r="I36" s="40"/>
      <c r="J36" s="79" t="s">
        <v>248</v>
      </c>
      <c r="K36" s="79"/>
      <c r="L36" s="40"/>
      <c r="M36" s="40"/>
      <c r="N36" s="40"/>
      <c r="O36" s="40">
        <f t="shared" si="6"/>
        <v>800000</v>
      </c>
      <c r="P36" s="40">
        <v>800000</v>
      </c>
      <c r="Q36" s="40"/>
      <c r="R36" s="40"/>
      <c r="S36" s="40">
        <f t="shared" si="7"/>
        <v>0</v>
      </c>
      <c r="T36" s="40">
        <v>0</v>
      </c>
      <c r="U36" s="40"/>
      <c r="V36" s="40"/>
      <c r="W36" s="51">
        <f t="shared" si="8"/>
        <v>0</v>
      </c>
      <c r="X36" s="51"/>
      <c r="Y36" s="51">
        <f t="shared" si="9"/>
        <v>800000</v>
      </c>
      <c r="Z36" s="113">
        <f t="shared" si="10"/>
        <v>1</v>
      </c>
      <c r="AA36" s="51">
        <f t="shared" si="11"/>
        <v>800000</v>
      </c>
      <c r="AB36" s="122">
        <f t="shared" si="12"/>
        <v>1</v>
      </c>
      <c r="AC36" s="131">
        <v>1</v>
      </c>
      <c r="AD36" s="131"/>
      <c r="AE36" s="131"/>
      <c r="AF36" s="132"/>
      <c r="AG36" s="132"/>
      <c r="AH36" s="132"/>
      <c r="AI36" s="198" t="s">
        <v>249</v>
      </c>
      <c r="AJ36" s="198" t="s">
        <v>174</v>
      </c>
      <c r="AK36" s="48" t="s">
        <v>250</v>
      </c>
    </row>
    <row r="37" spans="1:38" s="251" customFormat="1" ht="63.75" customHeight="1">
      <c r="A37" s="267">
        <f t="shared" si="15"/>
        <v>24</v>
      </c>
      <c r="B37" s="169" t="s">
        <v>251</v>
      </c>
      <c r="C37" s="38" t="s">
        <v>12</v>
      </c>
      <c r="D37" s="39" t="s">
        <v>5</v>
      </c>
      <c r="E37" s="40">
        <v>2332591.7280000001</v>
      </c>
      <c r="F37" s="40">
        <v>2219260.5519900001</v>
      </c>
      <c r="G37" s="40"/>
      <c r="H37" s="40"/>
      <c r="I37" s="40"/>
      <c r="J37" s="79" t="s">
        <v>252</v>
      </c>
      <c r="K37" s="79" t="s">
        <v>252</v>
      </c>
      <c r="L37" s="40"/>
      <c r="M37" s="40"/>
      <c r="N37" s="40"/>
      <c r="O37" s="40">
        <f t="shared" si="6"/>
        <v>603000</v>
      </c>
      <c r="P37" s="40">
        <v>603000</v>
      </c>
      <c r="Q37" s="40"/>
      <c r="R37" s="40"/>
      <c r="S37" s="40">
        <f t="shared" si="7"/>
        <v>603000</v>
      </c>
      <c r="T37" s="40">
        <v>603000</v>
      </c>
      <c r="U37" s="40"/>
      <c r="V37" s="40"/>
      <c r="W37" s="51">
        <f t="shared" si="8"/>
        <v>0</v>
      </c>
      <c r="X37" s="51"/>
      <c r="Y37" s="51">
        <f t="shared" si="9"/>
        <v>0</v>
      </c>
      <c r="Z37" s="113">
        <f t="shared" si="10"/>
        <v>0</v>
      </c>
      <c r="AA37" s="51">
        <f t="shared" si="11"/>
        <v>0</v>
      </c>
      <c r="AB37" s="122">
        <f t="shared" si="12"/>
        <v>0</v>
      </c>
      <c r="AC37" s="131">
        <v>1</v>
      </c>
      <c r="AD37" s="131"/>
      <c r="AE37" s="131"/>
      <c r="AF37" s="132"/>
      <c r="AG37" s="132"/>
      <c r="AH37" s="132"/>
      <c r="AI37" s="198" t="s">
        <v>253</v>
      </c>
      <c r="AJ37" s="198" t="s">
        <v>174</v>
      </c>
      <c r="AK37" s="48" t="s">
        <v>254</v>
      </c>
    </row>
    <row r="38" spans="1:38" s="251" customFormat="1" ht="69" customHeight="1">
      <c r="A38" s="267">
        <f t="shared" si="15"/>
        <v>25</v>
      </c>
      <c r="B38" s="169" t="s">
        <v>255</v>
      </c>
      <c r="C38" s="38" t="s">
        <v>12</v>
      </c>
      <c r="D38" s="39" t="s">
        <v>13</v>
      </c>
      <c r="E38" s="40">
        <v>9582931</v>
      </c>
      <c r="F38" s="40">
        <v>9267229.6919</v>
      </c>
      <c r="G38" s="40"/>
      <c r="H38" s="40"/>
      <c r="I38" s="40"/>
      <c r="J38" s="79" t="s">
        <v>256</v>
      </c>
      <c r="K38" s="79" t="s">
        <v>256</v>
      </c>
      <c r="L38" s="40"/>
      <c r="M38" s="40"/>
      <c r="N38" s="40"/>
      <c r="O38" s="40">
        <f t="shared" si="6"/>
        <v>1608401.3</v>
      </c>
      <c r="P38" s="40">
        <v>1608401.3</v>
      </c>
      <c r="Q38" s="40"/>
      <c r="R38" s="40"/>
      <c r="S38" s="40">
        <f t="shared" si="7"/>
        <v>1608401.3</v>
      </c>
      <c r="T38" s="40">
        <v>1608401.3</v>
      </c>
      <c r="U38" s="40">
        <v>0</v>
      </c>
      <c r="V38" s="40"/>
      <c r="W38" s="51">
        <f t="shared" si="8"/>
        <v>0</v>
      </c>
      <c r="X38" s="51"/>
      <c r="Y38" s="51">
        <f t="shared" si="9"/>
        <v>0</v>
      </c>
      <c r="Z38" s="113">
        <f t="shared" si="10"/>
        <v>0</v>
      </c>
      <c r="AA38" s="51">
        <f t="shared" si="11"/>
        <v>0</v>
      </c>
      <c r="AB38" s="122">
        <f t="shared" si="12"/>
        <v>0</v>
      </c>
      <c r="AC38" s="131">
        <v>1</v>
      </c>
      <c r="AD38" s="131"/>
      <c r="AE38" s="131"/>
      <c r="AF38" s="132"/>
      <c r="AG38" s="132"/>
      <c r="AH38" s="132"/>
      <c r="AI38" s="198" t="s">
        <v>257</v>
      </c>
      <c r="AJ38" s="198" t="s">
        <v>258</v>
      </c>
      <c r="AK38" s="48" t="s">
        <v>259</v>
      </c>
    </row>
    <row r="39" spans="1:38" s="251" customFormat="1" ht="84" customHeight="1">
      <c r="A39" s="267">
        <f t="shared" si="15"/>
        <v>26</v>
      </c>
      <c r="B39" s="169" t="s">
        <v>260</v>
      </c>
      <c r="C39" s="38" t="s">
        <v>12</v>
      </c>
      <c r="D39" s="39" t="s">
        <v>13</v>
      </c>
      <c r="E39" s="40">
        <v>3663151</v>
      </c>
      <c r="F39" s="40">
        <v>3112845.2893699999</v>
      </c>
      <c r="G39" s="40"/>
      <c r="H39" s="40"/>
      <c r="I39" s="40"/>
      <c r="J39" s="79" t="s">
        <v>261</v>
      </c>
      <c r="K39" s="79" t="s">
        <v>261</v>
      </c>
      <c r="L39" s="40"/>
      <c r="M39" s="40"/>
      <c r="N39" s="40"/>
      <c r="O39" s="40">
        <f t="shared" si="6"/>
        <v>589386.69999999995</v>
      </c>
      <c r="P39" s="40">
        <v>589386.69999999995</v>
      </c>
      <c r="Q39" s="40"/>
      <c r="R39" s="40"/>
      <c r="S39" s="40">
        <f t="shared" si="7"/>
        <v>589386.69999999995</v>
      </c>
      <c r="T39" s="40">
        <v>589386.69999999995</v>
      </c>
      <c r="U39" s="40"/>
      <c r="V39" s="40"/>
      <c r="W39" s="51">
        <f t="shared" si="8"/>
        <v>0</v>
      </c>
      <c r="X39" s="51"/>
      <c r="Y39" s="51">
        <f t="shared" si="9"/>
        <v>0</v>
      </c>
      <c r="Z39" s="113">
        <f t="shared" si="10"/>
        <v>0</v>
      </c>
      <c r="AA39" s="51">
        <f t="shared" si="11"/>
        <v>0</v>
      </c>
      <c r="AB39" s="122">
        <f t="shared" si="12"/>
        <v>0</v>
      </c>
      <c r="AC39" s="131">
        <v>1</v>
      </c>
      <c r="AD39" s="131"/>
      <c r="AE39" s="131"/>
      <c r="AF39" s="132"/>
      <c r="AG39" s="132"/>
      <c r="AH39" s="132"/>
      <c r="AI39" s="198" t="s">
        <v>262</v>
      </c>
      <c r="AJ39" s="198" t="s">
        <v>174</v>
      </c>
      <c r="AK39" s="48"/>
    </row>
    <row r="40" spans="1:38" s="251" customFormat="1" ht="104.25" customHeight="1">
      <c r="A40" s="267">
        <f t="shared" si="15"/>
        <v>27</v>
      </c>
      <c r="B40" s="169" t="s">
        <v>263</v>
      </c>
      <c r="C40" s="38" t="s">
        <v>12</v>
      </c>
      <c r="D40" s="39" t="s">
        <v>13</v>
      </c>
      <c r="E40" s="40">
        <v>3181731</v>
      </c>
      <c r="F40" s="40">
        <v>3019434.2197500002</v>
      </c>
      <c r="G40" s="40"/>
      <c r="H40" s="40"/>
      <c r="I40" s="40"/>
      <c r="J40" s="79" t="s">
        <v>264</v>
      </c>
      <c r="K40" s="79" t="s">
        <v>264</v>
      </c>
      <c r="L40" s="40"/>
      <c r="M40" s="40"/>
      <c r="N40" s="40"/>
      <c r="O40" s="40">
        <f t="shared" si="6"/>
        <v>383848.49800999998</v>
      </c>
      <c r="P40" s="40">
        <v>383848.49800999998</v>
      </c>
      <c r="Q40" s="40"/>
      <c r="R40" s="40"/>
      <c r="S40" s="40">
        <f t="shared" si="7"/>
        <v>383848.49800999998</v>
      </c>
      <c r="T40" s="40">
        <v>383848.49800999998</v>
      </c>
      <c r="U40" s="40"/>
      <c r="V40" s="40"/>
      <c r="W40" s="51">
        <f t="shared" si="8"/>
        <v>0</v>
      </c>
      <c r="X40" s="51"/>
      <c r="Y40" s="51">
        <f t="shared" si="9"/>
        <v>0</v>
      </c>
      <c r="Z40" s="113">
        <f t="shared" si="10"/>
        <v>0</v>
      </c>
      <c r="AA40" s="51">
        <f t="shared" si="11"/>
        <v>0</v>
      </c>
      <c r="AB40" s="122">
        <f t="shared" si="12"/>
        <v>0</v>
      </c>
      <c r="AC40" s="131">
        <v>1</v>
      </c>
      <c r="AD40" s="131"/>
      <c r="AE40" s="131"/>
      <c r="AF40" s="132"/>
      <c r="AG40" s="132"/>
      <c r="AH40" s="132"/>
      <c r="AI40" s="198" t="s">
        <v>265</v>
      </c>
      <c r="AJ40" s="198" t="s">
        <v>266</v>
      </c>
      <c r="AK40" s="48" t="s">
        <v>254</v>
      </c>
    </row>
    <row r="41" spans="1:38" s="251" customFormat="1" ht="74.25" customHeight="1">
      <c r="A41" s="267">
        <f t="shared" si="15"/>
        <v>28</v>
      </c>
      <c r="B41" s="169" t="s">
        <v>267</v>
      </c>
      <c r="C41" s="38" t="s">
        <v>12</v>
      </c>
      <c r="D41" s="39" t="s">
        <v>13</v>
      </c>
      <c r="E41" s="40">
        <v>4083905</v>
      </c>
      <c r="F41" s="40">
        <v>2093113.5033800001</v>
      </c>
      <c r="G41" s="40"/>
      <c r="H41" s="40"/>
      <c r="I41" s="40"/>
      <c r="J41" s="79" t="s">
        <v>268</v>
      </c>
      <c r="K41" s="79" t="s">
        <v>268</v>
      </c>
      <c r="L41" s="40"/>
      <c r="M41" s="40"/>
      <c r="N41" s="40"/>
      <c r="O41" s="40">
        <f t="shared" si="6"/>
        <v>601754.59401</v>
      </c>
      <c r="P41" s="40">
        <v>601754.59401</v>
      </c>
      <c r="Q41" s="40"/>
      <c r="R41" s="40"/>
      <c r="S41" s="40">
        <f t="shared" si="7"/>
        <v>601754.59401</v>
      </c>
      <c r="T41" s="40">
        <v>601754.59401</v>
      </c>
      <c r="U41" s="40"/>
      <c r="V41" s="40"/>
      <c r="W41" s="51">
        <f t="shared" si="8"/>
        <v>0</v>
      </c>
      <c r="X41" s="51"/>
      <c r="Y41" s="51">
        <f t="shared" si="9"/>
        <v>0</v>
      </c>
      <c r="Z41" s="113">
        <f t="shared" si="10"/>
        <v>0</v>
      </c>
      <c r="AA41" s="51">
        <f t="shared" si="11"/>
        <v>0</v>
      </c>
      <c r="AB41" s="122">
        <f t="shared" si="12"/>
        <v>0</v>
      </c>
      <c r="AC41" s="131">
        <v>1</v>
      </c>
      <c r="AD41" s="131"/>
      <c r="AE41" s="131"/>
      <c r="AF41" s="132"/>
      <c r="AG41" s="132"/>
      <c r="AH41" s="132"/>
      <c r="AI41" s="198" t="s">
        <v>269</v>
      </c>
      <c r="AJ41" s="198" t="s">
        <v>266</v>
      </c>
      <c r="AK41" s="48" t="s">
        <v>254</v>
      </c>
    </row>
    <row r="42" spans="1:38" s="251" customFormat="1" ht="67.5" customHeight="1">
      <c r="A42" s="267">
        <f t="shared" si="15"/>
        <v>29</v>
      </c>
      <c r="B42" s="169" t="s">
        <v>270</v>
      </c>
      <c r="C42" s="38" t="s">
        <v>12</v>
      </c>
      <c r="D42" s="39" t="s">
        <v>13</v>
      </c>
      <c r="E42" s="40">
        <v>9651907</v>
      </c>
      <c r="F42" s="40">
        <v>9183054.7634500004</v>
      </c>
      <c r="G42" s="40"/>
      <c r="H42" s="40"/>
      <c r="I42" s="40"/>
      <c r="J42" s="79" t="s">
        <v>271</v>
      </c>
      <c r="K42" s="79"/>
      <c r="L42" s="40"/>
      <c r="M42" s="40"/>
      <c r="N42" s="40"/>
      <c r="O42" s="40">
        <f t="shared" si="6"/>
        <v>1983568.2</v>
      </c>
      <c r="P42" s="40">
        <v>1983568.2</v>
      </c>
      <c r="Q42" s="40"/>
      <c r="R42" s="40"/>
      <c r="S42" s="40">
        <f t="shared" si="7"/>
        <v>1983568.2</v>
      </c>
      <c r="T42" s="40">
        <v>1983568.2</v>
      </c>
      <c r="U42" s="40"/>
      <c r="V42" s="40"/>
      <c r="W42" s="51">
        <f t="shared" si="8"/>
        <v>0</v>
      </c>
      <c r="X42" s="51"/>
      <c r="Y42" s="51">
        <f t="shared" si="9"/>
        <v>0</v>
      </c>
      <c r="Z42" s="113">
        <f t="shared" si="10"/>
        <v>0</v>
      </c>
      <c r="AA42" s="51">
        <f t="shared" si="11"/>
        <v>0</v>
      </c>
      <c r="AB42" s="122">
        <f t="shared" si="12"/>
        <v>0</v>
      </c>
      <c r="AC42" s="131">
        <v>1</v>
      </c>
      <c r="AD42" s="131"/>
      <c r="AE42" s="131"/>
      <c r="AF42" s="132"/>
      <c r="AG42" s="132"/>
      <c r="AH42" s="132"/>
      <c r="AI42" s="198" t="s">
        <v>272</v>
      </c>
      <c r="AJ42" s="198" t="s">
        <v>158</v>
      </c>
      <c r="AK42" s="48" t="s">
        <v>273</v>
      </c>
    </row>
    <row r="43" spans="1:38" s="251" customFormat="1" ht="67.5" customHeight="1">
      <c r="A43" s="267">
        <f t="shared" si="15"/>
        <v>30</v>
      </c>
      <c r="B43" s="169" t="s">
        <v>274</v>
      </c>
      <c r="C43" s="38" t="s">
        <v>12</v>
      </c>
      <c r="D43" s="39" t="s">
        <v>13</v>
      </c>
      <c r="E43" s="40">
        <v>1063001.7450000001</v>
      </c>
      <c r="F43" s="40">
        <v>1020561.8112699999</v>
      </c>
      <c r="G43" s="40"/>
      <c r="H43" s="40"/>
      <c r="I43" s="40"/>
      <c r="J43" s="79" t="s">
        <v>275</v>
      </c>
      <c r="K43" s="79" t="s">
        <v>275</v>
      </c>
      <c r="L43" s="40"/>
      <c r="M43" s="40"/>
      <c r="N43" s="40"/>
      <c r="O43" s="40">
        <f t="shared" si="6"/>
        <v>608332.80000000005</v>
      </c>
      <c r="P43" s="40">
        <v>608332.80000000005</v>
      </c>
      <c r="Q43" s="40"/>
      <c r="R43" s="40"/>
      <c r="S43" s="40">
        <f t="shared" si="7"/>
        <v>608332.80000000005</v>
      </c>
      <c r="T43" s="40">
        <v>608332.80000000005</v>
      </c>
      <c r="U43" s="40"/>
      <c r="V43" s="40"/>
      <c r="W43" s="51">
        <f t="shared" si="8"/>
        <v>0</v>
      </c>
      <c r="X43" s="51"/>
      <c r="Y43" s="51">
        <f t="shared" si="9"/>
        <v>0</v>
      </c>
      <c r="Z43" s="113">
        <f t="shared" si="10"/>
        <v>0</v>
      </c>
      <c r="AA43" s="51">
        <f t="shared" si="11"/>
        <v>0</v>
      </c>
      <c r="AB43" s="122">
        <f t="shared" si="12"/>
        <v>0</v>
      </c>
      <c r="AC43" s="131">
        <v>1</v>
      </c>
      <c r="AD43" s="131"/>
      <c r="AE43" s="131"/>
      <c r="AF43" s="132"/>
      <c r="AG43" s="132"/>
      <c r="AH43" s="132"/>
      <c r="AI43" s="198" t="s">
        <v>276</v>
      </c>
      <c r="AJ43" s="198" t="s">
        <v>277</v>
      </c>
      <c r="AK43" s="48"/>
    </row>
    <row r="44" spans="1:38" s="251" customFormat="1" ht="62.25" customHeight="1">
      <c r="A44" s="267">
        <f t="shared" si="15"/>
        <v>31</v>
      </c>
      <c r="B44" s="169" t="s">
        <v>278</v>
      </c>
      <c r="C44" s="38" t="s">
        <v>12</v>
      </c>
      <c r="D44" s="39" t="s">
        <v>13</v>
      </c>
      <c r="E44" s="40">
        <v>4425982</v>
      </c>
      <c r="F44" s="40">
        <v>4236961.5301799998</v>
      </c>
      <c r="G44" s="40"/>
      <c r="H44" s="40"/>
      <c r="I44" s="40"/>
      <c r="J44" s="79" t="s">
        <v>279</v>
      </c>
      <c r="K44" s="79"/>
      <c r="L44" s="40"/>
      <c r="M44" s="40"/>
      <c r="N44" s="40"/>
      <c r="O44" s="40">
        <f t="shared" si="6"/>
        <v>106564.3</v>
      </c>
      <c r="P44" s="40">
        <v>106564.3</v>
      </c>
      <c r="Q44" s="40"/>
      <c r="R44" s="40"/>
      <c r="S44" s="40">
        <f t="shared" si="7"/>
        <v>106564.3</v>
      </c>
      <c r="T44" s="40">
        <v>106564.3</v>
      </c>
      <c r="U44" s="40"/>
      <c r="V44" s="40"/>
      <c r="W44" s="51">
        <f t="shared" si="8"/>
        <v>0</v>
      </c>
      <c r="X44" s="51"/>
      <c r="Y44" s="51">
        <f t="shared" si="9"/>
        <v>0</v>
      </c>
      <c r="Z44" s="113">
        <f t="shared" si="10"/>
        <v>0</v>
      </c>
      <c r="AA44" s="51">
        <f t="shared" si="11"/>
        <v>0</v>
      </c>
      <c r="AB44" s="122">
        <f t="shared" si="12"/>
        <v>0</v>
      </c>
      <c r="AC44" s="131">
        <v>1</v>
      </c>
      <c r="AD44" s="131"/>
      <c r="AE44" s="131"/>
      <c r="AF44" s="132"/>
      <c r="AG44" s="132"/>
      <c r="AH44" s="132"/>
      <c r="AI44" s="198" t="s">
        <v>280</v>
      </c>
      <c r="AJ44" s="198" t="s">
        <v>158</v>
      </c>
      <c r="AK44" s="48" t="s">
        <v>281</v>
      </c>
    </row>
    <row r="45" spans="1:38" s="251" customFormat="1" ht="26.25" customHeight="1">
      <c r="A45" s="29" t="s">
        <v>14</v>
      </c>
      <c r="B45" s="21" t="s">
        <v>282</v>
      </c>
      <c r="C45" s="17"/>
      <c r="D45" s="19"/>
      <c r="E45" s="20">
        <f>SUM(E46:E74)</f>
        <v>0</v>
      </c>
      <c r="F45" s="20">
        <f>SUM(F46:F77)</f>
        <v>3576589.5957899992</v>
      </c>
      <c r="G45" s="20">
        <f>SUM(G46:G74)</f>
        <v>0</v>
      </c>
      <c r="H45" s="20">
        <f>SUM(H46:H77)</f>
        <v>943451.78711000003</v>
      </c>
      <c r="I45" s="20">
        <f t="shared" ref="I45:N45" si="16">SUM(I46:I74)</f>
        <v>0</v>
      </c>
      <c r="J45" s="20">
        <f t="shared" si="16"/>
        <v>0</v>
      </c>
      <c r="K45" s="20">
        <f t="shared" si="16"/>
        <v>0</v>
      </c>
      <c r="L45" s="20">
        <f>SUM(L46:L77)</f>
        <v>0</v>
      </c>
      <c r="M45" s="20">
        <f t="shared" si="16"/>
        <v>0</v>
      </c>
      <c r="N45" s="20">
        <f t="shared" si="16"/>
        <v>0</v>
      </c>
      <c r="O45" s="20">
        <f>SUM(O46:O77)</f>
        <v>256546</v>
      </c>
      <c r="P45" s="20">
        <f>SUM(P46:P77)</f>
        <v>256546</v>
      </c>
      <c r="Q45" s="20">
        <f>SUM(Q46:Q74)</f>
        <v>0</v>
      </c>
      <c r="R45" s="20">
        <f>SUM(R46:R74)</f>
        <v>0</v>
      </c>
      <c r="S45" s="20">
        <f>SUM(S46:S77)</f>
        <v>229046</v>
      </c>
      <c r="T45" s="20">
        <f>SUM(T46:T77)</f>
        <v>229046</v>
      </c>
      <c r="U45" s="20">
        <f>SUM(U46:U74)</f>
        <v>0</v>
      </c>
      <c r="V45" s="20">
        <f>SUM(V46:V74)</f>
        <v>0</v>
      </c>
      <c r="W45" s="20">
        <f t="shared" si="8"/>
        <v>0</v>
      </c>
      <c r="X45" s="20"/>
      <c r="Y45" s="20">
        <f t="shared" si="9"/>
        <v>27500</v>
      </c>
      <c r="Z45" s="111">
        <f t="shared" si="10"/>
        <v>0.10719325189244813</v>
      </c>
      <c r="AA45" s="20">
        <f t="shared" si="11"/>
        <v>27500</v>
      </c>
      <c r="AB45" s="120">
        <f t="shared" si="4"/>
        <v>0.10719325189244813</v>
      </c>
      <c r="AC45" s="20">
        <f>SUM(AC46:AC77)</f>
        <v>27</v>
      </c>
      <c r="AD45" s="20">
        <f>SUM(AD46:AD77)</f>
        <v>0</v>
      </c>
      <c r="AE45" s="20">
        <f>SUM(AE46:AE77)</f>
        <v>5</v>
      </c>
      <c r="AF45" s="20">
        <f>SUM(AF46:AF74)</f>
        <v>0</v>
      </c>
      <c r="AG45" s="197"/>
      <c r="AH45" s="197"/>
      <c r="AI45" s="197"/>
      <c r="AJ45" s="197"/>
      <c r="AK45" s="62"/>
      <c r="AL45" s="253"/>
    </row>
    <row r="46" spans="1:38" s="251" customFormat="1" ht="56.25" customHeight="1">
      <c r="A46" s="267">
        <f>ROW()-14</f>
        <v>32</v>
      </c>
      <c r="B46" s="161" t="s">
        <v>283</v>
      </c>
      <c r="C46" s="38" t="s">
        <v>4</v>
      </c>
      <c r="D46" s="39" t="s">
        <v>8</v>
      </c>
      <c r="E46" s="40"/>
      <c r="F46" s="40">
        <v>79682.271200000003</v>
      </c>
      <c r="G46" s="40"/>
      <c r="H46" s="40"/>
      <c r="I46" s="40"/>
      <c r="J46" s="31" t="s">
        <v>284</v>
      </c>
      <c r="K46" s="40"/>
      <c r="L46" s="40"/>
      <c r="M46" s="40"/>
      <c r="N46" s="40"/>
      <c r="O46" s="40">
        <v>0</v>
      </c>
      <c r="P46" s="40">
        <v>0</v>
      </c>
      <c r="Q46" s="40">
        <v>0</v>
      </c>
      <c r="R46" s="40">
        <v>0</v>
      </c>
      <c r="S46" s="40">
        <v>0</v>
      </c>
      <c r="T46" s="40">
        <v>0</v>
      </c>
      <c r="U46" s="40">
        <v>0</v>
      </c>
      <c r="V46" s="40">
        <v>0</v>
      </c>
      <c r="W46" s="155">
        <f t="shared" si="8"/>
        <v>0</v>
      </c>
      <c r="X46" s="155"/>
      <c r="Y46" s="51">
        <f t="shared" si="9"/>
        <v>0</v>
      </c>
      <c r="Z46" s="113" t="e">
        <f t="shared" si="10"/>
        <v>#DIV/0!</v>
      </c>
      <c r="AA46" s="51">
        <f t="shared" si="11"/>
        <v>0</v>
      </c>
      <c r="AB46" s="122" t="e">
        <f t="shared" si="4"/>
        <v>#DIV/0!</v>
      </c>
      <c r="AC46" s="131">
        <v>1</v>
      </c>
      <c r="AD46" s="131">
        <v>0</v>
      </c>
      <c r="AE46" s="131">
        <v>0</v>
      </c>
      <c r="AF46" s="132">
        <v>0</v>
      </c>
      <c r="AG46" s="198" t="s">
        <v>280</v>
      </c>
      <c r="AH46" s="198" t="s">
        <v>285</v>
      </c>
      <c r="AI46" s="198"/>
      <c r="AJ46" s="198"/>
      <c r="AK46" s="48" t="s">
        <v>286</v>
      </c>
    </row>
    <row r="47" spans="1:38" s="251" customFormat="1" ht="66.75" customHeight="1">
      <c r="A47" s="267">
        <f>ROW()-14</f>
        <v>33</v>
      </c>
      <c r="B47" s="161" t="s">
        <v>287</v>
      </c>
      <c r="C47" s="38" t="s">
        <v>4</v>
      </c>
      <c r="D47" s="39" t="s">
        <v>8</v>
      </c>
      <c r="E47" s="40"/>
      <c r="F47" s="40">
        <v>65995.433990000005</v>
      </c>
      <c r="G47" s="40"/>
      <c r="H47" s="40">
        <v>19097</v>
      </c>
      <c r="I47" s="40"/>
      <c r="J47" s="31" t="s">
        <v>284</v>
      </c>
      <c r="K47" s="40"/>
      <c r="L47" s="40"/>
      <c r="M47" s="40"/>
      <c r="N47" s="40"/>
      <c r="O47" s="40">
        <v>0</v>
      </c>
      <c r="P47" s="40">
        <v>0</v>
      </c>
      <c r="Q47" s="40">
        <v>0</v>
      </c>
      <c r="R47" s="40">
        <v>0</v>
      </c>
      <c r="S47" s="40">
        <v>0</v>
      </c>
      <c r="T47" s="40">
        <v>0</v>
      </c>
      <c r="U47" s="40">
        <v>0</v>
      </c>
      <c r="V47" s="40">
        <v>0</v>
      </c>
      <c r="W47" s="155">
        <f t="shared" si="8"/>
        <v>0</v>
      </c>
      <c r="X47" s="155"/>
      <c r="Y47" s="51">
        <f t="shared" si="9"/>
        <v>0</v>
      </c>
      <c r="Z47" s="113" t="e">
        <f t="shared" si="10"/>
        <v>#DIV/0!</v>
      </c>
      <c r="AA47" s="51">
        <f t="shared" si="11"/>
        <v>0</v>
      </c>
      <c r="AB47" s="122" t="e">
        <f t="shared" si="4"/>
        <v>#DIV/0!</v>
      </c>
      <c r="AC47" s="131">
        <v>1</v>
      </c>
      <c r="AD47" s="131">
        <v>0</v>
      </c>
      <c r="AE47" s="131">
        <v>0</v>
      </c>
      <c r="AF47" s="132">
        <v>0</v>
      </c>
      <c r="AG47" s="198" t="s">
        <v>288</v>
      </c>
      <c r="AH47" s="198" t="s">
        <v>289</v>
      </c>
      <c r="AI47" s="198"/>
      <c r="AJ47" s="198"/>
      <c r="AK47" s="48" t="s">
        <v>290</v>
      </c>
    </row>
    <row r="48" spans="1:38" s="251" customFormat="1" ht="35.25" customHeight="1">
      <c r="A48" s="267">
        <f>ROW()-14</f>
        <v>34</v>
      </c>
      <c r="B48" s="161" t="s">
        <v>291</v>
      </c>
      <c r="C48" s="38" t="s">
        <v>4</v>
      </c>
      <c r="D48" s="39" t="s">
        <v>8</v>
      </c>
      <c r="E48" s="40"/>
      <c r="F48" s="40">
        <v>62704.803389999899</v>
      </c>
      <c r="G48" s="40"/>
      <c r="H48" s="40">
        <v>3917</v>
      </c>
      <c r="I48" s="40"/>
      <c r="J48" s="31" t="s">
        <v>284</v>
      </c>
      <c r="K48" s="40"/>
      <c r="L48" s="40"/>
      <c r="M48" s="40"/>
      <c r="N48" s="40"/>
      <c r="O48" s="40">
        <v>0</v>
      </c>
      <c r="P48" s="40">
        <v>0</v>
      </c>
      <c r="Q48" s="40">
        <v>0</v>
      </c>
      <c r="R48" s="40">
        <v>0</v>
      </c>
      <c r="S48" s="40">
        <v>0</v>
      </c>
      <c r="T48" s="40">
        <v>0</v>
      </c>
      <c r="U48" s="40">
        <v>0</v>
      </c>
      <c r="V48" s="40">
        <v>0</v>
      </c>
      <c r="W48" s="155">
        <f t="shared" si="8"/>
        <v>0</v>
      </c>
      <c r="X48" s="155"/>
      <c r="Y48" s="51">
        <f t="shared" si="9"/>
        <v>0</v>
      </c>
      <c r="Z48" s="113" t="e">
        <f t="shared" si="10"/>
        <v>#DIV/0!</v>
      </c>
      <c r="AA48" s="51">
        <f t="shared" si="11"/>
        <v>0</v>
      </c>
      <c r="AB48" s="122" t="e">
        <f t="shared" si="4"/>
        <v>#DIV/0!</v>
      </c>
      <c r="AC48" s="131"/>
      <c r="AD48" s="131">
        <v>0</v>
      </c>
      <c r="AE48" s="131">
        <v>1</v>
      </c>
      <c r="AF48" s="132">
        <v>0</v>
      </c>
      <c r="AG48" s="198" t="s">
        <v>292</v>
      </c>
      <c r="AH48" s="198" t="s">
        <v>293</v>
      </c>
      <c r="AI48" s="198"/>
      <c r="AJ48" s="198"/>
      <c r="AK48" s="48" t="s">
        <v>294</v>
      </c>
    </row>
    <row r="49" spans="1:37" s="251" customFormat="1" ht="47.25" customHeight="1">
      <c r="A49" s="267">
        <f t="shared" ref="A49:A50" si="17">ROW()-14</f>
        <v>35</v>
      </c>
      <c r="B49" s="298" t="s">
        <v>295</v>
      </c>
      <c r="C49" s="274" t="s">
        <v>4</v>
      </c>
      <c r="D49" s="275" t="s">
        <v>8</v>
      </c>
      <c r="E49" s="32"/>
      <c r="F49" s="32">
        <v>108452.988</v>
      </c>
      <c r="G49" s="32"/>
      <c r="H49" s="32">
        <v>46402</v>
      </c>
      <c r="I49" s="32"/>
      <c r="J49" s="283" t="s">
        <v>284</v>
      </c>
      <c r="K49" s="32"/>
      <c r="L49" s="32"/>
      <c r="M49" s="32"/>
      <c r="N49" s="32"/>
      <c r="O49" s="32">
        <v>0</v>
      </c>
      <c r="P49" s="32">
        <v>0</v>
      </c>
      <c r="Q49" s="32">
        <v>0</v>
      </c>
      <c r="R49" s="32">
        <v>0</v>
      </c>
      <c r="S49" s="32">
        <v>0</v>
      </c>
      <c r="T49" s="32">
        <v>0</v>
      </c>
      <c r="U49" s="32">
        <v>0</v>
      </c>
      <c r="V49" s="32">
        <v>0</v>
      </c>
      <c r="W49" s="305">
        <v>0</v>
      </c>
      <c r="X49" s="305"/>
      <c r="Y49" s="305">
        <v>0</v>
      </c>
      <c r="Z49" s="306"/>
      <c r="AA49" s="305"/>
      <c r="AB49" s="306"/>
      <c r="AC49" s="99"/>
      <c r="AD49" s="99">
        <v>0</v>
      </c>
      <c r="AE49" s="99">
        <v>1</v>
      </c>
      <c r="AF49" s="278">
        <v>0</v>
      </c>
      <c r="AG49" s="279" t="s">
        <v>296</v>
      </c>
      <c r="AH49" s="279" t="s">
        <v>297</v>
      </c>
      <c r="AI49" s="279"/>
      <c r="AJ49" s="279"/>
      <c r="AK49" s="280" t="s">
        <v>298</v>
      </c>
    </row>
    <row r="50" spans="1:37" s="251" customFormat="1" ht="47.25" customHeight="1">
      <c r="A50" s="267">
        <f t="shared" si="17"/>
        <v>36</v>
      </c>
      <c r="B50" s="298" t="s">
        <v>299</v>
      </c>
      <c r="C50" s="274" t="s">
        <v>4</v>
      </c>
      <c r="D50" s="275" t="s">
        <v>10</v>
      </c>
      <c r="E50" s="32"/>
      <c r="F50" s="32">
        <v>64090.581319999998</v>
      </c>
      <c r="G50" s="32"/>
      <c r="H50" s="32">
        <v>24738.12615</v>
      </c>
      <c r="I50" s="32"/>
      <c r="J50" s="283" t="s">
        <v>284</v>
      </c>
      <c r="K50" s="32"/>
      <c r="L50" s="32"/>
      <c r="M50" s="32"/>
      <c r="N50" s="32"/>
      <c r="O50" s="32">
        <v>0</v>
      </c>
      <c r="P50" s="32">
        <v>0</v>
      </c>
      <c r="Q50" s="32">
        <v>0</v>
      </c>
      <c r="R50" s="32">
        <v>0</v>
      </c>
      <c r="S50" s="32">
        <v>0</v>
      </c>
      <c r="T50" s="32">
        <v>0</v>
      </c>
      <c r="U50" s="32">
        <v>0</v>
      </c>
      <c r="V50" s="32">
        <v>0</v>
      </c>
      <c r="W50" s="305">
        <v>0</v>
      </c>
      <c r="X50" s="305"/>
      <c r="Y50" s="305">
        <v>0</v>
      </c>
      <c r="Z50" s="306"/>
      <c r="AA50" s="305"/>
      <c r="AB50" s="306"/>
      <c r="AC50" s="99"/>
      <c r="AD50" s="99">
        <v>0</v>
      </c>
      <c r="AE50" s="99">
        <v>1</v>
      </c>
      <c r="AF50" s="278">
        <v>0</v>
      </c>
      <c r="AG50" s="279" t="s">
        <v>300</v>
      </c>
      <c r="AH50" s="279" t="s">
        <v>301</v>
      </c>
      <c r="AI50" s="279"/>
      <c r="AJ50" s="279"/>
      <c r="AK50" s="280" t="s">
        <v>302</v>
      </c>
    </row>
    <row r="51" spans="1:37" s="251" customFormat="1" ht="62.25" customHeight="1">
      <c r="A51" s="267">
        <f t="shared" ref="A51:A63" si="18">ROW()-14</f>
        <v>37</v>
      </c>
      <c r="B51" s="161" t="s">
        <v>303</v>
      </c>
      <c r="C51" s="38" t="s">
        <v>4</v>
      </c>
      <c r="D51" s="39" t="s">
        <v>8</v>
      </c>
      <c r="E51" s="40"/>
      <c r="F51" s="40">
        <v>65066.280159999995</v>
      </c>
      <c r="G51" s="40"/>
      <c r="H51" s="40">
        <v>18558</v>
      </c>
      <c r="I51" s="40"/>
      <c r="J51" s="31" t="s">
        <v>284</v>
      </c>
      <c r="K51" s="40"/>
      <c r="L51" s="40"/>
      <c r="M51" s="40"/>
      <c r="N51" s="40"/>
      <c r="O51" s="40">
        <v>0</v>
      </c>
      <c r="P51" s="40">
        <v>0</v>
      </c>
      <c r="Q51" s="40">
        <v>0</v>
      </c>
      <c r="R51" s="40">
        <v>0</v>
      </c>
      <c r="S51" s="40">
        <v>0</v>
      </c>
      <c r="T51" s="40">
        <v>0</v>
      </c>
      <c r="U51" s="40">
        <v>0</v>
      </c>
      <c r="V51" s="40">
        <v>0</v>
      </c>
      <c r="W51" s="155">
        <f t="shared" si="8"/>
        <v>0</v>
      </c>
      <c r="X51" s="155"/>
      <c r="Y51" s="51">
        <f t="shared" si="9"/>
        <v>0</v>
      </c>
      <c r="Z51" s="113" t="e">
        <f t="shared" si="10"/>
        <v>#DIV/0!</v>
      </c>
      <c r="AA51" s="51">
        <f t="shared" si="11"/>
        <v>0</v>
      </c>
      <c r="AB51" s="122" t="e">
        <f t="shared" si="4"/>
        <v>#DIV/0!</v>
      </c>
      <c r="AC51" s="131">
        <v>1</v>
      </c>
      <c r="AD51" s="131">
        <v>0</v>
      </c>
      <c r="AE51" s="131">
        <v>0</v>
      </c>
      <c r="AF51" s="132">
        <v>0</v>
      </c>
      <c r="AG51" s="198" t="s">
        <v>304</v>
      </c>
      <c r="AH51" s="198" t="s">
        <v>305</v>
      </c>
      <c r="AI51" s="198"/>
      <c r="AJ51" s="198"/>
      <c r="AK51" s="48" t="s">
        <v>306</v>
      </c>
    </row>
    <row r="52" spans="1:37" s="251" customFormat="1" ht="59.25" customHeight="1">
      <c r="A52" s="267">
        <f t="shared" si="18"/>
        <v>38</v>
      </c>
      <c r="B52" s="161" t="s">
        <v>307</v>
      </c>
      <c r="C52" s="38" t="s">
        <v>4</v>
      </c>
      <c r="D52" s="39" t="s">
        <v>8</v>
      </c>
      <c r="E52" s="40"/>
      <c r="F52" s="40">
        <v>71356.047839999999</v>
      </c>
      <c r="G52" s="40"/>
      <c r="H52" s="40">
        <v>15000</v>
      </c>
      <c r="I52" s="40"/>
      <c r="J52" s="31" t="s">
        <v>284</v>
      </c>
      <c r="K52" s="40"/>
      <c r="L52" s="40"/>
      <c r="M52" s="40"/>
      <c r="N52" s="40"/>
      <c r="O52" s="40">
        <v>0</v>
      </c>
      <c r="P52" s="40">
        <v>0</v>
      </c>
      <c r="Q52" s="40">
        <v>0</v>
      </c>
      <c r="R52" s="40">
        <v>0</v>
      </c>
      <c r="S52" s="40">
        <v>0</v>
      </c>
      <c r="T52" s="40">
        <v>0</v>
      </c>
      <c r="U52" s="40">
        <v>0</v>
      </c>
      <c r="V52" s="40">
        <v>0</v>
      </c>
      <c r="W52" s="155">
        <f t="shared" si="8"/>
        <v>0</v>
      </c>
      <c r="X52" s="155"/>
      <c r="Y52" s="51">
        <f t="shared" si="9"/>
        <v>0</v>
      </c>
      <c r="Z52" s="113" t="e">
        <f t="shared" si="10"/>
        <v>#DIV/0!</v>
      </c>
      <c r="AA52" s="51">
        <f t="shared" si="11"/>
        <v>0</v>
      </c>
      <c r="AB52" s="122" t="e">
        <f t="shared" si="4"/>
        <v>#DIV/0!</v>
      </c>
      <c r="AC52" s="131">
        <v>1</v>
      </c>
      <c r="AD52" s="131">
        <v>0</v>
      </c>
      <c r="AE52" s="131">
        <v>0</v>
      </c>
      <c r="AF52" s="132">
        <v>0</v>
      </c>
      <c r="AG52" s="198" t="s">
        <v>308</v>
      </c>
      <c r="AH52" s="132" t="s">
        <v>289</v>
      </c>
      <c r="AI52" s="198"/>
      <c r="AJ52" s="198"/>
      <c r="AK52" s="48" t="s">
        <v>309</v>
      </c>
    </row>
    <row r="53" spans="1:37" s="251" customFormat="1" ht="58.5" customHeight="1">
      <c r="A53" s="267">
        <f t="shared" si="18"/>
        <v>39</v>
      </c>
      <c r="B53" s="161" t="s">
        <v>310</v>
      </c>
      <c r="C53" s="38" t="s">
        <v>4</v>
      </c>
      <c r="D53" s="39" t="s">
        <v>8</v>
      </c>
      <c r="E53" s="40"/>
      <c r="F53" s="40">
        <v>122936.88355</v>
      </c>
      <c r="G53" s="40"/>
      <c r="H53" s="40">
        <v>15882</v>
      </c>
      <c r="I53" s="40"/>
      <c r="J53" s="31" t="s">
        <v>284</v>
      </c>
      <c r="K53" s="40"/>
      <c r="L53" s="40"/>
      <c r="M53" s="40"/>
      <c r="N53" s="40"/>
      <c r="O53" s="40">
        <v>0</v>
      </c>
      <c r="P53" s="40">
        <v>0</v>
      </c>
      <c r="Q53" s="40">
        <v>0</v>
      </c>
      <c r="R53" s="40">
        <v>0</v>
      </c>
      <c r="S53" s="40">
        <v>0</v>
      </c>
      <c r="T53" s="40">
        <v>0</v>
      </c>
      <c r="U53" s="40">
        <v>0</v>
      </c>
      <c r="V53" s="40">
        <v>0</v>
      </c>
      <c r="W53" s="155">
        <f t="shared" si="8"/>
        <v>0</v>
      </c>
      <c r="X53" s="155"/>
      <c r="Y53" s="51">
        <f t="shared" si="9"/>
        <v>0</v>
      </c>
      <c r="Z53" s="113" t="e">
        <f t="shared" si="10"/>
        <v>#DIV/0!</v>
      </c>
      <c r="AA53" s="51">
        <f t="shared" si="11"/>
        <v>0</v>
      </c>
      <c r="AB53" s="122" t="e">
        <f t="shared" si="4"/>
        <v>#DIV/0!</v>
      </c>
      <c r="AC53" s="131">
        <v>1</v>
      </c>
      <c r="AD53" s="131">
        <v>0</v>
      </c>
      <c r="AE53" s="131">
        <v>0</v>
      </c>
      <c r="AF53" s="132">
        <v>0</v>
      </c>
      <c r="AG53" s="198" t="s">
        <v>311</v>
      </c>
      <c r="AH53" s="198" t="s">
        <v>312</v>
      </c>
      <c r="AI53" s="198"/>
      <c r="AJ53" s="198"/>
      <c r="AK53" s="48" t="s">
        <v>313</v>
      </c>
    </row>
    <row r="54" spans="1:37" s="251" customFormat="1" ht="72.75" customHeight="1">
      <c r="A54" s="267">
        <f t="shared" si="18"/>
        <v>40</v>
      </c>
      <c r="B54" s="161" t="s">
        <v>314</v>
      </c>
      <c r="C54" s="38" t="s">
        <v>7</v>
      </c>
      <c r="D54" s="39" t="s">
        <v>5</v>
      </c>
      <c r="E54" s="40"/>
      <c r="F54" s="40">
        <v>128088.58607999999</v>
      </c>
      <c r="G54" s="40"/>
      <c r="H54" s="40">
        <v>10000</v>
      </c>
      <c r="I54" s="40"/>
      <c r="J54" s="31" t="s">
        <v>284</v>
      </c>
      <c r="K54" s="40"/>
      <c r="L54" s="40"/>
      <c r="M54" s="40"/>
      <c r="N54" s="40"/>
      <c r="O54" s="40">
        <v>0</v>
      </c>
      <c r="P54" s="40">
        <v>0</v>
      </c>
      <c r="Q54" s="40">
        <v>0</v>
      </c>
      <c r="R54" s="40">
        <v>0</v>
      </c>
      <c r="S54" s="40">
        <v>0</v>
      </c>
      <c r="T54" s="40">
        <v>0</v>
      </c>
      <c r="U54" s="40">
        <v>0</v>
      </c>
      <c r="V54" s="40">
        <v>0</v>
      </c>
      <c r="W54" s="155">
        <f t="shared" si="8"/>
        <v>0</v>
      </c>
      <c r="X54" s="155"/>
      <c r="Y54" s="51">
        <f t="shared" si="9"/>
        <v>0</v>
      </c>
      <c r="Z54" s="113" t="e">
        <f t="shared" si="10"/>
        <v>#DIV/0!</v>
      </c>
      <c r="AA54" s="51">
        <f t="shared" si="11"/>
        <v>0</v>
      </c>
      <c r="AB54" s="122" t="e">
        <f t="shared" si="4"/>
        <v>#DIV/0!</v>
      </c>
      <c r="AC54" s="131">
        <v>1</v>
      </c>
      <c r="AD54" s="131">
        <v>0</v>
      </c>
      <c r="AE54" s="131">
        <v>0</v>
      </c>
      <c r="AF54" s="132">
        <v>0</v>
      </c>
      <c r="AG54" s="198" t="s">
        <v>315</v>
      </c>
      <c r="AH54" s="198" t="s">
        <v>316</v>
      </c>
      <c r="AI54" s="198"/>
      <c r="AJ54" s="198"/>
      <c r="AK54" s="48" t="s">
        <v>317</v>
      </c>
    </row>
    <row r="55" spans="1:37" s="251" customFormat="1" ht="70.5" customHeight="1">
      <c r="A55" s="267">
        <f t="shared" si="18"/>
        <v>41</v>
      </c>
      <c r="B55" s="169" t="s">
        <v>318</v>
      </c>
      <c r="C55" s="38" t="s">
        <v>7</v>
      </c>
      <c r="D55" s="39" t="s">
        <v>8</v>
      </c>
      <c r="E55" s="40"/>
      <c r="F55" s="46">
        <v>60075.912960000001</v>
      </c>
      <c r="G55" s="40"/>
      <c r="H55" s="40">
        <v>20000</v>
      </c>
      <c r="I55" s="40"/>
      <c r="J55" s="31" t="s">
        <v>284</v>
      </c>
      <c r="K55" s="40"/>
      <c r="L55" s="40"/>
      <c r="M55" s="40"/>
      <c r="N55" s="40"/>
      <c r="O55" s="40">
        <v>0</v>
      </c>
      <c r="P55" s="40">
        <v>0</v>
      </c>
      <c r="Q55" s="40">
        <v>0</v>
      </c>
      <c r="R55" s="40">
        <v>0</v>
      </c>
      <c r="S55" s="40">
        <v>0</v>
      </c>
      <c r="T55" s="40">
        <v>0</v>
      </c>
      <c r="U55" s="40">
        <v>0</v>
      </c>
      <c r="V55" s="40">
        <v>0</v>
      </c>
      <c r="W55" s="155">
        <f t="shared" si="8"/>
        <v>0</v>
      </c>
      <c r="X55" s="155"/>
      <c r="Y55" s="51">
        <f t="shared" si="9"/>
        <v>0</v>
      </c>
      <c r="Z55" s="113" t="e">
        <f t="shared" si="10"/>
        <v>#DIV/0!</v>
      </c>
      <c r="AA55" s="51">
        <f t="shared" si="11"/>
        <v>0</v>
      </c>
      <c r="AB55" s="122" t="e">
        <f t="shared" si="4"/>
        <v>#DIV/0!</v>
      </c>
      <c r="AC55" s="131">
        <v>1</v>
      </c>
      <c r="AD55" s="131">
        <v>0</v>
      </c>
      <c r="AE55" s="131">
        <v>0</v>
      </c>
      <c r="AF55" s="132">
        <v>0</v>
      </c>
      <c r="AG55" s="198" t="s">
        <v>319</v>
      </c>
      <c r="AH55" s="198" t="s">
        <v>320</v>
      </c>
      <c r="AI55" s="198"/>
      <c r="AJ55" s="198"/>
      <c r="AK55" s="48" t="s">
        <v>321</v>
      </c>
    </row>
    <row r="56" spans="1:37" s="251" customFormat="1" ht="65.25" customHeight="1">
      <c r="A56" s="267">
        <f t="shared" si="18"/>
        <v>42</v>
      </c>
      <c r="B56" s="169" t="s">
        <v>322</v>
      </c>
      <c r="C56" s="38" t="s">
        <v>7</v>
      </c>
      <c r="D56" s="39" t="s">
        <v>5</v>
      </c>
      <c r="E56" s="40"/>
      <c r="F56" s="46">
        <v>97087.813200000004</v>
      </c>
      <c r="G56" s="40"/>
      <c r="H56" s="40">
        <v>30000</v>
      </c>
      <c r="I56" s="40"/>
      <c r="J56" s="31" t="s">
        <v>284</v>
      </c>
      <c r="K56" s="40"/>
      <c r="L56" s="40"/>
      <c r="M56" s="40"/>
      <c r="N56" s="40"/>
      <c r="O56" s="40">
        <f t="shared" ref="O56:O77" si="19">SUM(P56:R56)</f>
        <v>1696.4</v>
      </c>
      <c r="P56" s="40">
        <v>1696.4</v>
      </c>
      <c r="Q56" s="40"/>
      <c r="R56" s="40"/>
      <c r="S56" s="40">
        <f t="shared" ref="S56:S77" si="20">SUM(T56:V56)</f>
        <v>1696.4</v>
      </c>
      <c r="T56" s="40">
        <v>1696.4</v>
      </c>
      <c r="U56" s="40"/>
      <c r="V56" s="40"/>
      <c r="W56" s="51">
        <f t="shared" si="8"/>
        <v>0</v>
      </c>
      <c r="X56" s="51"/>
      <c r="Y56" s="51">
        <f t="shared" si="9"/>
        <v>0</v>
      </c>
      <c r="Z56" s="113">
        <f t="shared" si="10"/>
        <v>0</v>
      </c>
      <c r="AA56" s="51">
        <f t="shared" si="11"/>
        <v>0</v>
      </c>
      <c r="AB56" s="122">
        <f t="shared" si="4"/>
        <v>0</v>
      </c>
      <c r="AC56" s="131">
        <v>1</v>
      </c>
      <c r="AD56" s="131">
        <v>0</v>
      </c>
      <c r="AE56" s="131">
        <v>0</v>
      </c>
      <c r="AF56" s="132">
        <v>0</v>
      </c>
      <c r="AG56" s="198" t="s">
        <v>323</v>
      </c>
      <c r="AH56" s="198" t="s">
        <v>324</v>
      </c>
      <c r="AI56" s="198"/>
      <c r="AJ56" s="198"/>
      <c r="AK56" s="48"/>
    </row>
    <row r="57" spans="1:37" s="251" customFormat="1" ht="63.75" customHeight="1">
      <c r="A57" s="267">
        <f t="shared" si="18"/>
        <v>43</v>
      </c>
      <c r="B57" s="169" t="s">
        <v>325</v>
      </c>
      <c r="C57" s="38" t="s">
        <v>7</v>
      </c>
      <c r="D57" s="39" t="s">
        <v>8</v>
      </c>
      <c r="E57" s="40"/>
      <c r="F57" s="40">
        <v>111166.76592000001</v>
      </c>
      <c r="G57" s="40"/>
      <c r="H57" s="40">
        <v>35350</v>
      </c>
      <c r="I57" s="40"/>
      <c r="J57" s="31" t="s">
        <v>284</v>
      </c>
      <c r="K57" s="40"/>
      <c r="L57" s="40"/>
      <c r="M57" s="40"/>
      <c r="N57" s="40"/>
      <c r="O57" s="40">
        <f t="shared" si="19"/>
        <v>0</v>
      </c>
      <c r="P57" s="40"/>
      <c r="Q57" s="40"/>
      <c r="R57" s="40"/>
      <c r="S57" s="40">
        <f t="shared" si="20"/>
        <v>0</v>
      </c>
      <c r="T57" s="40"/>
      <c r="U57" s="40"/>
      <c r="V57" s="40"/>
      <c r="W57" s="51">
        <f t="shared" si="8"/>
        <v>0</v>
      </c>
      <c r="X57" s="51"/>
      <c r="Y57" s="51">
        <f t="shared" si="9"/>
        <v>0</v>
      </c>
      <c r="Z57" s="113" t="e">
        <f t="shared" si="10"/>
        <v>#DIV/0!</v>
      </c>
      <c r="AA57" s="51">
        <f t="shared" si="11"/>
        <v>0</v>
      </c>
      <c r="AB57" s="122" t="e">
        <f t="shared" si="4"/>
        <v>#DIV/0!</v>
      </c>
      <c r="AC57" s="131">
        <v>1</v>
      </c>
      <c r="AD57" s="131">
        <v>0</v>
      </c>
      <c r="AE57" s="131">
        <v>0</v>
      </c>
      <c r="AF57" s="132">
        <v>0</v>
      </c>
      <c r="AG57" s="198" t="s">
        <v>326</v>
      </c>
      <c r="AH57" s="198" t="s">
        <v>327</v>
      </c>
      <c r="AI57" s="198"/>
      <c r="AJ57" s="198"/>
      <c r="AK57" s="48" t="s">
        <v>321</v>
      </c>
    </row>
    <row r="58" spans="1:37" s="251" customFormat="1" ht="72.75" customHeight="1">
      <c r="A58" s="267">
        <f t="shared" si="18"/>
        <v>44</v>
      </c>
      <c r="B58" s="169" t="s">
        <v>328</v>
      </c>
      <c r="C58" s="38" t="s">
        <v>7</v>
      </c>
      <c r="D58" s="39">
        <v>2026</v>
      </c>
      <c r="E58" s="40"/>
      <c r="F58" s="46">
        <v>84847.860719999997</v>
      </c>
      <c r="G58" s="40"/>
      <c r="H58" s="40"/>
      <c r="I58" s="40"/>
      <c r="J58" s="31" t="s">
        <v>284</v>
      </c>
      <c r="K58" s="40"/>
      <c r="L58" s="40"/>
      <c r="M58" s="40"/>
      <c r="N58" s="40"/>
      <c r="O58" s="40">
        <f t="shared" si="19"/>
        <v>0</v>
      </c>
      <c r="P58" s="40">
        <v>0</v>
      </c>
      <c r="Q58" s="40"/>
      <c r="R58" s="40"/>
      <c r="S58" s="40">
        <f t="shared" si="20"/>
        <v>0</v>
      </c>
      <c r="T58" s="40">
        <v>0</v>
      </c>
      <c r="U58" s="40"/>
      <c r="V58" s="40"/>
      <c r="W58" s="51">
        <f t="shared" si="8"/>
        <v>0</v>
      </c>
      <c r="X58" s="51"/>
      <c r="Y58" s="51">
        <f t="shared" si="9"/>
        <v>0</v>
      </c>
      <c r="Z58" s="113" t="e">
        <f t="shared" si="10"/>
        <v>#DIV/0!</v>
      </c>
      <c r="AA58" s="51">
        <f t="shared" si="11"/>
        <v>0</v>
      </c>
      <c r="AB58" s="122" t="e">
        <f t="shared" si="4"/>
        <v>#DIV/0!</v>
      </c>
      <c r="AC58" s="131">
        <v>1</v>
      </c>
      <c r="AD58" s="131">
        <v>0</v>
      </c>
      <c r="AE58" s="131">
        <v>0</v>
      </c>
      <c r="AF58" s="132">
        <v>0</v>
      </c>
      <c r="AG58" s="198" t="s">
        <v>329</v>
      </c>
      <c r="AH58" s="198" t="s">
        <v>330</v>
      </c>
      <c r="AI58" s="198"/>
      <c r="AJ58" s="198"/>
      <c r="AK58" s="48" t="s">
        <v>331</v>
      </c>
    </row>
    <row r="59" spans="1:37" s="251" customFormat="1" ht="63.75" customHeight="1">
      <c r="A59" s="267">
        <f t="shared" si="18"/>
        <v>45</v>
      </c>
      <c r="B59" s="169" t="s">
        <v>332</v>
      </c>
      <c r="C59" s="38" t="s">
        <v>7</v>
      </c>
      <c r="D59" s="39" t="s">
        <v>5</v>
      </c>
      <c r="E59" s="40"/>
      <c r="F59" s="46">
        <v>166289.17801</v>
      </c>
      <c r="G59" s="40"/>
      <c r="H59" s="40">
        <v>60000</v>
      </c>
      <c r="I59" s="40"/>
      <c r="J59" s="31" t="s">
        <v>284</v>
      </c>
      <c r="K59" s="40"/>
      <c r="L59" s="40"/>
      <c r="M59" s="40"/>
      <c r="N59" s="40"/>
      <c r="O59" s="40">
        <f t="shared" si="19"/>
        <v>15000</v>
      </c>
      <c r="P59" s="40">
        <v>15000</v>
      </c>
      <c r="Q59" s="40"/>
      <c r="R59" s="40"/>
      <c r="S59" s="40">
        <f t="shared" si="20"/>
        <v>15000</v>
      </c>
      <c r="T59" s="40">
        <v>15000</v>
      </c>
      <c r="U59" s="40"/>
      <c r="V59" s="40"/>
      <c r="W59" s="51">
        <f t="shared" si="8"/>
        <v>0</v>
      </c>
      <c r="X59" s="51"/>
      <c r="Y59" s="51">
        <f t="shared" si="9"/>
        <v>0</v>
      </c>
      <c r="Z59" s="113">
        <f t="shared" si="10"/>
        <v>0</v>
      </c>
      <c r="AA59" s="51">
        <f t="shared" si="11"/>
        <v>0</v>
      </c>
      <c r="AB59" s="122">
        <f t="shared" si="4"/>
        <v>0</v>
      </c>
      <c r="AC59" s="131">
        <v>1</v>
      </c>
      <c r="AD59" s="131">
        <v>0</v>
      </c>
      <c r="AE59" s="131">
        <v>0</v>
      </c>
      <c r="AF59" s="132">
        <v>0</v>
      </c>
      <c r="AG59" s="198" t="s">
        <v>333</v>
      </c>
      <c r="AH59" s="198" t="s">
        <v>334</v>
      </c>
      <c r="AI59" s="198"/>
      <c r="AJ59" s="198"/>
      <c r="AK59" s="48"/>
    </row>
    <row r="60" spans="1:37" s="251" customFormat="1" ht="72.75" customHeight="1">
      <c r="A60" s="267">
        <f t="shared" si="18"/>
        <v>46</v>
      </c>
      <c r="B60" s="169" t="s">
        <v>335</v>
      </c>
      <c r="C60" s="38" t="s">
        <v>7</v>
      </c>
      <c r="D60" s="39" t="s">
        <v>5</v>
      </c>
      <c r="E60" s="40"/>
      <c r="F60" s="46">
        <v>148162.05634000001</v>
      </c>
      <c r="G60" s="40"/>
      <c r="H60" s="40">
        <v>30000</v>
      </c>
      <c r="I60" s="40"/>
      <c r="J60" s="31" t="s">
        <v>284</v>
      </c>
      <c r="K60" s="40"/>
      <c r="L60" s="40"/>
      <c r="M60" s="40"/>
      <c r="N60" s="40"/>
      <c r="O60" s="40">
        <f t="shared" si="19"/>
        <v>0</v>
      </c>
      <c r="P60" s="40">
        <v>0</v>
      </c>
      <c r="Q60" s="40"/>
      <c r="R60" s="40"/>
      <c r="S60" s="40">
        <f t="shared" si="20"/>
        <v>0</v>
      </c>
      <c r="T60" s="40">
        <v>0</v>
      </c>
      <c r="U60" s="40"/>
      <c r="V60" s="40"/>
      <c r="W60" s="51">
        <f t="shared" si="8"/>
        <v>0</v>
      </c>
      <c r="X60" s="51"/>
      <c r="Y60" s="51">
        <f t="shared" si="9"/>
        <v>0</v>
      </c>
      <c r="Z60" s="113" t="e">
        <f t="shared" si="10"/>
        <v>#DIV/0!</v>
      </c>
      <c r="AA60" s="51">
        <f t="shared" si="11"/>
        <v>0</v>
      </c>
      <c r="AB60" s="122" t="e">
        <f t="shared" si="4"/>
        <v>#DIV/0!</v>
      </c>
      <c r="AC60" s="131">
        <v>1</v>
      </c>
      <c r="AD60" s="131">
        <v>0</v>
      </c>
      <c r="AE60" s="131">
        <v>0</v>
      </c>
      <c r="AF60" s="132">
        <v>0</v>
      </c>
      <c r="AG60" s="198" t="s">
        <v>336</v>
      </c>
      <c r="AH60" s="198" t="s">
        <v>337</v>
      </c>
      <c r="AI60" s="198"/>
      <c r="AJ60" s="198"/>
      <c r="AK60" s="48" t="s">
        <v>331</v>
      </c>
    </row>
    <row r="61" spans="1:37" s="251" customFormat="1" ht="72.75" customHeight="1">
      <c r="A61" s="267">
        <f t="shared" si="18"/>
        <v>47</v>
      </c>
      <c r="B61" s="169" t="s">
        <v>338</v>
      </c>
      <c r="C61" s="38" t="s">
        <v>7</v>
      </c>
      <c r="D61" s="39" t="s">
        <v>5</v>
      </c>
      <c r="E61" s="40"/>
      <c r="F61" s="46">
        <v>166237.90135999999</v>
      </c>
      <c r="G61" s="40"/>
      <c r="H61" s="40">
        <v>60000</v>
      </c>
      <c r="I61" s="40"/>
      <c r="J61" s="31" t="s">
        <v>284</v>
      </c>
      <c r="K61" s="40"/>
      <c r="L61" s="40"/>
      <c r="M61" s="40"/>
      <c r="N61" s="40"/>
      <c r="O61" s="40">
        <f t="shared" si="19"/>
        <v>20000</v>
      </c>
      <c r="P61" s="40">
        <v>20000</v>
      </c>
      <c r="Q61" s="40"/>
      <c r="R61" s="40"/>
      <c r="S61" s="40">
        <f t="shared" si="20"/>
        <v>20000</v>
      </c>
      <c r="T61" s="40">
        <v>20000</v>
      </c>
      <c r="U61" s="40"/>
      <c r="V61" s="40"/>
      <c r="W61" s="51">
        <f t="shared" si="8"/>
        <v>0</v>
      </c>
      <c r="X61" s="51"/>
      <c r="Y61" s="51">
        <f t="shared" si="9"/>
        <v>0</v>
      </c>
      <c r="Z61" s="113">
        <f t="shared" si="10"/>
        <v>0</v>
      </c>
      <c r="AA61" s="51">
        <f t="shared" si="11"/>
        <v>0</v>
      </c>
      <c r="AB61" s="122">
        <f t="shared" si="4"/>
        <v>0</v>
      </c>
      <c r="AC61" s="131">
        <v>1</v>
      </c>
      <c r="AD61" s="131">
        <v>0</v>
      </c>
      <c r="AE61" s="131">
        <v>0</v>
      </c>
      <c r="AF61" s="132">
        <v>0</v>
      </c>
      <c r="AG61" s="198" t="s">
        <v>339</v>
      </c>
      <c r="AH61" s="198" t="s">
        <v>340</v>
      </c>
      <c r="AI61" s="198"/>
      <c r="AJ61" s="198"/>
      <c r="AK61" s="48"/>
    </row>
    <row r="62" spans="1:37" s="251" customFormat="1" ht="72.75" customHeight="1">
      <c r="A62" s="267">
        <f t="shared" si="18"/>
        <v>48</v>
      </c>
      <c r="B62" s="169" t="s">
        <v>341</v>
      </c>
      <c r="C62" s="38" t="s">
        <v>7</v>
      </c>
      <c r="D62" s="39" t="s">
        <v>5</v>
      </c>
      <c r="E62" s="40"/>
      <c r="F62" s="46">
        <v>166289.17801</v>
      </c>
      <c r="G62" s="40"/>
      <c r="H62" s="40">
        <v>60000</v>
      </c>
      <c r="I62" s="40"/>
      <c r="J62" s="31" t="s">
        <v>284</v>
      </c>
      <c r="K62" s="40"/>
      <c r="L62" s="40"/>
      <c r="M62" s="40"/>
      <c r="N62" s="40"/>
      <c r="O62" s="40"/>
      <c r="P62" s="40"/>
      <c r="Q62" s="40"/>
      <c r="R62" s="40"/>
      <c r="S62" s="40">
        <f t="shared" si="20"/>
        <v>0</v>
      </c>
      <c r="T62" s="40">
        <v>0</v>
      </c>
      <c r="U62" s="40"/>
      <c r="V62" s="40"/>
      <c r="W62" s="51">
        <f t="shared" si="8"/>
        <v>0</v>
      </c>
      <c r="X62" s="51"/>
      <c r="Y62" s="51">
        <f t="shared" si="9"/>
        <v>0</v>
      </c>
      <c r="Z62" s="113" t="e">
        <f t="shared" si="10"/>
        <v>#DIV/0!</v>
      </c>
      <c r="AA62" s="51">
        <f t="shared" si="11"/>
        <v>0</v>
      </c>
      <c r="AB62" s="122" t="e">
        <f t="shared" si="4"/>
        <v>#DIV/0!</v>
      </c>
      <c r="AC62" s="131">
        <v>1</v>
      </c>
      <c r="AD62" s="131">
        <v>0</v>
      </c>
      <c r="AE62" s="131">
        <v>0</v>
      </c>
      <c r="AF62" s="132">
        <v>0</v>
      </c>
      <c r="AG62" s="198" t="s">
        <v>342</v>
      </c>
      <c r="AH62" s="198" t="s">
        <v>334</v>
      </c>
      <c r="AI62" s="198"/>
      <c r="AJ62" s="198"/>
      <c r="AK62" s="48" t="s">
        <v>331</v>
      </c>
    </row>
    <row r="63" spans="1:37" s="251" customFormat="1" ht="78.75" customHeight="1">
      <c r="A63" s="267">
        <f t="shared" si="18"/>
        <v>49</v>
      </c>
      <c r="B63" s="169" t="s">
        <v>343</v>
      </c>
      <c r="C63" s="38" t="s">
        <v>7</v>
      </c>
      <c r="D63" s="39" t="s">
        <v>8</v>
      </c>
      <c r="E63" s="40"/>
      <c r="F63" s="40">
        <v>101636.61536</v>
      </c>
      <c r="G63" s="40"/>
      <c r="H63" s="40">
        <v>96186</v>
      </c>
      <c r="I63" s="40"/>
      <c r="J63" s="31" t="s">
        <v>284</v>
      </c>
      <c r="K63" s="40"/>
      <c r="L63" s="40"/>
      <c r="M63" s="40"/>
      <c r="N63" s="40"/>
      <c r="O63" s="40">
        <f t="shared" si="19"/>
        <v>5423.6</v>
      </c>
      <c r="P63" s="40">
        <v>5423.6</v>
      </c>
      <c r="Q63" s="40"/>
      <c r="R63" s="40"/>
      <c r="S63" s="40">
        <f t="shared" si="20"/>
        <v>5423.6</v>
      </c>
      <c r="T63" s="40">
        <v>5423.6</v>
      </c>
      <c r="U63" s="40"/>
      <c r="V63" s="40"/>
      <c r="W63" s="51">
        <f t="shared" si="8"/>
        <v>0</v>
      </c>
      <c r="X63" s="51"/>
      <c r="Y63" s="51">
        <f t="shared" si="9"/>
        <v>0</v>
      </c>
      <c r="Z63" s="113">
        <f t="shared" si="10"/>
        <v>0</v>
      </c>
      <c r="AA63" s="51">
        <f t="shared" si="11"/>
        <v>0</v>
      </c>
      <c r="AB63" s="122">
        <f t="shared" si="4"/>
        <v>0</v>
      </c>
      <c r="AC63" s="131"/>
      <c r="AD63" s="131">
        <v>0</v>
      </c>
      <c r="AE63" s="131">
        <v>1</v>
      </c>
      <c r="AF63" s="132">
        <v>0</v>
      </c>
      <c r="AG63" s="198" t="s">
        <v>344</v>
      </c>
      <c r="AH63" s="198" t="s">
        <v>345</v>
      </c>
      <c r="AI63" s="198"/>
      <c r="AJ63" s="198"/>
      <c r="AK63" s="48" t="s">
        <v>346</v>
      </c>
    </row>
    <row r="64" spans="1:37" s="251" customFormat="1" ht="70.5" customHeight="1">
      <c r="A64" s="267">
        <f t="shared" ref="A64:A67" si="21">ROW()-14</f>
        <v>50</v>
      </c>
      <c r="B64" s="169" t="s">
        <v>347</v>
      </c>
      <c r="C64" s="38" t="s">
        <v>7</v>
      </c>
      <c r="D64" s="39" t="s">
        <v>5</v>
      </c>
      <c r="E64" s="40"/>
      <c r="F64" s="40">
        <v>128088.58607999999</v>
      </c>
      <c r="G64" s="40"/>
      <c r="H64" s="40">
        <v>10000</v>
      </c>
      <c r="I64" s="40"/>
      <c r="J64" s="31" t="s">
        <v>284</v>
      </c>
      <c r="K64" s="40"/>
      <c r="L64" s="40"/>
      <c r="M64" s="40"/>
      <c r="N64" s="40"/>
      <c r="O64" s="40">
        <f t="shared" si="19"/>
        <v>0</v>
      </c>
      <c r="P64" s="40">
        <v>0</v>
      </c>
      <c r="Q64" s="40"/>
      <c r="R64" s="40"/>
      <c r="S64" s="40">
        <f t="shared" si="20"/>
        <v>0</v>
      </c>
      <c r="T64" s="40">
        <v>0</v>
      </c>
      <c r="U64" s="40"/>
      <c r="V64" s="40"/>
      <c r="W64" s="51">
        <f t="shared" si="8"/>
        <v>0</v>
      </c>
      <c r="X64" s="51"/>
      <c r="Y64" s="51">
        <f t="shared" si="9"/>
        <v>0</v>
      </c>
      <c r="Z64" s="113" t="e">
        <f t="shared" si="10"/>
        <v>#DIV/0!</v>
      </c>
      <c r="AA64" s="51">
        <f t="shared" si="11"/>
        <v>0</v>
      </c>
      <c r="AB64" s="122" t="e">
        <f t="shared" si="4"/>
        <v>#DIV/0!</v>
      </c>
      <c r="AC64" s="131">
        <v>1</v>
      </c>
      <c r="AD64" s="131">
        <v>0</v>
      </c>
      <c r="AE64" s="131">
        <v>0</v>
      </c>
      <c r="AF64" s="132">
        <v>0</v>
      </c>
      <c r="AG64" s="198" t="s">
        <v>348</v>
      </c>
      <c r="AH64" s="198" t="s">
        <v>349</v>
      </c>
      <c r="AI64" s="198"/>
      <c r="AJ64" s="198"/>
      <c r="AK64" s="48" t="s">
        <v>331</v>
      </c>
    </row>
    <row r="65" spans="1:37" s="251" customFormat="1" ht="68.25" customHeight="1">
      <c r="A65" s="267">
        <f t="shared" si="21"/>
        <v>51</v>
      </c>
      <c r="B65" s="169" t="s">
        <v>350</v>
      </c>
      <c r="C65" s="38" t="s">
        <v>7</v>
      </c>
      <c r="D65" s="39" t="s">
        <v>5</v>
      </c>
      <c r="E65" s="40"/>
      <c r="F65" s="40">
        <v>128088.58607999999</v>
      </c>
      <c r="G65" s="40"/>
      <c r="H65" s="40">
        <v>10000</v>
      </c>
      <c r="I65" s="40"/>
      <c r="J65" s="31" t="s">
        <v>284</v>
      </c>
      <c r="K65" s="40"/>
      <c r="L65" s="40"/>
      <c r="M65" s="40"/>
      <c r="N65" s="40"/>
      <c r="O65" s="40">
        <f t="shared" si="19"/>
        <v>0</v>
      </c>
      <c r="P65" s="40"/>
      <c r="Q65" s="40"/>
      <c r="R65" s="40"/>
      <c r="S65" s="40">
        <f t="shared" si="20"/>
        <v>0</v>
      </c>
      <c r="T65" s="40"/>
      <c r="U65" s="40"/>
      <c r="V65" s="40"/>
      <c r="W65" s="51">
        <f t="shared" si="8"/>
        <v>0</v>
      </c>
      <c r="X65" s="51"/>
      <c r="Y65" s="51">
        <f t="shared" si="9"/>
        <v>0</v>
      </c>
      <c r="Z65" s="113" t="e">
        <f t="shared" si="10"/>
        <v>#DIV/0!</v>
      </c>
      <c r="AA65" s="51">
        <f t="shared" si="11"/>
        <v>0</v>
      </c>
      <c r="AB65" s="122" t="e">
        <f t="shared" si="4"/>
        <v>#DIV/0!</v>
      </c>
      <c r="AC65" s="131">
        <v>1</v>
      </c>
      <c r="AD65" s="131">
        <v>0</v>
      </c>
      <c r="AE65" s="131">
        <v>0</v>
      </c>
      <c r="AF65" s="132">
        <v>0</v>
      </c>
      <c r="AG65" s="198" t="s">
        <v>351</v>
      </c>
      <c r="AH65" s="198" t="s">
        <v>352</v>
      </c>
      <c r="AI65" s="198"/>
      <c r="AJ65" s="198"/>
      <c r="AK65" s="48" t="s">
        <v>331</v>
      </c>
    </row>
    <row r="66" spans="1:37" s="251" customFormat="1" ht="63.75" customHeight="1">
      <c r="A66" s="267">
        <f t="shared" si="21"/>
        <v>52</v>
      </c>
      <c r="B66" s="169" t="s">
        <v>353</v>
      </c>
      <c r="C66" s="38" t="s">
        <v>7</v>
      </c>
      <c r="D66" s="39" t="s">
        <v>5</v>
      </c>
      <c r="E66" s="40"/>
      <c r="F66" s="46">
        <v>109062.98927999999</v>
      </c>
      <c r="G66" s="40"/>
      <c r="H66" s="40">
        <v>32719</v>
      </c>
      <c r="I66" s="40"/>
      <c r="J66" s="31" t="s">
        <v>284</v>
      </c>
      <c r="K66" s="40"/>
      <c r="L66" s="40"/>
      <c r="M66" s="40"/>
      <c r="N66" s="40"/>
      <c r="O66" s="40">
        <f t="shared" si="19"/>
        <v>0</v>
      </c>
      <c r="P66" s="40"/>
      <c r="Q66" s="40"/>
      <c r="R66" s="40"/>
      <c r="S66" s="40">
        <f t="shared" si="20"/>
        <v>0</v>
      </c>
      <c r="T66" s="40"/>
      <c r="U66" s="40"/>
      <c r="V66" s="40"/>
      <c r="W66" s="51">
        <f t="shared" si="8"/>
        <v>0</v>
      </c>
      <c r="X66" s="51"/>
      <c r="Y66" s="51">
        <f t="shared" si="9"/>
        <v>0</v>
      </c>
      <c r="Z66" s="113" t="e">
        <f t="shared" si="10"/>
        <v>#DIV/0!</v>
      </c>
      <c r="AA66" s="51">
        <f t="shared" si="11"/>
        <v>0</v>
      </c>
      <c r="AB66" s="122" t="e">
        <f t="shared" si="4"/>
        <v>#DIV/0!</v>
      </c>
      <c r="AC66" s="131">
        <v>1</v>
      </c>
      <c r="AD66" s="131">
        <v>0</v>
      </c>
      <c r="AE66" s="131">
        <v>0</v>
      </c>
      <c r="AF66" s="132">
        <v>0</v>
      </c>
      <c r="AG66" s="198" t="s">
        <v>354</v>
      </c>
      <c r="AH66" s="198" t="s">
        <v>355</v>
      </c>
      <c r="AI66" s="198"/>
      <c r="AJ66" s="198"/>
      <c r="AK66" s="48" t="s">
        <v>317</v>
      </c>
    </row>
    <row r="67" spans="1:37" s="251" customFormat="1" ht="60.75" customHeight="1">
      <c r="A67" s="267">
        <f t="shared" si="21"/>
        <v>53</v>
      </c>
      <c r="B67" s="169" t="s">
        <v>356</v>
      </c>
      <c r="C67" s="38" t="s">
        <v>7</v>
      </c>
      <c r="D67" s="39" t="s">
        <v>5</v>
      </c>
      <c r="E67" s="40"/>
      <c r="F67" s="46">
        <v>69100.99807999999</v>
      </c>
      <c r="G67" s="40"/>
      <c r="H67" s="40">
        <v>6000</v>
      </c>
      <c r="I67" s="40"/>
      <c r="J67" s="31" t="s">
        <v>284</v>
      </c>
      <c r="K67" s="40"/>
      <c r="L67" s="40"/>
      <c r="M67" s="40"/>
      <c r="N67" s="40"/>
      <c r="O67" s="40">
        <f t="shared" si="19"/>
        <v>46926</v>
      </c>
      <c r="P67" s="40">
        <v>46926</v>
      </c>
      <c r="Q67" s="40"/>
      <c r="R67" s="40"/>
      <c r="S67" s="40">
        <f t="shared" si="20"/>
        <v>46926</v>
      </c>
      <c r="T67" s="40">
        <v>46926</v>
      </c>
      <c r="U67" s="40"/>
      <c r="V67" s="40"/>
      <c r="W67" s="51">
        <f t="shared" si="8"/>
        <v>0</v>
      </c>
      <c r="X67" s="51"/>
      <c r="Y67" s="51">
        <f t="shared" si="9"/>
        <v>0</v>
      </c>
      <c r="Z67" s="113">
        <f t="shared" si="10"/>
        <v>0</v>
      </c>
      <c r="AA67" s="51">
        <f t="shared" si="11"/>
        <v>0</v>
      </c>
      <c r="AB67" s="122">
        <f t="shared" si="4"/>
        <v>0</v>
      </c>
      <c r="AC67" s="131"/>
      <c r="AD67" s="131">
        <v>0</v>
      </c>
      <c r="AE67" s="131">
        <v>1</v>
      </c>
      <c r="AF67" s="132">
        <v>0</v>
      </c>
      <c r="AG67" s="198" t="s">
        <v>357</v>
      </c>
      <c r="AH67" s="198" t="s">
        <v>358</v>
      </c>
      <c r="AI67" s="198"/>
      <c r="AJ67" s="198"/>
      <c r="AK67" s="48" t="s">
        <v>359</v>
      </c>
    </row>
    <row r="68" spans="1:37" s="251" customFormat="1" ht="76.5" customHeight="1">
      <c r="A68" s="267">
        <f t="shared" ref="A68:A77" si="22">ROW()-14</f>
        <v>54</v>
      </c>
      <c r="B68" s="169" t="s">
        <v>360</v>
      </c>
      <c r="C68" s="38" t="s">
        <v>7</v>
      </c>
      <c r="D68" s="39" t="s">
        <v>5</v>
      </c>
      <c r="E68" s="40"/>
      <c r="F68" s="46">
        <v>180833.18400000001</v>
      </c>
      <c r="G68" s="40"/>
      <c r="H68" s="40">
        <v>10000</v>
      </c>
      <c r="I68" s="40"/>
      <c r="J68" s="31" t="s">
        <v>284</v>
      </c>
      <c r="K68" s="40"/>
      <c r="L68" s="40"/>
      <c r="M68" s="40"/>
      <c r="N68" s="40"/>
      <c r="O68" s="40">
        <f t="shared" si="19"/>
        <v>50000</v>
      </c>
      <c r="P68" s="40">
        <v>50000</v>
      </c>
      <c r="Q68" s="40"/>
      <c r="R68" s="40"/>
      <c r="S68" s="40">
        <f t="shared" si="20"/>
        <v>50000</v>
      </c>
      <c r="T68" s="40">
        <v>50000</v>
      </c>
      <c r="U68" s="40"/>
      <c r="V68" s="40"/>
      <c r="W68" s="51">
        <f t="shared" si="8"/>
        <v>0</v>
      </c>
      <c r="X68" s="51"/>
      <c r="Y68" s="51">
        <f t="shared" si="9"/>
        <v>0</v>
      </c>
      <c r="Z68" s="113">
        <f t="shared" si="10"/>
        <v>0</v>
      </c>
      <c r="AA68" s="51">
        <f t="shared" si="11"/>
        <v>0</v>
      </c>
      <c r="AB68" s="122">
        <f t="shared" si="4"/>
        <v>0</v>
      </c>
      <c r="AC68" s="131">
        <v>1</v>
      </c>
      <c r="AD68" s="131">
        <v>0</v>
      </c>
      <c r="AE68" s="131">
        <v>0</v>
      </c>
      <c r="AF68" s="132">
        <v>0</v>
      </c>
      <c r="AG68" s="132" t="s">
        <v>361</v>
      </c>
      <c r="AH68" s="132" t="s">
        <v>362</v>
      </c>
      <c r="AI68" s="198"/>
      <c r="AJ68" s="198"/>
      <c r="AK68" s="48"/>
    </row>
    <row r="69" spans="1:37" s="251" customFormat="1" ht="70.5" customHeight="1">
      <c r="A69" s="267">
        <f t="shared" si="22"/>
        <v>55</v>
      </c>
      <c r="B69" s="169" t="s">
        <v>363</v>
      </c>
      <c r="C69" s="38" t="s">
        <v>7</v>
      </c>
      <c r="D69" s="39" t="s">
        <v>5</v>
      </c>
      <c r="E69" s="40"/>
      <c r="F69" s="40">
        <v>180833.18400000001</v>
      </c>
      <c r="G69" s="40"/>
      <c r="H69" s="40">
        <v>10000</v>
      </c>
      <c r="I69" s="40"/>
      <c r="J69" s="31" t="s">
        <v>284</v>
      </c>
      <c r="K69" s="40"/>
      <c r="L69" s="40"/>
      <c r="M69" s="40"/>
      <c r="N69" s="40"/>
      <c r="O69" s="40">
        <f t="shared" si="19"/>
        <v>20000</v>
      </c>
      <c r="P69" s="40">
        <v>20000</v>
      </c>
      <c r="Q69" s="40"/>
      <c r="R69" s="40"/>
      <c r="S69" s="40">
        <f t="shared" si="20"/>
        <v>20000</v>
      </c>
      <c r="T69" s="40">
        <v>20000</v>
      </c>
      <c r="U69" s="40"/>
      <c r="V69" s="40"/>
      <c r="W69" s="51">
        <f t="shared" si="8"/>
        <v>0</v>
      </c>
      <c r="X69" s="51"/>
      <c r="Y69" s="51">
        <f t="shared" si="9"/>
        <v>0</v>
      </c>
      <c r="Z69" s="113">
        <f t="shared" si="10"/>
        <v>0</v>
      </c>
      <c r="AA69" s="51">
        <f t="shared" si="11"/>
        <v>0</v>
      </c>
      <c r="AB69" s="122">
        <f t="shared" si="4"/>
        <v>0</v>
      </c>
      <c r="AC69" s="131">
        <v>1</v>
      </c>
      <c r="AD69" s="131">
        <v>0</v>
      </c>
      <c r="AE69" s="131">
        <v>0</v>
      </c>
      <c r="AF69" s="132">
        <v>0</v>
      </c>
      <c r="AG69" s="198" t="s">
        <v>364</v>
      </c>
      <c r="AH69" s="198" t="s">
        <v>365</v>
      </c>
      <c r="AI69" s="198"/>
      <c r="AJ69" s="198"/>
      <c r="AK69" s="48"/>
    </row>
    <row r="70" spans="1:37" s="251" customFormat="1" ht="67.5" customHeight="1">
      <c r="A70" s="267">
        <f t="shared" si="22"/>
        <v>56</v>
      </c>
      <c r="B70" s="169" t="s">
        <v>366</v>
      </c>
      <c r="C70" s="38" t="s">
        <v>7</v>
      </c>
      <c r="D70" s="39" t="s">
        <v>5</v>
      </c>
      <c r="E70" s="40"/>
      <c r="F70" s="46">
        <v>166237.90135999999</v>
      </c>
      <c r="G70" s="40"/>
      <c r="H70" s="40">
        <v>60000</v>
      </c>
      <c r="I70" s="40"/>
      <c r="J70" s="31" t="s">
        <v>284</v>
      </c>
      <c r="K70" s="40"/>
      <c r="L70" s="40"/>
      <c r="M70" s="40"/>
      <c r="N70" s="40"/>
      <c r="O70" s="40">
        <f t="shared" si="19"/>
        <v>20000</v>
      </c>
      <c r="P70" s="40">
        <v>20000</v>
      </c>
      <c r="Q70" s="40"/>
      <c r="R70" s="40"/>
      <c r="S70" s="40">
        <f t="shared" si="20"/>
        <v>20000</v>
      </c>
      <c r="T70" s="40">
        <v>20000</v>
      </c>
      <c r="U70" s="40"/>
      <c r="V70" s="40"/>
      <c r="W70" s="51">
        <f t="shared" si="8"/>
        <v>0</v>
      </c>
      <c r="X70" s="51"/>
      <c r="Y70" s="51">
        <f t="shared" si="9"/>
        <v>0</v>
      </c>
      <c r="Z70" s="113">
        <f t="shared" si="10"/>
        <v>0</v>
      </c>
      <c r="AA70" s="51">
        <f t="shared" si="11"/>
        <v>0</v>
      </c>
      <c r="AB70" s="122">
        <f t="shared" si="4"/>
        <v>0</v>
      </c>
      <c r="AC70" s="131">
        <v>1</v>
      </c>
      <c r="AD70" s="131">
        <v>0</v>
      </c>
      <c r="AE70" s="131">
        <v>0</v>
      </c>
      <c r="AF70" s="132">
        <v>0</v>
      </c>
      <c r="AG70" s="198" t="s">
        <v>367</v>
      </c>
      <c r="AH70" s="198" t="s">
        <v>340</v>
      </c>
      <c r="AI70" s="198"/>
      <c r="AJ70" s="198"/>
      <c r="AK70" s="48"/>
    </row>
    <row r="71" spans="1:37" s="251" customFormat="1" ht="61.5" customHeight="1">
      <c r="A71" s="267">
        <f t="shared" si="22"/>
        <v>57</v>
      </c>
      <c r="B71" s="169" t="s">
        <v>368</v>
      </c>
      <c r="C71" s="38" t="s">
        <v>7</v>
      </c>
      <c r="D71" s="39" t="s">
        <v>5</v>
      </c>
      <c r="E71" s="40"/>
      <c r="F71" s="46">
        <v>85364.902220000004</v>
      </c>
      <c r="G71" s="40"/>
      <c r="H71" s="40">
        <v>60000</v>
      </c>
      <c r="I71" s="40"/>
      <c r="J71" s="31" t="s">
        <v>284</v>
      </c>
      <c r="K71" s="40"/>
      <c r="L71" s="40"/>
      <c r="M71" s="40"/>
      <c r="N71" s="40"/>
      <c r="O71" s="40">
        <f t="shared" si="19"/>
        <v>0</v>
      </c>
      <c r="P71" s="40"/>
      <c r="Q71" s="40"/>
      <c r="R71" s="40"/>
      <c r="S71" s="40">
        <f t="shared" si="20"/>
        <v>0</v>
      </c>
      <c r="T71" s="40"/>
      <c r="U71" s="40"/>
      <c r="V71" s="40"/>
      <c r="W71" s="51">
        <f t="shared" si="8"/>
        <v>0</v>
      </c>
      <c r="X71" s="51"/>
      <c r="Y71" s="51">
        <f t="shared" si="9"/>
        <v>0</v>
      </c>
      <c r="Z71" s="113" t="e">
        <f t="shared" si="10"/>
        <v>#DIV/0!</v>
      </c>
      <c r="AA71" s="51">
        <f t="shared" si="11"/>
        <v>0</v>
      </c>
      <c r="AB71" s="122" t="e">
        <f t="shared" si="4"/>
        <v>#DIV/0!</v>
      </c>
      <c r="AC71" s="131">
        <v>1</v>
      </c>
      <c r="AD71" s="131">
        <v>0</v>
      </c>
      <c r="AE71" s="131">
        <v>0</v>
      </c>
      <c r="AF71" s="132">
        <v>0</v>
      </c>
      <c r="AG71" s="198" t="s">
        <v>369</v>
      </c>
      <c r="AH71" s="198" t="s">
        <v>370</v>
      </c>
      <c r="AI71" s="198"/>
      <c r="AJ71" s="198"/>
      <c r="AK71" s="48" t="s">
        <v>371</v>
      </c>
    </row>
    <row r="72" spans="1:37" s="251" customFormat="1" ht="87.75" customHeight="1">
      <c r="A72" s="267">
        <f t="shared" si="22"/>
        <v>58</v>
      </c>
      <c r="B72" s="169" t="s">
        <v>372</v>
      </c>
      <c r="C72" s="38" t="s">
        <v>7</v>
      </c>
      <c r="D72" s="39" t="s">
        <v>5</v>
      </c>
      <c r="E72" s="40"/>
      <c r="F72" s="46">
        <v>148162.05634000001</v>
      </c>
      <c r="G72" s="40"/>
      <c r="H72" s="40">
        <v>40000</v>
      </c>
      <c r="I72" s="40"/>
      <c r="J72" s="31" t="s">
        <v>284</v>
      </c>
      <c r="K72" s="40"/>
      <c r="L72" s="40"/>
      <c r="M72" s="40"/>
      <c r="N72" s="40"/>
      <c r="O72" s="40">
        <f t="shared" si="19"/>
        <v>50000</v>
      </c>
      <c r="P72" s="40">
        <v>50000</v>
      </c>
      <c r="Q72" s="40"/>
      <c r="R72" s="40"/>
      <c r="S72" s="40">
        <f t="shared" si="20"/>
        <v>50000</v>
      </c>
      <c r="T72" s="40">
        <v>50000</v>
      </c>
      <c r="U72" s="40"/>
      <c r="V72" s="40"/>
      <c r="W72" s="51">
        <f t="shared" si="8"/>
        <v>0</v>
      </c>
      <c r="X72" s="51"/>
      <c r="Y72" s="51">
        <f t="shared" si="9"/>
        <v>0</v>
      </c>
      <c r="Z72" s="113">
        <f t="shared" si="10"/>
        <v>0</v>
      </c>
      <c r="AA72" s="51">
        <f t="shared" si="11"/>
        <v>0</v>
      </c>
      <c r="AB72" s="122">
        <f t="shared" si="4"/>
        <v>0</v>
      </c>
      <c r="AC72" s="131">
        <v>1</v>
      </c>
      <c r="AD72" s="131">
        <v>0</v>
      </c>
      <c r="AE72" s="131">
        <v>0</v>
      </c>
      <c r="AF72" s="132">
        <v>0</v>
      </c>
      <c r="AG72" s="198" t="s">
        <v>373</v>
      </c>
      <c r="AH72" s="132" t="s">
        <v>362</v>
      </c>
      <c r="AI72" s="198"/>
      <c r="AJ72" s="198"/>
      <c r="AK72" s="48"/>
    </row>
    <row r="73" spans="1:37" s="251" customFormat="1" ht="65.25" customHeight="1">
      <c r="A73" s="267">
        <f t="shared" si="22"/>
        <v>59</v>
      </c>
      <c r="B73" s="169" t="s">
        <v>374</v>
      </c>
      <c r="C73" s="38" t="s">
        <v>7</v>
      </c>
      <c r="D73" s="39" t="s">
        <v>8</v>
      </c>
      <c r="E73" s="40"/>
      <c r="F73" s="40">
        <v>151251.408</v>
      </c>
      <c r="G73" s="40"/>
      <c r="H73" s="40">
        <v>20000</v>
      </c>
      <c r="I73" s="40"/>
      <c r="J73" s="31" t="s">
        <v>284</v>
      </c>
      <c r="K73" s="40"/>
      <c r="L73" s="40"/>
      <c r="M73" s="40"/>
      <c r="N73" s="40"/>
      <c r="O73" s="40">
        <f t="shared" si="19"/>
        <v>0</v>
      </c>
      <c r="P73" s="40"/>
      <c r="Q73" s="40"/>
      <c r="R73" s="40"/>
      <c r="S73" s="40">
        <f t="shared" si="20"/>
        <v>0</v>
      </c>
      <c r="T73" s="40"/>
      <c r="U73" s="40"/>
      <c r="V73" s="40"/>
      <c r="W73" s="51">
        <f t="shared" si="8"/>
        <v>0</v>
      </c>
      <c r="X73" s="51"/>
      <c r="Y73" s="51">
        <f t="shared" si="9"/>
        <v>0</v>
      </c>
      <c r="Z73" s="113" t="e">
        <f t="shared" si="10"/>
        <v>#DIV/0!</v>
      </c>
      <c r="AA73" s="51">
        <f t="shared" si="11"/>
        <v>0</v>
      </c>
      <c r="AB73" s="122" t="e">
        <f t="shared" si="4"/>
        <v>#DIV/0!</v>
      </c>
      <c r="AC73" s="131">
        <v>1</v>
      </c>
      <c r="AD73" s="131">
        <v>0</v>
      </c>
      <c r="AE73" s="131">
        <v>0</v>
      </c>
      <c r="AF73" s="132">
        <v>0</v>
      </c>
      <c r="AG73" s="198" t="s">
        <v>375</v>
      </c>
      <c r="AH73" s="198" t="s">
        <v>376</v>
      </c>
      <c r="AI73" s="198"/>
      <c r="AJ73" s="198"/>
      <c r="AK73" s="48" t="s">
        <v>377</v>
      </c>
    </row>
    <row r="74" spans="1:37" s="251" customFormat="1" ht="55.5" customHeight="1">
      <c r="A74" s="267">
        <f t="shared" si="22"/>
        <v>60</v>
      </c>
      <c r="B74" s="169" t="s">
        <v>378</v>
      </c>
      <c r="C74" s="38" t="s">
        <v>9</v>
      </c>
      <c r="D74" s="39" t="s">
        <v>8</v>
      </c>
      <c r="E74" s="40"/>
      <c r="F74" s="46">
        <v>208005.43478000001</v>
      </c>
      <c r="G74" s="40"/>
      <c r="H74" s="40">
        <v>121052</v>
      </c>
      <c r="I74" s="40"/>
      <c r="J74" s="31" t="s">
        <v>284</v>
      </c>
      <c r="K74" s="40"/>
      <c r="L74" s="40"/>
      <c r="M74" s="40"/>
      <c r="N74" s="40"/>
      <c r="O74" s="40">
        <f t="shared" si="19"/>
        <v>0</v>
      </c>
      <c r="P74" s="40"/>
      <c r="Q74" s="40"/>
      <c r="R74" s="40"/>
      <c r="S74" s="40">
        <f t="shared" si="20"/>
        <v>0</v>
      </c>
      <c r="T74" s="40"/>
      <c r="U74" s="40"/>
      <c r="V74" s="40"/>
      <c r="W74" s="51">
        <f t="shared" si="8"/>
        <v>0</v>
      </c>
      <c r="X74" s="51"/>
      <c r="Y74" s="51">
        <f t="shared" si="9"/>
        <v>0</v>
      </c>
      <c r="Z74" s="113" t="e">
        <f t="shared" si="10"/>
        <v>#DIV/0!</v>
      </c>
      <c r="AA74" s="51">
        <f t="shared" si="11"/>
        <v>0</v>
      </c>
      <c r="AB74" s="122" t="e">
        <f t="shared" si="4"/>
        <v>#DIV/0!</v>
      </c>
      <c r="AC74" s="131">
        <v>1</v>
      </c>
      <c r="AD74" s="131">
        <v>0</v>
      </c>
      <c r="AE74" s="131">
        <v>0</v>
      </c>
      <c r="AF74" s="132">
        <v>0</v>
      </c>
      <c r="AG74" s="198" t="s">
        <v>379</v>
      </c>
      <c r="AH74" s="198" t="s">
        <v>340</v>
      </c>
      <c r="AI74" s="198"/>
      <c r="AJ74" s="198"/>
      <c r="AK74" s="48" t="s">
        <v>331</v>
      </c>
    </row>
    <row r="75" spans="1:37" s="251" customFormat="1" ht="55.5" customHeight="1">
      <c r="A75" s="267">
        <f t="shared" si="22"/>
        <v>61</v>
      </c>
      <c r="B75" s="169" t="s">
        <v>380</v>
      </c>
      <c r="C75" s="38" t="s">
        <v>15</v>
      </c>
      <c r="D75" s="39" t="s">
        <v>13</v>
      </c>
      <c r="E75" s="40"/>
      <c r="F75" s="46">
        <v>81489.139200000005</v>
      </c>
      <c r="G75" s="40"/>
      <c r="H75" s="40"/>
      <c r="I75" s="40"/>
      <c r="J75" s="31"/>
      <c r="K75" s="31"/>
      <c r="L75" s="40"/>
      <c r="M75" s="40"/>
      <c r="N75" s="40"/>
      <c r="O75" s="40">
        <f t="shared" si="19"/>
        <v>0</v>
      </c>
      <c r="P75" s="40"/>
      <c r="Q75" s="40"/>
      <c r="R75" s="40"/>
      <c r="S75" s="40">
        <f t="shared" si="20"/>
        <v>0</v>
      </c>
      <c r="T75" s="40"/>
      <c r="U75" s="40"/>
      <c r="V75" s="40"/>
      <c r="W75" s="51">
        <f t="shared" si="8"/>
        <v>0</v>
      </c>
      <c r="X75" s="51"/>
      <c r="Y75" s="51">
        <f t="shared" si="9"/>
        <v>0</v>
      </c>
      <c r="Z75" s="113" t="e">
        <f t="shared" si="10"/>
        <v>#DIV/0!</v>
      </c>
      <c r="AA75" s="51">
        <f t="shared" si="11"/>
        <v>0</v>
      </c>
      <c r="AB75" s="122" t="e">
        <f t="shared" si="4"/>
        <v>#DIV/0!</v>
      </c>
      <c r="AC75" s="131">
        <v>1</v>
      </c>
      <c r="AD75" s="131"/>
      <c r="AE75" s="131"/>
      <c r="AF75" s="132"/>
      <c r="AG75" s="198" t="s">
        <v>381</v>
      </c>
      <c r="AH75" s="198" t="s">
        <v>382</v>
      </c>
      <c r="AI75" s="198"/>
      <c r="AJ75" s="198"/>
      <c r="AK75" s="48" t="s">
        <v>331</v>
      </c>
    </row>
    <row r="76" spans="1:37" s="251" customFormat="1" ht="57" customHeight="1">
      <c r="A76" s="267">
        <f t="shared" si="22"/>
        <v>62</v>
      </c>
      <c r="B76" s="169" t="s">
        <v>383</v>
      </c>
      <c r="C76" s="38" t="s">
        <v>15</v>
      </c>
      <c r="D76" s="39" t="s">
        <v>13</v>
      </c>
      <c r="E76" s="40"/>
      <c r="F76" s="46">
        <v>41049.996960000004</v>
      </c>
      <c r="G76" s="40"/>
      <c r="H76" s="40">
        <v>18550.660960000001</v>
      </c>
      <c r="I76" s="40"/>
      <c r="J76" s="31"/>
      <c r="K76" s="31"/>
      <c r="L76" s="40"/>
      <c r="M76" s="40"/>
      <c r="N76" s="40"/>
      <c r="O76" s="40">
        <f t="shared" si="19"/>
        <v>22500</v>
      </c>
      <c r="P76" s="40">
        <v>22500</v>
      </c>
      <c r="Q76" s="40"/>
      <c r="R76" s="40"/>
      <c r="S76" s="40">
        <f t="shared" si="20"/>
        <v>0</v>
      </c>
      <c r="T76" s="40"/>
      <c r="U76" s="40"/>
      <c r="V76" s="40"/>
      <c r="W76" s="51">
        <f t="shared" si="8"/>
        <v>0</v>
      </c>
      <c r="X76" s="51"/>
      <c r="Y76" s="51">
        <f t="shared" si="9"/>
        <v>22500</v>
      </c>
      <c r="Z76" s="113">
        <f t="shared" si="10"/>
        <v>1</v>
      </c>
      <c r="AA76" s="51">
        <f t="shared" si="11"/>
        <v>22500</v>
      </c>
      <c r="AB76" s="122">
        <f t="shared" si="4"/>
        <v>1</v>
      </c>
      <c r="AC76" s="131">
        <v>1</v>
      </c>
      <c r="AD76" s="131"/>
      <c r="AE76" s="131"/>
      <c r="AF76" s="132"/>
      <c r="AG76" s="198" t="s">
        <v>384</v>
      </c>
      <c r="AH76" s="198" t="s">
        <v>376</v>
      </c>
      <c r="AI76" s="198"/>
      <c r="AJ76" s="198"/>
      <c r="AK76" s="48" t="s">
        <v>148</v>
      </c>
    </row>
    <row r="77" spans="1:37" s="251" customFormat="1" ht="57" customHeight="1">
      <c r="A77" s="267">
        <f t="shared" si="22"/>
        <v>63</v>
      </c>
      <c r="B77" s="169" t="s">
        <v>385</v>
      </c>
      <c r="C77" s="38" t="s">
        <v>15</v>
      </c>
      <c r="D77" s="39" t="s">
        <v>13</v>
      </c>
      <c r="E77" s="40"/>
      <c r="F77" s="46">
        <v>28854.072</v>
      </c>
      <c r="G77" s="40"/>
      <c r="H77" s="40"/>
      <c r="I77" s="40"/>
      <c r="J77" s="31"/>
      <c r="K77" s="31"/>
      <c r="L77" s="40"/>
      <c r="M77" s="40"/>
      <c r="N77" s="40"/>
      <c r="O77" s="40">
        <f t="shared" si="19"/>
        <v>5000</v>
      </c>
      <c r="P77" s="40">
        <v>5000</v>
      </c>
      <c r="Q77" s="40"/>
      <c r="R77" s="40"/>
      <c r="S77" s="40">
        <f t="shared" si="20"/>
        <v>0</v>
      </c>
      <c r="T77" s="40"/>
      <c r="U77" s="40"/>
      <c r="V77" s="40"/>
      <c r="W77" s="51">
        <f t="shared" si="8"/>
        <v>0</v>
      </c>
      <c r="X77" s="51"/>
      <c r="Y77" s="51">
        <f t="shared" si="9"/>
        <v>5000</v>
      </c>
      <c r="Z77" s="113">
        <f t="shared" si="10"/>
        <v>1</v>
      </c>
      <c r="AA77" s="51">
        <f t="shared" si="11"/>
        <v>5000</v>
      </c>
      <c r="AB77" s="122">
        <f t="shared" si="4"/>
        <v>1</v>
      </c>
      <c r="AC77" s="131">
        <v>1</v>
      </c>
      <c r="AD77" s="131"/>
      <c r="AE77" s="131"/>
      <c r="AF77" s="132"/>
      <c r="AG77" s="198" t="s">
        <v>386</v>
      </c>
      <c r="AH77" s="132" t="s">
        <v>387</v>
      </c>
      <c r="AI77" s="198"/>
      <c r="AJ77" s="198"/>
      <c r="AK77" s="48" t="s">
        <v>388</v>
      </c>
    </row>
    <row r="78" spans="1:37" s="251" customFormat="1" ht="27.75" customHeight="1">
      <c r="A78" s="224" t="s">
        <v>16</v>
      </c>
      <c r="B78" s="21" t="s">
        <v>389</v>
      </c>
      <c r="C78" s="17"/>
      <c r="D78" s="19"/>
      <c r="E78" s="20">
        <f>SUM(E79:E84)</f>
        <v>18595298</v>
      </c>
      <c r="F78" s="20">
        <f>SUM(F79:F84)</f>
        <v>22853764.716260001</v>
      </c>
      <c r="G78" s="20">
        <f>SUM(G79:G83)</f>
        <v>0</v>
      </c>
      <c r="H78" s="20">
        <f>SUM(H79:H84)</f>
        <v>0</v>
      </c>
      <c r="I78" s="20">
        <f>SUM(I79:I83)</f>
        <v>0</v>
      </c>
      <c r="J78" s="27"/>
      <c r="K78" s="20"/>
      <c r="L78" s="20">
        <f>SUM(L79:L84)</f>
        <v>0</v>
      </c>
      <c r="M78" s="20">
        <f>SUM(M79:M83)</f>
        <v>0</v>
      </c>
      <c r="N78" s="20">
        <f>SUM(N79:N83)</f>
        <v>0</v>
      </c>
      <c r="O78" s="20">
        <f>SUM(O79:O84)</f>
        <v>4932691.9010000005</v>
      </c>
      <c r="P78" s="20">
        <f>SUM(P79:P84)</f>
        <v>4932691.9010000005</v>
      </c>
      <c r="Q78" s="20">
        <f>SUM(Q79:Q83)</f>
        <v>0</v>
      </c>
      <c r="R78" s="20">
        <f>SUM(R79:R83)</f>
        <v>0</v>
      </c>
      <c r="S78" s="20">
        <f>SUM(S79:S84)</f>
        <v>4932691.301</v>
      </c>
      <c r="T78" s="20">
        <f>SUM(T79:T84)</f>
        <v>4932691.301</v>
      </c>
      <c r="U78" s="20">
        <f>SUM(U79:U83)</f>
        <v>0</v>
      </c>
      <c r="V78" s="20">
        <f>SUM(V79:V83)</f>
        <v>0</v>
      </c>
      <c r="W78" s="20">
        <f t="shared" si="8"/>
        <v>0</v>
      </c>
      <c r="X78" s="20"/>
      <c r="Y78" s="20">
        <f t="shared" si="9"/>
        <v>0.60000000055879354</v>
      </c>
      <c r="Z78" s="111">
        <f t="shared" si="10"/>
        <v>1.2163743704267362E-7</v>
      </c>
      <c r="AA78" s="20">
        <f t="shared" si="11"/>
        <v>0.60000000055879354</v>
      </c>
      <c r="AB78" s="120">
        <f t="shared" si="4"/>
        <v>1.2163743704267362E-7</v>
      </c>
      <c r="AC78" s="20">
        <f>SUM(AC79:AC84)</f>
        <v>4</v>
      </c>
      <c r="AD78" s="20">
        <f>SUM(AD79:AD84)</f>
        <v>1</v>
      </c>
      <c r="AE78" s="20">
        <f>SUM(AE79:AE84)</f>
        <v>1</v>
      </c>
      <c r="AF78" s="20">
        <f>SUM(AF79:AF83)</f>
        <v>0</v>
      </c>
      <c r="AG78" s="197"/>
      <c r="AH78" s="197"/>
      <c r="AI78" s="197"/>
      <c r="AJ78" s="197"/>
      <c r="AK78" s="77"/>
    </row>
    <row r="79" spans="1:37" s="251" customFormat="1" ht="70.5" customHeight="1">
      <c r="A79" s="267">
        <f>ROW()-15</f>
        <v>64</v>
      </c>
      <c r="B79" s="161" t="s">
        <v>390</v>
      </c>
      <c r="C79" s="38" t="s">
        <v>17</v>
      </c>
      <c r="D79" s="39" t="s">
        <v>5</v>
      </c>
      <c r="E79" s="46">
        <v>929033</v>
      </c>
      <c r="F79" s="46">
        <v>895923.47181999998</v>
      </c>
      <c r="G79" s="40"/>
      <c r="H79" s="40"/>
      <c r="I79" s="40"/>
      <c r="J79" s="79" t="s">
        <v>391</v>
      </c>
      <c r="K79" s="79" t="s">
        <v>210</v>
      </c>
      <c r="L79" s="40"/>
      <c r="M79" s="40"/>
      <c r="N79" s="40"/>
      <c r="O79" s="40">
        <f t="shared" ref="O79:O84" si="23">SUM(P79:R79)</f>
        <v>0</v>
      </c>
      <c r="P79" s="149"/>
      <c r="Q79" s="149"/>
      <c r="R79" s="149"/>
      <c r="S79" s="40">
        <f t="shared" ref="S79:S84" si="24">SUM(T79:V79)</f>
        <v>0</v>
      </c>
      <c r="T79" s="149"/>
      <c r="U79" s="40"/>
      <c r="V79" s="40"/>
      <c r="W79" s="51">
        <f t="shared" si="8"/>
        <v>0</v>
      </c>
      <c r="X79" s="51"/>
      <c r="Y79" s="51">
        <f t="shared" si="9"/>
        <v>0</v>
      </c>
      <c r="Z79" s="113" t="e">
        <f t="shared" si="10"/>
        <v>#DIV/0!</v>
      </c>
      <c r="AA79" s="51">
        <f t="shared" si="11"/>
        <v>0</v>
      </c>
      <c r="AB79" s="122" t="e">
        <f t="shared" ref="AB79:AB145" si="25">AA79/O79</f>
        <v>#DIV/0!</v>
      </c>
      <c r="AC79" s="131">
        <v>1</v>
      </c>
      <c r="AD79" s="131">
        <v>0</v>
      </c>
      <c r="AE79" s="131">
        <v>0</v>
      </c>
      <c r="AF79" s="132">
        <v>0</v>
      </c>
      <c r="AG79" s="132"/>
      <c r="AH79" s="132"/>
      <c r="AI79" s="198" t="s">
        <v>392</v>
      </c>
      <c r="AJ79" s="198" t="s">
        <v>393</v>
      </c>
      <c r="AK79" s="48" t="s">
        <v>394</v>
      </c>
    </row>
    <row r="80" spans="1:37" s="251" customFormat="1" ht="57.75" customHeight="1">
      <c r="A80" s="267">
        <f>ROW()-15</f>
        <v>65</v>
      </c>
      <c r="B80" s="161" t="s">
        <v>395</v>
      </c>
      <c r="C80" s="38" t="s">
        <v>17</v>
      </c>
      <c r="D80" s="39" t="s">
        <v>8</v>
      </c>
      <c r="E80" s="46">
        <v>1267294</v>
      </c>
      <c r="F80" s="46">
        <v>1208804.5</v>
      </c>
      <c r="G80" s="40"/>
      <c r="H80" s="40"/>
      <c r="I80" s="40"/>
      <c r="J80" s="79" t="s">
        <v>396</v>
      </c>
      <c r="K80" s="79" t="s">
        <v>397</v>
      </c>
      <c r="L80" s="40"/>
      <c r="M80" s="40"/>
      <c r="N80" s="40"/>
      <c r="O80" s="40">
        <f t="shared" si="23"/>
        <v>67019.900999999998</v>
      </c>
      <c r="P80" s="40">
        <v>67019.900999999998</v>
      </c>
      <c r="Q80" s="40"/>
      <c r="R80" s="40"/>
      <c r="S80" s="40">
        <f t="shared" si="24"/>
        <v>67019.900999999998</v>
      </c>
      <c r="T80" s="40">
        <v>67019.900999999998</v>
      </c>
      <c r="U80" s="40"/>
      <c r="V80" s="40"/>
      <c r="W80" s="51">
        <f t="shared" si="8"/>
        <v>0</v>
      </c>
      <c r="X80" s="51"/>
      <c r="Y80" s="51">
        <f t="shared" si="9"/>
        <v>0</v>
      </c>
      <c r="Z80" s="113">
        <f t="shared" si="10"/>
        <v>0</v>
      </c>
      <c r="AA80" s="51">
        <f t="shared" si="11"/>
        <v>0</v>
      </c>
      <c r="AB80" s="122">
        <f t="shared" si="25"/>
        <v>0</v>
      </c>
      <c r="AC80" s="131"/>
      <c r="AD80" s="131">
        <v>0</v>
      </c>
      <c r="AE80" s="131">
        <v>1</v>
      </c>
      <c r="AF80" s="132">
        <v>0</v>
      </c>
      <c r="AG80" s="132"/>
      <c r="AH80" s="132"/>
      <c r="AI80" s="198" t="s">
        <v>398</v>
      </c>
      <c r="AJ80" s="198" t="s">
        <v>399</v>
      </c>
      <c r="AK80" s="48" t="s">
        <v>400</v>
      </c>
    </row>
    <row r="81" spans="1:37" s="251" customFormat="1" ht="64.5" customHeight="1">
      <c r="A81" s="267">
        <f>ROW()-15</f>
        <v>66</v>
      </c>
      <c r="B81" s="161" t="s">
        <v>401</v>
      </c>
      <c r="C81" s="38" t="s">
        <v>17</v>
      </c>
      <c r="D81" s="39" t="s">
        <v>5</v>
      </c>
      <c r="E81" s="46">
        <v>1043205</v>
      </c>
      <c r="F81" s="46">
        <v>980754.41038000002</v>
      </c>
      <c r="G81" s="40"/>
      <c r="H81" s="40"/>
      <c r="I81" s="40"/>
      <c r="J81" s="79" t="s">
        <v>402</v>
      </c>
      <c r="K81" s="79" t="s">
        <v>397</v>
      </c>
      <c r="L81" s="40"/>
      <c r="M81" s="40"/>
      <c r="N81" s="40"/>
      <c r="O81" s="40">
        <f t="shared" si="23"/>
        <v>0</v>
      </c>
      <c r="P81" s="40"/>
      <c r="Q81" s="40"/>
      <c r="R81" s="40"/>
      <c r="S81" s="40">
        <f t="shared" si="24"/>
        <v>0</v>
      </c>
      <c r="T81" s="40"/>
      <c r="U81" s="40"/>
      <c r="V81" s="40"/>
      <c r="W81" s="51">
        <f t="shared" ref="W81:W123" si="26">R81-V81</f>
        <v>0</v>
      </c>
      <c r="X81" s="51"/>
      <c r="Y81" s="51">
        <f t="shared" ref="Y81:Y147" si="27">P81+Q81-T81-U81</f>
        <v>0</v>
      </c>
      <c r="Z81" s="113" t="e">
        <f t="shared" ref="Z81:Z147" si="28">Y81/(P81+Q81)</f>
        <v>#DIV/0!</v>
      </c>
      <c r="AA81" s="51">
        <f t="shared" ref="AA81:AA147" si="29">Y81+W81</f>
        <v>0</v>
      </c>
      <c r="AB81" s="122" t="e">
        <f t="shared" si="25"/>
        <v>#DIV/0!</v>
      </c>
      <c r="AC81" s="131">
        <v>1</v>
      </c>
      <c r="AD81" s="131">
        <v>0</v>
      </c>
      <c r="AE81" s="131">
        <v>0</v>
      </c>
      <c r="AF81" s="132">
        <v>0</v>
      </c>
      <c r="AG81" s="132"/>
      <c r="AH81" s="132"/>
      <c r="AI81" s="198" t="s">
        <v>403</v>
      </c>
      <c r="AJ81" s="198" t="s">
        <v>393</v>
      </c>
      <c r="AK81" s="48" t="s">
        <v>404</v>
      </c>
    </row>
    <row r="82" spans="1:37" s="251" customFormat="1" ht="78" customHeight="1">
      <c r="A82" s="267">
        <f t="shared" ref="A82:A84" si="30">ROW()-15</f>
        <v>67</v>
      </c>
      <c r="B82" s="184" t="s">
        <v>405</v>
      </c>
      <c r="C82" s="38" t="s">
        <v>18</v>
      </c>
      <c r="D82" s="39" t="s">
        <v>5</v>
      </c>
      <c r="E82" s="46">
        <v>558791</v>
      </c>
      <c r="F82" s="46">
        <v>538411.1</v>
      </c>
      <c r="G82" s="40"/>
      <c r="H82" s="40"/>
      <c r="I82" s="40"/>
      <c r="J82" s="79" t="s">
        <v>406</v>
      </c>
      <c r="K82" s="79" t="s">
        <v>407</v>
      </c>
      <c r="L82" s="40"/>
      <c r="M82" s="40"/>
      <c r="N82" s="40"/>
      <c r="O82" s="40">
        <f t="shared" si="23"/>
        <v>348121.59999999998</v>
      </c>
      <c r="P82" s="40">
        <v>348121.59999999998</v>
      </c>
      <c r="Q82" s="40"/>
      <c r="R82" s="40"/>
      <c r="S82" s="40">
        <f t="shared" si="24"/>
        <v>348121.59999999998</v>
      </c>
      <c r="T82" s="40">
        <v>348121.59999999998</v>
      </c>
      <c r="U82" s="40"/>
      <c r="V82" s="40"/>
      <c r="W82" s="51">
        <f t="shared" si="26"/>
        <v>0</v>
      </c>
      <c r="X82" s="51"/>
      <c r="Y82" s="51">
        <f t="shared" si="27"/>
        <v>0</v>
      </c>
      <c r="Z82" s="113">
        <f t="shared" si="28"/>
        <v>0</v>
      </c>
      <c r="AA82" s="51">
        <f t="shared" si="29"/>
        <v>0</v>
      </c>
      <c r="AB82" s="122">
        <f t="shared" si="25"/>
        <v>0</v>
      </c>
      <c r="AC82" s="131">
        <v>1</v>
      </c>
      <c r="AD82" s="131">
        <v>0</v>
      </c>
      <c r="AE82" s="131">
        <v>0</v>
      </c>
      <c r="AF82" s="132">
        <v>0</v>
      </c>
      <c r="AG82" s="132"/>
      <c r="AH82" s="132"/>
      <c r="AI82" s="198" t="s">
        <v>408</v>
      </c>
      <c r="AJ82" s="198" t="s">
        <v>409</v>
      </c>
      <c r="AK82" s="48"/>
    </row>
    <row r="83" spans="1:37" s="251" customFormat="1" ht="74.25" customHeight="1">
      <c r="A83" s="267">
        <f t="shared" si="30"/>
        <v>68</v>
      </c>
      <c r="B83" s="161" t="s">
        <v>410</v>
      </c>
      <c r="C83" s="38" t="s">
        <v>18</v>
      </c>
      <c r="D83" s="39" t="s">
        <v>5</v>
      </c>
      <c r="E83" s="46">
        <v>2380117</v>
      </c>
      <c r="F83" s="46">
        <v>2355675.7490599998</v>
      </c>
      <c r="G83" s="40"/>
      <c r="H83" s="40"/>
      <c r="I83" s="40"/>
      <c r="J83" s="79" t="s">
        <v>411</v>
      </c>
      <c r="K83" s="79" t="s">
        <v>412</v>
      </c>
      <c r="L83" s="40"/>
      <c r="M83" s="40"/>
      <c r="N83" s="40"/>
      <c r="O83" s="40">
        <f t="shared" si="23"/>
        <v>546047.4</v>
      </c>
      <c r="P83" s="40">
        <v>546047.4</v>
      </c>
      <c r="Q83" s="40"/>
      <c r="R83" s="40"/>
      <c r="S83" s="40">
        <f t="shared" si="24"/>
        <v>546047.4</v>
      </c>
      <c r="T83" s="40">
        <v>546047.4</v>
      </c>
      <c r="U83" s="40"/>
      <c r="V83" s="40"/>
      <c r="W83" s="51">
        <f t="shared" si="26"/>
        <v>0</v>
      </c>
      <c r="X83" s="51"/>
      <c r="Y83" s="51">
        <f t="shared" si="27"/>
        <v>0</v>
      </c>
      <c r="Z83" s="113">
        <f t="shared" si="28"/>
        <v>0</v>
      </c>
      <c r="AA83" s="51">
        <f t="shared" si="29"/>
        <v>0</v>
      </c>
      <c r="AB83" s="122">
        <f t="shared" si="25"/>
        <v>0</v>
      </c>
      <c r="AC83" s="131">
        <v>1</v>
      </c>
      <c r="AD83" s="131">
        <v>0</v>
      </c>
      <c r="AE83" s="131">
        <v>0</v>
      </c>
      <c r="AF83" s="132">
        <v>0</v>
      </c>
      <c r="AG83" s="132"/>
      <c r="AH83" s="132"/>
      <c r="AI83" s="198" t="s">
        <v>413</v>
      </c>
      <c r="AJ83" s="198" t="s">
        <v>414</v>
      </c>
      <c r="AK83" s="70"/>
    </row>
    <row r="84" spans="1:37" s="251" customFormat="1" ht="66" customHeight="1">
      <c r="A84" s="267">
        <f t="shared" si="30"/>
        <v>69</v>
      </c>
      <c r="B84" s="161" t="s">
        <v>415</v>
      </c>
      <c r="C84" s="38" t="s">
        <v>7</v>
      </c>
      <c r="D84" s="39" t="s">
        <v>11</v>
      </c>
      <c r="E84" s="40">
        <v>12416858</v>
      </c>
      <c r="F84" s="46">
        <v>16874195.484999999</v>
      </c>
      <c r="G84" s="40"/>
      <c r="H84" s="40"/>
      <c r="I84" s="40"/>
      <c r="J84" s="148"/>
      <c r="K84" s="148"/>
      <c r="L84" s="40"/>
      <c r="M84" s="40"/>
      <c r="N84" s="40"/>
      <c r="O84" s="40">
        <f t="shared" si="23"/>
        <v>3971503</v>
      </c>
      <c r="P84" s="40">
        <v>3971503</v>
      </c>
      <c r="Q84" s="40"/>
      <c r="R84" s="40"/>
      <c r="S84" s="40">
        <f t="shared" si="24"/>
        <v>3971502.4</v>
      </c>
      <c r="T84" s="40">
        <v>3971502.4</v>
      </c>
      <c r="U84" s="40"/>
      <c r="V84" s="40"/>
      <c r="W84" s="51">
        <f t="shared" si="26"/>
        <v>0</v>
      </c>
      <c r="X84" s="51"/>
      <c r="Y84" s="51">
        <f t="shared" si="27"/>
        <v>0.60000000009313226</v>
      </c>
      <c r="Z84" s="113">
        <f t="shared" si="28"/>
        <v>1.5107630539197182E-7</v>
      </c>
      <c r="AA84" s="51">
        <f t="shared" si="29"/>
        <v>0.60000000009313226</v>
      </c>
      <c r="AB84" s="122">
        <f t="shared" si="25"/>
        <v>1.5107630539197182E-7</v>
      </c>
      <c r="AC84" s="131"/>
      <c r="AD84" s="131">
        <v>1</v>
      </c>
      <c r="AE84" s="131"/>
      <c r="AF84" s="132"/>
      <c r="AG84" s="132"/>
      <c r="AH84" s="132"/>
      <c r="AI84" s="198" t="s">
        <v>416</v>
      </c>
      <c r="AJ84" s="198" t="s">
        <v>417</v>
      </c>
      <c r="AK84" s="48" t="s">
        <v>418</v>
      </c>
    </row>
    <row r="85" spans="1:37" s="250" customFormat="1" ht="29.25" customHeight="1">
      <c r="A85" s="310" t="s">
        <v>419</v>
      </c>
      <c r="B85" s="311"/>
      <c r="C85" s="154"/>
      <c r="D85" s="15"/>
      <c r="E85" s="23">
        <f>E87+F98+E130</f>
        <v>110908984.26335</v>
      </c>
      <c r="F85" s="23">
        <f t="shared" ref="F85:V85" si="31">F87+F98+F130</f>
        <v>110931885.17097999</v>
      </c>
      <c r="G85" s="23">
        <f t="shared" si="31"/>
        <v>0</v>
      </c>
      <c r="H85" s="23">
        <f t="shared" si="31"/>
        <v>2877112.0539899999</v>
      </c>
      <c r="I85" s="23">
        <f t="shared" si="31"/>
        <v>0</v>
      </c>
      <c r="J85" s="23">
        <f t="shared" si="31"/>
        <v>0</v>
      </c>
      <c r="K85" s="23">
        <f t="shared" si="31"/>
        <v>0</v>
      </c>
      <c r="L85" s="23">
        <f t="shared" si="31"/>
        <v>0</v>
      </c>
      <c r="M85" s="23">
        <f t="shared" si="31"/>
        <v>0</v>
      </c>
      <c r="N85" s="23">
        <f t="shared" si="31"/>
        <v>0</v>
      </c>
      <c r="O85" s="23">
        <f t="shared" si="31"/>
        <v>15789904.149459999</v>
      </c>
      <c r="P85" s="23">
        <f t="shared" si="31"/>
        <v>15789904.149459999</v>
      </c>
      <c r="Q85" s="23">
        <f t="shared" si="31"/>
        <v>0</v>
      </c>
      <c r="R85" s="23">
        <f t="shared" si="31"/>
        <v>0</v>
      </c>
      <c r="S85" s="23">
        <f t="shared" si="31"/>
        <v>15024927.233459998</v>
      </c>
      <c r="T85" s="23">
        <f t="shared" si="31"/>
        <v>15024927.233459998</v>
      </c>
      <c r="U85" s="23">
        <f t="shared" si="31"/>
        <v>0</v>
      </c>
      <c r="V85" s="23">
        <f t="shared" si="31"/>
        <v>0</v>
      </c>
      <c r="W85" s="23"/>
      <c r="X85" s="23"/>
      <c r="Y85" s="23">
        <f>P85+Q85-T85-U85</f>
        <v>764976.91600000113</v>
      </c>
      <c r="Z85" s="107">
        <f t="shared" si="28"/>
        <v>4.8447217206582134E-2</v>
      </c>
      <c r="AA85" s="23">
        <f>Y85+W85</f>
        <v>764976.91600000113</v>
      </c>
      <c r="AB85" s="108">
        <f>AA85/O85</f>
        <v>4.8447217206582134E-2</v>
      </c>
      <c r="AC85" s="23">
        <f>AC87+AC98+AC130</f>
        <v>29</v>
      </c>
      <c r="AD85" s="23">
        <f>AD87+AD98+AD130</f>
        <v>6</v>
      </c>
      <c r="AE85" s="23">
        <f>AE87+AE98+AE130</f>
        <v>7</v>
      </c>
      <c r="AF85" s="23">
        <f>AF87+AF98+AF130</f>
        <v>0</v>
      </c>
      <c r="AG85" s="196"/>
      <c r="AH85" s="196"/>
      <c r="AI85" s="196"/>
      <c r="AJ85" s="196"/>
      <c r="AK85" s="61"/>
    </row>
    <row r="86" spans="1:37" s="254" customFormat="1" ht="22.5" customHeight="1">
      <c r="A86" s="88"/>
      <c r="B86" s="89" t="s">
        <v>420</v>
      </c>
      <c r="C86" s="5"/>
      <c r="D86" s="2"/>
      <c r="E86" s="24"/>
      <c r="F86" s="13"/>
      <c r="G86" s="13"/>
      <c r="H86" s="13"/>
      <c r="I86" s="13"/>
      <c r="J86" s="26"/>
      <c r="K86" s="13"/>
      <c r="L86" s="13"/>
      <c r="M86" s="13"/>
      <c r="N86" s="13"/>
      <c r="O86" s="32">
        <f>SUM(P86:R86)</f>
        <v>0</v>
      </c>
      <c r="P86" s="13"/>
      <c r="Q86" s="13"/>
      <c r="R86" s="13"/>
      <c r="S86" s="32">
        <f>SUM(T86:V86)</f>
        <v>0</v>
      </c>
      <c r="T86" s="13"/>
      <c r="U86" s="13"/>
      <c r="V86" s="13"/>
      <c r="W86" s="50">
        <f t="shared" si="26"/>
        <v>0</v>
      </c>
      <c r="X86" s="52"/>
      <c r="Y86" s="50">
        <f t="shared" si="27"/>
        <v>0</v>
      </c>
      <c r="Z86" s="114"/>
      <c r="AA86" s="50"/>
      <c r="AB86" s="123"/>
      <c r="AC86" s="101"/>
      <c r="AD86" s="101"/>
      <c r="AE86" s="101"/>
      <c r="AF86" s="56"/>
      <c r="AG86" s="56"/>
      <c r="AH86" s="56"/>
      <c r="AI86" s="56"/>
      <c r="AJ86" s="56"/>
      <c r="AK86" s="63"/>
    </row>
    <row r="87" spans="1:37" s="251" customFormat="1" ht="26.25" customHeight="1">
      <c r="A87" s="29" t="s">
        <v>19</v>
      </c>
      <c r="B87" s="21" t="s">
        <v>142</v>
      </c>
      <c r="C87" s="17"/>
      <c r="D87" s="19"/>
      <c r="E87" s="20">
        <f>SUM(E88:E97)</f>
        <v>105836298</v>
      </c>
      <c r="F87" s="20">
        <f>SUM(F88:F97)</f>
        <v>105911074.65968999</v>
      </c>
      <c r="G87" s="20">
        <f>SUM(G88:G95)</f>
        <v>0</v>
      </c>
      <c r="H87" s="20">
        <f>SUM(H88:H97)</f>
        <v>766701</v>
      </c>
      <c r="I87" s="20">
        <f>SUM(I88:I95)</f>
        <v>0</v>
      </c>
      <c r="J87" s="27"/>
      <c r="K87" s="20"/>
      <c r="L87" s="20">
        <f>SUM(L88:L95)</f>
        <v>0</v>
      </c>
      <c r="M87" s="20">
        <f>SUM(M88:M95)</f>
        <v>0</v>
      </c>
      <c r="N87" s="20">
        <f>SUM(N88:N95)</f>
        <v>0</v>
      </c>
      <c r="O87" s="20">
        <f>SUM(O88:O97)</f>
        <v>15208239.699999999</v>
      </c>
      <c r="P87" s="20">
        <f>SUM(P88:P97)</f>
        <v>15208239.699999999</v>
      </c>
      <c r="Q87" s="20">
        <f>SUM(Q88:Q95)</f>
        <v>0</v>
      </c>
      <c r="R87" s="20">
        <f>SUM(R88:R95)</f>
        <v>0</v>
      </c>
      <c r="S87" s="20">
        <f>SUM(S88:S97)</f>
        <v>14539430.499999998</v>
      </c>
      <c r="T87" s="20">
        <f>SUM(T88:T97)</f>
        <v>14539430.499999998</v>
      </c>
      <c r="U87" s="20">
        <f>SUM(U88:U95)</f>
        <v>0</v>
      </c>
      <c r="V87" s="20">
        <f>SUM(V88:V95)</f>
        <v>0</v>
      </c>
      <c r="W87" s="20">
        <f t="shared" si="26"/>
        <v>0</v>
      </c>
      <c r="X87" s="20"/>
      <c r="Y87" s="20">
        <f t="shared" si="27"/>
        <v>668809.20000000112</v>
      </c>
      <c r="Z87" s="111">
        <f t="shared" si="28"/>
        <v>4.3976766094763822E-2</v>
      </c>
      <c r="AA87" s="20">
        <f t="shared" si="29"/>
        <v>668809.20000000112</v>
      </c>
      <c r="AB87" s="120">
        <f t="shared" si="25"/>
        <v>4.3976766094763822E-2</v>
      </c>
      <c r="AC87" s="20">
        <f>SUM(AC88:AC97)</f>
        <v>8</v>
      </c>
      <c r="AD87" s="20">
        <f>SUM(AD88:AD97)</f>
        <v>1</v>
      </c>
      <c r="AE87" s="20">
        <f>SUM(AE88:AE97)</f>
        <v>1</v>
      </c>
      <c r="AF87" s="20">
        <f>SUM(AF88:AF95)</f>
        <v>0</v>
      </c>
      <c r="AG87" s="197"/>
      <c r="AH87" s="197"/>
      <c r="AI87" s="197"/>
      <c r="AJ87" s="197"/>
      <c r="AK87" s="77"/>
    </row>
    <row r="88" spans="1:37" s="250" customFormat="1" ht="97.5" customHeight="1">
      <c r="A88" s="267">
        <f>ROW()-18</f>
        <v>70</v>
      </c>
      <c r="B88" s="169" t="s">
        <v>421</v>
      </c>
      <c r="C88" s="38" t="s">
        <v>20</v>
      </c>
      <c r="D88" s="39" t="s">
        <v>5</v>
      </c>
      <c r="E88" s="40">
        <v>9301944</v>
      </c>
      <c r="F88" s="46">
        <v>9508160.38803</v>
      </c>
      <c r="G88" s="40"/>
      <c r="H88" s="40"/>
      <c r="I88" s="40"/>
      <c r="J88" s="90" t="s">
        <v>422</v>
      </c>
      <c r="K88" s="90" t="s">
        <v>423</v>
      </c>
      <c r="L88" s="40"/>
      <c r="M88" s="40"/>
      <c r="N88" s="40"/>
      <c r="O88" s="40">
        <f t="shared" ref="O88:O97" si="32">SUM(P88:R88)</f>
        <v>2390430.2999999998</v>
      </c>
      <c r="P88" s="40">
        <v>2390430.2999999998</v>
      </c>
      <c r="Q88" s="40"/>
      <c r="R88" s="40"/>
      <c r="S88" s="40">
        <f t="shared" ref="S88:S97" si="33">SUM(T88:V88)</f>
        <v>2390430.2999999998</v>
      </c>
      <c r="T88" s="40">
        <v>2390430.2999999998</v>
      </c>
      <c r="U88" s="40"/>
      <c r="V88" s="40"/>
      <c r="W88" s="51">
        <f t="shared" si="26"/>
        <v>0</v>
      </c>
      <c r="X88" s="51"/>
      <c r="Y88" s="51">
        <f t="shared" si="27"/>
        <v>0</v>
      </c>
      <c r="Z88" s="113">
        <f t="shared" si="28"/>
        <v>0</v>
      </c>
      <c r="AA88" s="51">
        <f t="shared" si="29"/>
        <v>0</v>
      </c>
      <c r="AB88" s="122">
        <f t="shared" si="25"/>
        <v>0</v>
      </c>
      <c r="AC88" s="131">
        <v>1</v>
      </c>
      <c r="AD88" s="131">
        <v>0</v>
      </c>
      <c r="AE88" s="131">
        <v>0</v>
      </c>
      <c r="AF88" s="132">
        <v>0</v>
      </c>
      <c r="AG88" s="132"/>
      <c r="AH88" s="132"/>
      <c r="AI88" s="198" t="s">
        <v>424</v>
      </c>
      <c r="AJ88" s="198" t="s">
        <v>241</v>
      </c>
      <c r="AK88" s="70"/>
    </row>
    <row r="89" spans="1:37" s="250" customFormat="1" ht="131.25">
      <c r="A89" s="267">
        <f t="shared" ref="A89:A97" si="34">ROW()-18</f>
        <v>71</v>
      </c>
      <c r="B89" s="169" t="s">
        <v>425</v>
      </c>
      <c r="C89" s="38" t="s">
        <v>20</v>
      </c>
      <c r="D89" s="39" t="s">
        <v>5</v>
      </c>
      <c r="E89" s="40">
        <v>11479539</v>
      </c>
      <c r="F89" s="46">
        <v>11506319.219000001</v>
      </c>
      <c r="G89" s="40"/>
      <c r="H89" s="40"/>
      <c r="I89" s="40"/>
      <c r="J89" s="90" t="s">
        <v>426</v>
      </c>
      <c r="K89" s="90" t="s">
        <v>427</v>
      </c>
      <c r="L89" s="40"/>
      <c r="M89" s="40"/>
      <c r="N89" s="40"/>
      <c r="O89" s="40">
        <f t="shared" si="32"/>
        <v>1903085.2</v>
      </c>
      <c r="P89" s="40">
        <v>1903085.2</v>
      </c>
      <c r="Q89" s="40"/>
      <c r="R89" s="40"/>
      <c r="S89" s="40">
        <f t="shared" si="33"/>
        <v>1903085.2</v>
      </c>
      <c r="T89" s="40">
        <v>1903085.2</v>
      </c>
      <c r="U89" s="40"/>
      <c r="V89" s="40"/>
      <c r="W89" s="51">
        <f t="shared" si="26"/>
        <v>0</v>
      </c>
      <c r="X89" s="51"/>
      <c r="Y89" s="51">
        <f t="shared" si="27"/>
        <v>0</v>
      </c>
      <c r="Z89" s="113">
        <f t="shared" si="28"/>
        <v>0</v>
      </c>
      <c r="AA89" s="51">
        <f t="shared" si="29"/>
        <v>0</v>
      </c>
      <c r="AB89" s="122">
        <f t="shared" si="25"/>
        <v>0</v>
      </c>
      <c r="AC89" s="131">
        <v>1</v>
      </c>
      <c r="AD89" s="131">
        <v>0</v>
      </c>
      <c r="AE89" s="131">
        <v>0</v>
      </c>
      <c r="AF89" s="132">
        <v>0</v>
      </c>
      <c r="AG89" s="132"/>
      <c r="AH89" s="132"/>
      <c r="AI89" s="198" t="s">
        <v>428</v>
      </c>
      <c r="AJ89" s="198" t="s">
        <v>241</v>
      </c>
      <c r="AK89" s="48"/>
    </row>
    <row r="90" spans="1:37" s="250" customFormat="1" ht="93.75">
      <c r="A90" s="267">
        <f t="shared" si="34"/>
        <v>72</v>
      </c>
      <c r="B90" s="169" t="s">
        <v>429</v>
      </c>
      <c r="C90" s="38" t="s">
        <v>20</v>
      </c>
      <c r="D90" s="39" t="s">
        <v>5</v>
      </c>
      <c r="E90" s="40">
        <v>8878555</v>
      </c>
      <c r="F90" s="40">
        <v>8552683.2895099986</v>
      </c>
      <c r="G90" s="40"/>
      <c r="H90" s="40"/>
      <c r="I90" s="40"/>
      <c r="J90" s="90" t="s">
        <v>430</v>
      </c>
      <c r="K90" s="90" t="s">
        <v>431</v>
      </c>
      <c r="L90" s="40"/>
      <c r="M90" s="40"/>
      <c r="N90" s="40"/>
      <c r="O90" s="40">
        <f t="shared" si="32"/>
        <v>1596722.1</v>
      </c>
      <c r="P90" s="40">
        <v>1596722.1</v>
      </c>
      <c r="Q90" s="40"/>
      <c r="R90" s="40"/>
      <c r="S90" s="40">
        <f t="shared" si="33"/>
        <v>1596722.1</v>
      </c>
      <c r="T90" s="40">
        <v>1596722.1</v>
      </c>
      <c r="U90" s="40"/>
      <c r="V90" s="40"/>
      <c r="W90" s="51">
        <f t="shared" si="26"/>
        <v>0</v>
      </c>
      <c r="X90" s="51"/>
      <c r="Y90" s="51">
        <f t="shared" si="27"/>
        <v>0</v>
      </c>
      <c r="Z90" s="113">
        <f t="shared" si="28"/>
        <v>0</v>
      </c>
      <c r="AA90" s="51">
        <f t="shared" si="29"/>
        <v>0</v>
      </c>
      <c r="AB90" s="122">
        <f t="shared" si="25"/>
        <v>0</v>
      </c>
      <c r="AC90" s="131">
        <v>1</v>
      </c>
      <c r="AD90" s="131">
        <v>0</v>
      </c>
      <c r="AE90" s="131">
        <v>0</v>
      </c>
      <c r="AF90" s="132">
        <v>0</v>
      </c>
      <c r="AG90" s="132"/>
      <c r="AH90" s="132"/>
      <c r="AI90" s="198" t="s">
        <v>432</v>
      </c>
      <c r="AJ90" s="198" t="s">
        <v>414</v>
      </c>
      <c r="AK90" s="48"/>
    </row>
    <row r="91" spans="1:37" s="250" customFormat="1" ht="93.75">
      <c r="A91" s="267">
        <f t="shared" si="34"/>
        <v>73</v>
      </c>
      <c r="B91" s="169" t="s">
        <v>433</v>
      </c>
      <c r="C91" s="38" t="s">
        <v>20</v>
      </c>
      <c r="D91" s="39" t="s">
        <v>5</v>
      </c>
      <c r="E91" s="40">
        <v>11248565</v>
      </c>
      <c r="F91" s="46">
        <v>11418511.5308</v>
      </c>
      <c r="G91" s="40"/>
      <c r="H91" s="40"/>
      <c r="I91" s="40"/>
      <c r="J91" s="90" t="s">
        <v>434</v>
      </c>
      <c r="K91" s="90" t="s">
        <v>435</v>
      </c>
      <c r="L91" s="40"/>
      <c r="M91" s="40"/>
      <c r="N91" s="40"/>
      <c r="O91" s="40">
        <f t="shared" si="32"/>
        <v>2551014.6</v>
      </c>
      <c r="P91" s="40">
        <v>2551014.6</v>
      </c>
      <c r="Q91" s="40"/>
      <c r="R91" s="40"/>
      <c r="S91" s="40">
        <f t="shared" si="33"/>
        <v>2551014.6</v>
      </c>
      <c r="T91" s="40">
        <v>2551014.6</v>
      </c>
      <c r="U91" s="40"/>
      <c r="V91" s="40"/>
      <c r="W91" s="51">
        <f t="shared" si="26"/>
        <v>0</v>
      </c>
      <c r="X91" s="51"/>
      <c r="Y91" s="51">
        <f t="shared" si="27"/>
        <v>0</v>
      </c>
      <c r="Z91" s="113">
        <f t="shared" si="28"/>
        <v>0</v>
      </c>
      <c r="AA91" s="51">
        <f t="shared" si="29"/>
        <v>0</v>
      </c>
      <c r="AB91" s="122">
        <f t="shared" si="25"/>
        <v>0</v>
      </c>
      <c r="AC91" s="131">
        <v>1</v>
      </c>
      <c r="AD91" s="131">
        <v>0</v>
      </c>
      <c r="AE91" s="131">
        <v>0</v>
      </c>
      <c r="AF91" s="132">
        <v>0</v>
      </c>
      <c r="AG91" s="132"/>
      <c r="AH91" s="132"/>
      <c r="AI91" s="198" t="s">
        <v>436</v>
      </c>
      <c r="AJ91" s="198" t="s">
        <v>241</v>
      </c>
      <c r="AK91" s="70"/>
    </row>
    <row r="92" spans="1:37" s="250" customFormat="1" ht="93.75">
      <c r="A92" s="267">
        <f t="shared" si="34"/>
        <v>74</v>
      </c>
      <c r="B92" s="169" t="s">
        <v>437</v>
      </c>
      <c r="C92" s="38" t="s">
        <v>20</v>
      </c>
      <c r="D92" s="39" t="s">
        <v>5</v>
      </c>
      <c r="E92" s="40">
        <v>11924029</v>
      </c>
      <c r="F92" s="46">
        <v>12193100.704599999</v>
      </c>
      <c r="G92" s="40"/>
      <c r="H92" s="40"/>
      <c r="I92" s="40"/>
      <c r="J92" s="90" t="s">
        <v>438</v>
      </c>
      <c r="K92" s="90" t="s">
        <v>439</v>
      </c>
      <c r="L92" s="40"/>
      <c r="M92" s="40"/>
      <c r="N92" s="40"/>
      <c r="O92" s="40">
        <f t="shared" si="32"/>
        <v>2570000</v>
      </c>
      <c r="P92" s="40">
        <v>2570000</v>
      </c>
      <c r="Q92" s="40"/>
      <c r="R92" s="40"/>
      <c r="S92" s="40">
        <f t="shared" si="33"/>
        <v>2002498.1</v>
      </c>
      <c r="T92" s="40">
        <v>2002498.1</v>
      </c>
      <c r="U92" s="40"/>
      <c r="V92" s="40"/>
      <c r="W92" s="51">
        <f t="shared" si="26"/>
        <v>0</v>
      </c>
      <c r="X92" s="51"/>
      <c r="Y92" s="51">
        <f t="shared" si="27"/>
        <v>567501.89999999991</v>
      </c>
      <c r="Z92" s="113">
        <f t="shared" si="28"/>
        <v>0.22081785992217895</v>
      </c>
      <c r="AA92" s="51">
        <f t="shared" si="29"/>
        <v>567501.89999999991</v>
      </c>
      <c r="AB92" s="122">
        <f t="shared" si="25"/>
        <v>0.22081785992217895</v>
      </c>
      <c r="AC92" s="131">
        <v>1</v>
      </c>
      <c r="AD92" s="131">
        <v>0</v>
      </c>
      <c r="AE92" s="131">
        <v>0</v>
      </c>
      <c r="AF92" s="132">
        <v>0</v>
      </c>
      <c r="AG92" s="132"/>
      <c r="AH92" s="132"/>
      <c r="AI92" s="198" t="s">
        <v>440</v>
      </c>
      <c r="AJ92" s="198" t="s">
        <v>241</v>
      </c>
      <c r="AK92" s="70"/>
    </row>
    <row r="93" spans="1:37" s="250" customFormat="1" ht="69" customHeight="1">
      <c r="A93" s="267">
        <f t="shared" si="34"/>
        <v>75</v>
      </c>
      <c r="B93" s="169" t="s">
        <v>441</v>
      </c>
      <c r="C93" s="38" t="s">
        <v>20</v>
      </c>
      <c r="D93" s="39" t="s">
        <v>8</v>
      </c>
      <c r="E93" s="46">
        <v>1324894</v>
      </c>
      <c r="F93" s="46">
        <v>1248031.1789999998</v>
      </c>
      <c r="G93" s="40"/>
      <c r="H93" s="40"/>
      <c r="I93" s="40"/>
      <c r="J93" s="79" t="s">
        <v>442</v>
      </c>
      <c r="K93" s="79" t="s">
        <v>443</v>
      </c>
      <c r="L93" s="40"/>
      <c r="M93" s="40"/>
      <c r="N93" s="40"/>
      <c r="O93" s="40">
        <f t="shared" si="32"/>
        <v>250000</v>
      </c>
      <c r="P93" s="40">
        <v>250000</v>
      </c>
      <c r="Q93" s="40"/>
      <c r="R93" s="40"/>
      <c r="S93" s="40">
        <f t="shared" si="33"/>
        <v>249999.6</v>
      </c>
      <c r="T93" s="40">
        <v>249999.6</v>
      </c>
      <c r="U93" s="40"/>
      <c r="V93" s="40"/>
      <c r="W93" s="51">
        <f t="shared" si="26"/>
        <v>0</v>
      </c>
      <c r="X93" s="51"/>
      <c r="Y93" s="51">
        <f t="shared" si="27"/>
        <v>0.39999999999417923</v>
      </c>
      <c r="Z93" s="113">
        <f t="shared" si="28"/>
        <v>1.5999999999767169E-6</v>
      </c>
      <c r="AA93" s="51">
        <f t="shared" si="29"/>
        <v>0.39999999999417923</v>
      </c>
      <c r="AB93" s="122">
        <f t="shared" si="25"/>
        <v>1.5999999999767169E-6</v>
      </c>
      <c r="AC93" s="131"/>
      <c r="AD93" s="131">
        <v>0</v>
      </c>
      <c r="AE93" s="131">
        <v>1</v>
      </c>
      <c r="AF93" s="132">
        <v>0</v>
      </c>
      <c r="AG93" s="132"/>
      <c r="AH93" s="132"/>
      <c r="AI93" s="198" t="s">
        <v>444</v>
      </c>
      <c r="AJ93" s="198" t="s">
        <v>445</v>
      </c>
      <c r="AK93" s="48" t="s">
        <v>446</v>
      </c>
    </row>
    <row r="94" spans="1:37" s="250" customFormat="1" ht="131.25">
      <c r="A94" s="267">
        <f t="shared" si="34"/>
        <v>76</v>
      </c>
      <c r="B94" s="169" t="s">
        <v>447</v>
      </c>
      <c r="C94" s="38" t="s">
        <v>20</v>
      </c>
      <c r="D94" s="39" t="s">
        <v>5</v>
      </c>
      <c r="E94" s="46">
        <v>32477787</v>
      </c>
      <c r="F94" s="46">
        <v>32718041.798659999</v>
      </c>
      <c r="G94" s="40"/>
      <c r="H94" s="40"/>
      <c r="I94" s="40"/>
      <c r="J94" s="90" t="s">
        <v>448</v>
      </c>
      <c r="K94" s="90" t="s">
        <v>449</v>
      </c>
      <c r="L94" s="40"/>
      <c r="M94" s="40"/>
      <c r="N94" s="40"/>
      <c r="O94" s="40">
        <f t="shared" si="32"/>
        <v>2971000</v>
      </c>
      <c r="P94" s="40">
        <v>2971000</v>
      </c>
      <c r="Q94" s="40"/>
      <c r="R94" s="40"/>
      <c r="S94" s="40">
        <f t="shared" si="33"/>
        <v>2971000</v>
      </c>
      <c r="T94" s="40">
        <v>2971000</v>
      </c>
      <c r="U94" s="40"/>
      <c r="V94" s="40"/>
      <c r="W94" s="51">
        <f t="shared" si="26"/>
        <v>0</v>
      </c>
      <c r="X94" s="51"/>
      <c r="Y94" s="51">
        <f t="shared" si="27"/>
        <v>0</v>
      </c>
      <c r="Z94" s="113">
        <f t="shared" si="28"/>
        <v>0</v>
      </c>
      <c r="AA94" s="51">
        <f t="shared" si="29"/>
        <v>0</v>
      </c>
      <c r="AB94" s="122">
        <f t="shared" si="25"/>
        <v>0</v>
      </c>
      <c r="AC94" s="131">
        <v>1</v>
      </c>
      <c r="AD94" s="131">
        <v>0</v>
      </c>
      <c r="AE94" s="131">
        <v>0</v>
      </c>
      <c r="AF94" s="132">
        <v>0</v>
      </c>
      <c r="AG94" s="132"/>
      <c r="AH94" s="132"/>
      <c r="AI94" s="198" t="s">
        <v>450</v>
      </c>
      <c r="AJ94" s="198" t="s">
        <v>236</v>
      </c>
      <c r="AK94" s="48"/>
    </row>
    <row r="95" spans="1:37" s="250" customFormat="1" ht="84" customHeight="1">
      <c r="A95" s="267">
        <f t="shared" si="34"/>
        <v>77</v>
      </c>
      <c r="B95" s="169" t="s">
        <v>451</v>
      </c>
      <c r="C95" s="38" t="s">
        <v>21</v>
      </c>
      <c r="D95" s="39" t="s">
        <v>5</v>
      </c>
      <c r="E95" s="46">
        <v>1128639</v>
      </c>
      <c r="F95" s="46">
        <v>1068966.5192100001</v>
      </c>
      <c r="G95" s="149"/>
      <c r="H95" s="40">
        <v>766701</v>
      </c>
      <c r="I95" s="40"/>
      <c r="J95" s="90" t="s">
        <v>452</v>
      </c>
      <c r="K95" s="90" t="s">
        <v>453</v>
      </c>
      <c r="L95" s="40"/>
      <c r="M95" s="40"/>
      <c r="N95" s="40"/>
      <c r="O95" s="40">
        <f t="shared" si="32"/>
        <v>0</v>
      </c>
      <c r="P95" s="40"/>
      <c r="Q95" s="40"/>
      <c r="R95" s="40"/>
      <c r="S95" s="40">
        <f t="shared" si="33"/>
        <v>0</v>
      </c>
      <c r="T95" s="40"/>
      <c r="U95" s="40"/>
      <c r="V95" s="40"/>
      <c r="W95" s="51">
        <f t="shared" si="26"/>
        <v>0</v>
      </c>
      <c r="X95" s="51"/>
      <c r="Y95" s="51">
        <f t="shared" si="27"/>
        <v>0</v>
      </c>
      <c r="Z95" s="113" t="e">
        <f t="shared" si="28"/>
        <v>#DIV/0!</v>
      </c>
      <c r="AA95" s="51">
        <f t="shared" si="29"/>
        <v>0</v>
      </c>
      <c r="AB95" s="122" t="e">
        <f t="shared" si="25"/>
        <v>#DIV/0!</v>
      </c>
      <c r="AC95" s="131"/>
      <c r="AD95" s="131">
        <v>1</v>
      </c>
      <c r="AE95" s="131">
        <v>0</v>
      </c>
      <c r="AF95" s="132">
        <v>0</v>
      </c>
      <c r="AG95" s="132"/>
      <c r="AH95" s="132"/>
      <c r="AI95" s="198" t="s">
        <v>454</v>
      </c>
      <c r="AJ95" s="198" t="s">
        <v>455</v>
      </c>
      <c r="AK95" s="48" t="s">
        <v>456</v>
      </c>
    </row>
    <row r="96" spans="1:37" s="250" customFormat="1" ht="91.5" customHeight="1">
      <c r="A96" s="267">
        <f t="shared" si="34"/>
        <v>78</v>
      </c>
      <c r="B96" s="169" t="s">
        <v>457</v>
      </c>
      <c r="C96" s="38" t="s">
        <v>21</v>
      </c>
      <c r="D96" s="39" t="s">
        <v>13</v>
      </c>
      <c r="E96" s="46">
        <v>1987608</v>
      </c>
      <c r="F96" s="46">
        <v>1881083.72138</v>
      </c>
      <c r="G96" s="40"/>
      <c r="H96" s="40"/>
      <c r="I96" s="40"/>
      <c r="J96" s="90" t="s">
        <v>458</v>
      </c>
      <c r="K96" s="90" t="s">
        <v>458</v>
      </c>
      <c r="L96" s="40"/>
      <c r="M96" s="40"/>
      <c r="N96" s="40"/>
      <c r="O96" s="40">
        <f t="shared" si="32"/>
        <v>250000</v>
      </c>
      <c r="P96" s="40">
        <v>250000</v>
      </c>
      <c r="Q96" s="40"/>
      <c r="R96" s="40"/>
      <c r="S96" s="40">
        <f t="shared" si="33"/>
        <v>148693.1</v>
      </c>
      <c r="T96" s="40">
        <v>148693.1</v>
      </c>
      <c r="U96" s="40"/>
      <c r="V96" s="40"/>
      <c r="W96" s="51">
        <f t="shared" si="26"/>
        <v>0</v>
      </c>
      <c r="X96" s="51"/>
      <c r="Y96" s="51">
        <f t="shared" si="27"/>
        <v>101306.9</v>
      </c>
      <c r="Z96" s="113">
        <f t="shared" si="28"/>
        <v>0.40522759999999997</v>
      </c>
      <c r="AA96" s="51">
        <f t="shared" si="29"/>
        <v>101306.9</v>
      </c>
      <c r="AB96" s="122">
        <f t="shared" si="25"/>
        <v>0.40522759999999997</v>
      </c>
      <c r="AC96" s="131">
        <v>1</v>
      </c>
      <c r="AD96" s="131"/>
      <c r="AE96" s="131"/>
      <c r="AF96" s="132"/>
      <c r="AG96" s="132"/>
      <c r="AH96" s="132"/>
      <c r="AI96" s="198" t="s">
        <v>459</v>
      </c>
      <c r="AJ96" s="198" t="s">
        <v>399</v>
      </c>
      <c r="AK96" s="48" t="s">
        <v>460</v>
      </c>
    </row>
    <row r="97" spans="1:37" s="250" customFormat="1" ht="87.75" customHeight="1">
      <c r="A97" s="267">
        <f t="shared" si="34"/>
        <v>79</v>
      </c>
      <c r="B97" s="169" t="s">
        <v>461</v>
      </c>
      <c r="C97" s="38" t="s">
        <v>21</v>
      </c>
      <c r="D97" s="39" t="s">
        <v>13</v>
      </c>
      <c r="E97" s="46">
        <v>16084738</v>
      </c>
      <c r="F97" s="46">
        <v>15816176.309500001</v>
      </c>
      <c r="G97" s="40"/>
      <c r="H97" s="40"/>
      <c r="I97" s="40"/>
      <c r="J97" s="90" t="s">
        <v>462</v>
      </c>
      <c r="K97" s="90" t="s">
        <v>462</v>
      </c>
      <c r="L97" s="40"/>
      <c r="M97" s="40"/>
      <c r="N97" s="40"/>
      <c r="O97" s="40">
        <f t="shared" si="32"/>
        <v>725987.5</v>
      </c>
      <c r="P97" s="40">
        <v>725987.5</v>
      </c>
      <c r="Q97" s="40"/>
      <c r="R97" s="40"/>
      <c r="S97" s="40">
        <f t="shared" si="33"/>
        <v>725987.5</v>
      </c>
      <c r="T97" s="40">
        <v>725987.5</v>
      </c>
      <c r="U97" s="40"/>
      <c r="V97" s="40"/>
      <c r="W97" s="51">
        <f t="shared" si="26"/>
        <v>0</v>
      </c>
      <c r="X97" s="51"/>
      <c r="Y97" s="51">
        <f t="shared" si="27"/>
        <v>0</v>
      </c>
      <c r="Z97" s="113">
        <f t="shared" si="28"/>
        <v>0</v>
      </c>
      <c r="AA97" s="51">
        <f t="shared" si="29"/>
        <v>0</v>
      </c>
      <c r="AB97" s="122">
        <f t="shared" si="25"/>
        <v>0</v>
      </c>
      <c r="AC97" s="131">
        <v>1</v>
      </c>
      <c r="AD97" s="131"/>
      <c r="AE97" s="131"/>
      <c r="AF97" s="132"/>
      <c r="AG97" s="132"/>
      <c r="AH97" s="132"/>
      <c r="AI97" s="198" t="s">
        <v>463</v>
      </c>
      <c r="AJ97" s="198" t="s">
        <v>241</v>
      </c>
      <c r="AK97" s="48"/>
    </row>
    <row r="98" spans="1:37" s="251" customFormat="1" ht="26.25" customHeight="1">
      <c r="A98" s="29" t="s">
        <v>22</v>
      </c>
      <c r="B98" s="21" t="s">
        <v>282</v>
      </c>
      <c r="C98" s="17"/>
      <c r="D98" s="19"/>
      <c r="E98" s="20">
        <f>SUM(E99:E122)</f>
        <v>0</v>
      </c>
      <c r="F98" s="20">
        <f>SUM(F99:F129)</f>
        <v>3305903.2633500006</v>
      </c>
      <c r="G98" s="20">
        <f>SUM(G99:G122)</f>
        <v>0</v>
      </c>
      <c r="H98" s="20">
        <f>SUM(H99:H129)</f>
        <v>2110411.0539899999</v>
      </c>
      <c r="I98" s="20">
        <f>SUM(I99:I122)</f>
        <v>0</v>
      </c>
      <c r="J98" s="27"/>
      <c r="K98" s="20"/>
      <c r="L98" s="20">
        <f>SUM(L99:L122)</f>
        <v>0</v>
      </c>
      <c r="M98" s="20">
        <f>SUM(M99:M122)</f>
        <v>0</v>
      </c>
      <c r="N98" s="20">
        <f>SUM(N99:N122)</f>
        <v>0</v>
      </c>
      <c r="O98" s="20">
        <f>SUM(O99:O129)</f>
        <v>439849.04946000001</v>
      </c>
      <c r="P98" s="20">
        <f>SUM(P99:P129)</f>
        <v>439849.04946000001</v>
      </c>
      <c r="Q98" s="20">
        <f>SUM(Q99:Q122)</f>
        <v>0</v>
      </c>
      <c r="R98" s="20">
        <f>SUM(R99:R122)</f>
        <v>0</v>
      </c>
      <c r="S98" s="20">
        <f>SUM(S99:S129)</f>
        <v>343681.33345999999</v>
      </c>
      <c r="T98" s="20">
        <f>SUM(T99:T129)</f>
        <v>343681.33345999999</v>
      </c>
      <c r="U98" s="20">
        <f>SUM(U99:U122)</f>
        <v>0</v>
      </c>
      <c r="V98" s="20"/>
      <c r="W98" s="20">
        <f t="shared" si="26"/>
        <v>0</v>
      </c>
      <c r="X98" s="20"/>
      <c r="Y98" s="20">
        <f t="shared" si="27"/>
        <v>96167.716000000015</v>
      </c>
      <c r="Z98" s="111">
        <f t="shared" si="28"/>
        <v>0.21863799891818461</v>
      </c>
      <c r="AA98" s="20">
        <f t="shared" si="29"/>
        <v>96167.716000000015</v>
      </c>
      <c r="AB98" s="120">
        <f t="shared" si="25"/>
        <v>0.21863799891818461</v>
      </c>
      <c r="AC98" s="20">
        <f>SUM(AC99:AC129)</f>
        <v>20</v>
      </c>
      <c r="AD98" s="20">
        <f>SUM(AD99:AD129)</f>
        <v>5</v>
      </c>
      <c r="AE98" s="20">
        <f>SUM(AE99:AE129)</f>
        <v>6</v>
      </c>
      <c r="AF98" s="20">
        <f>SUM(AF99:AF122)</f>
        <v>0</v>
      </c>
      <c r="AG98" s="197"/>
      <c r="AH98" s="197"/>
      <c r="AI98" s="197"/>
      <c r="AJ98" s="197"/>
      <c r="AK98" s="77"/>
    </row>
    <row r="99" spans="1:37" s="250" customFormat="1" ht="54.75" customHeight="1">
      <c r="A99" s="267">
        <f>ROW()-19</f>
        <v>80</v>
      </c>
      <c r="B99" s="169" t="s">
        <v>464</v>
      </c>
      <c r="C99" s="38" t="s">
        <v>20</v>
      </c>
      <c r="D99" s="39" t="s">
        <v>8</v>
      </c>
      <c r="E99" s="40"/>
      <c r="F99" s="40">
        <v>364881.42835</v>
      </c>
      <c r="G99" s="40"/>
      <c r="H99" s="40">
        <v>263906.00099999999</v>
      </c>
      <c r="I99" s="40"/>
      <c r="J99" s="31" t="s">
        <v>284</v>
      </c>
      <c r="K99" s="40"/>
      <c r="L99" s="40"/>
      <c r="M99" s="40"/>
      <c r="N99" s="40"/>
      <c r="O99" s="40">
        <f t="shared" ref="O99:O129" si="35">SUM(P99:R99)</f>
        <v>47562.8</v>
      </c>
      <c r="P99" s="40">
        <v>47562.8</v>
      </c>
      <c r="Q99" s="40"/>
      <c r="R99" s="40"/>
      <c r="S99" s="40">
        <f t="shared" ref="S99:S131" si="36">SUM(T99:V99)</f>
        <v>47562.8</v>
      </c>
      <c r="T99" s="40">
        <v>47562.8</v>
      </c>
      <c r="U99" s="40"/>
      <c r="V99" s="40"/>
      <c r="W99" s="51">
        <f t="shared" si="26"/>
        <v>0</v>
      </c>
      <c r="X99" s="51"/>
      <c r="Y99" s="51">
        <f t="shared" si="27"/>
        <v>0</v>
      </c>
      <c r="Z99" s="113">
        <f t="shared" si="28"/>
        <v>0</v>
      </c>
      <c r="AA99" s="51">
        <f t="shared" si="29"/>
        <v>0</v>
      </c>
      <c r="AB99" s="122">
        <f t="shared" si="25"/>
        <v>0</v>
      </c>
      <c r="AC99" s="131">
        <v>1</v>
      </c>
      <c r="AD99" s="131">
        <v>0</v>
      </c>
      <c r="AE99" s="131">
        <v>0</v>
      </c>
      <c r="AF99" s="132">
        <v>0</v>
      </c>
      <c r="AG99" s="198" t="s">
        <v>465</v>
      </c>
      <c r="AH99" s="198" t="s">
        <v>466</v>
      </c>
      <c r="AI99" s="198"/>
      <c r="AJ99" s="198"/>
      <c r="AK99" s="48"/>
    </row>
    <row r="100" spans="1:37" s="250" customFormat="1" ht="70.5" customHeight="1">
      <c r="A100" s="267">
        <f t="shared" ref="A100:A129" si="37">ROW()-19</f>
        <v>81</v>
      </c>
      <c r="B100" s="169" t="s">
        <v>467</v>
      </c>
      <c r="C100" s="38" t="s">
        <v>20</v>
      </c>
      <c r="D100" s="39" t="s">
        <v>8</v>
      </c>
      <c r="E100" s="40"/>
      <c r="F100" s="40">
        <v>261615.08822000001</v>
      </c>
      <c r="G100" s="40"/>
      <c r="H100" s="40">
        <v>206675.08822000001</v>
      </c>
      <c r="I100" s="40"/>
      <c r="J100" s="31" t="s">
        <v>284</v>
      </c>
      <c r="K100" s="40"/>
      <c r="L100" s="40"/>
      <c r="M100" s="40"/>
      <c r="N100" s="40"/>
      <c r="O100" s="40">
        <f t="shared" si="35"/>
        <v>54940</v>
      </c>
      <c r="P100" s="40">
        <v>54940</v>
      </c>
      <c r="Q100" s="40"/>
      <c r="R100" s="40"/>
      <c r="S100" s="40">
        <f t="shared" si="36"/>
        <v>31222.9</v>
      </c>
      <c r="T100" s="40">
        <v>31222.9</v>
      </c>
      <c r="U100" s="40"/>
      <c r="V100" s="40"/>
      <c r="W100" s="51">
        <f t="shared" si="26"/>
        <v>0</v>
      </c>
      <c r="X100" s="51"/>
      <c r="Y100" s="51">
        <f t="shared" si="27"/>
        <v>23717.1</v>
      </c>
      <c r="Z100" s="113">
        <f t="shared" si="28"/>
        <v>0.43169093556607208</v>
      </c>
      <c r="AA100" s="51">
        <f t="shared" si="29"/>
        <v>23717.1</v>
      </c>
      <c r="AB100" s="122">
        <f t="shared" si="25"/>
        <v>0.43169093556607208</v>
      </c>
      <c r="AC100" s="131">
        <v>1</v>
      </c>
      <c r="AD100" s="131">
        <v>0</v>
      </c>
      <c r="AE100" s="131">
        <v>0</v>
      </c>
      <c r="AF100" s="132">
        <v>0</v>
      </c>
      <c r="AG100" s="198" t="s">
        <v>468</v>
      </c>
      <c r="AH100" s="198" t="s">
        <v>340</v>
      </c>
      <c r="AI100" s="198"/>
      <c r="AJ100" s="198"/>
      <c r="AK100" s="48"/>
    </row>
    <row r="101" spans="1:37" s="250" customFormat="1" ht="78" customHeight="1">
      <c r="A101" s="267">
        <f t="shared" si="37"/>
        <v>82</v>
      </c>
      <c r="B101" s="169" t="s">
        <v>469</v>
      </c>
      <c r="C101" s="38" t="s">
        <v>20</v>
      </c>
      <c r="D101" s="39" t="s">
        <v>10</v>
      </c>
      <c r="E101" s="40"/>
      <c r="F101" s="40">
        <v>378555.92106999998</v>
      </c>
      <c r="G101" s="40"/>
      <c r="H101" s="40">
        <v>372572.69971000002</v>
      </c>
      <c r="I101" s="40"/>
      <c r="J101" s="31" t="s">
        <v>284</v>
      </c>
      <c r="K101" s="40"/>
      <c r="L101" s="40"/>
      <c r="M101" s="40"/>
      <c r="N101" s="40"/>
      <c r="O101" s="40">
        <f t="shared" si="35"/>
        <v>14201.9</v>
      </c>
      <c r="P101" s="40">
        <v>14201.9</v>
      </c>
      <c r="Q101" s="40"/>
      <c r="R101" s="40"/>
      <c r="S101" s="40">
        <f t="shared" si="36"/>
        <v>14201.9</v>
      </c>
      <c r="T101" s="40">
        <v>14201.9</v>
      </c>
      <c r="U101" s="40"/>
      <c r="V101" s="40"/>
      <c r="W101" s="51">
        <f t="shared" si="26"/>
        <v>0</v>
      </c>
      <c r="X101" s="51"/>
      <c r="Y101" s="51">
        <f t="shared" si="27"/>
        <v>0</v>
      </c>
      <c r="Z101" s="113">
        <f t="shared" si="28"/>
        <v>0</v>
      </c>
      <c r="AA101" s="51">
        <f t="shared" si="29"/>
        <v>0</v>
      </c>
      <c r="AB101" s="122">
        <f t="shared" si="25"/>
        <v>0</v>
      </c>
      <c r="AC101" s="131"/>
      <c r="AD101" s="131">
        <v>0</v>
      </c>
      <c r="AE101" s="131">
        <v>1</v>
      </c>
      <c r="AF101" s="132">
        <v>0</v>
      </c>
      <c r="AG101" s="198" t="s">
        <v>470</v>
      </c>
      <c r="AH101" s="198" t="s">
        <v>330</v>
      </c>
      <c r="AI101" s="198"/>
      <c r="AJ101" s="198"/>
      <c r="AK101" s="48" t="s">
        <v>471</v>
      </c>
    </row>
    <row r="102" spans="1:37" s="250" customFormat="1" ht="96.75" customHeight="1">
      <c r="A102" s="267">
        <f t="shared" si="37"/>
        <v>83</v>
      </c>
      <c r="B102" s="169" t="s">
        <v>472</v>
      </c>
      <c r="C102" s="38" t="s">
        <v>20</v>
      </c>
      <c r="D102" s="39" t="s">
        <v>23</v>
      </c>
      <c r="E102" s="40"/>
      <c r="F102" s="40">
        <v>47168.080959999999</v>
      </c>
      <c r="G102" s="40"/>
      <c r="H102" s="40">
        <v>1504</v>
      </c>
      <c r="I102" s="40"/>
      <c r="J102" s="31" t="s">
        <v>284</v>
      </c>
      <c r="K102" s="40"/>
      <c r="L102" s="40"/>
      <c r="M102" s="40"/>
      <c r="N102" s="40"/>
      <c r="O102" s="40">
        <f t="shared" si="35"/>
        <v>0</v>
      </c>
      <c r="P102" s="40"/>
      <c r="Q102" s="40"/>
      <c r="R102" s="40"/>
      <c r="S102" s="40">
        <f t="shared" si="36"/>
        <v>0</v>
      </c>
      <c r="T102" s="40"/>
      <c r="U102" s="40"/>
      <c r="V102" s="40"/>
      <c r="W102" s="51">
        <f t="shared" si="26"/>
        <v>0</v>
      </c>
      <c r="X102" s="51"/>
      <c r="Y102" s="51">
        <f t="shared" si="27"/>
        <v>0</v>
      </c>
      <c r="Z102" s="113" t="e">
        <f t="shared" si="28"/>
        <v>#DIV/0!</v>
      </c>
      <c r="AA102" s="51">
        <f t="shared" si="29"/>
        <v>0</v>
      </c>
      <c r="AB102" s="122" t="e">
        <f t="shared" si="25"/>
        <v>#DIV/0!</v>
      </c>
      <c r="AC102" s="131">
        <v>1</v>
      </c>
      <c r="AD102" s="131">
        <v>0</v>
      </c>
      <c r="AE102" s="131">
        <v>0</v>
      </c>
      <c r="AF102" s="132">
        <v>0</v>
      </c>
      <c r="AG102" s="198" t="s">
        <v>473</v>
      </c>
      <c r="AH102" s="198" t="s">
        <v>330</v>
      </c>
      <c r="AI102" s="198"/>
      <c r="AJ102" s="198"/>
      <c r="AK102" s="48" t="s">
        <v>331</v>
      </c>
    </row>
    <row r="103" spans="1:37" s="250" customFormat="1" ht="96.75" customHeight="1">
      <c r="A103" s="267">
        <f t="shared" si="37"/>
        <v>84</v>
      </c>
      <c r="B103" s="273" t="s">
        <v>474</v>
      </c>
      <c r="C103" s="274">
        <v>123022015</v>
      </c>
      <c r="D103" s="275" t="s">
        <v>5</v>
      </c>
      <c r="E103" s="32"/>
      <c r="F103" s="308">
        <v>58095.1</v>
      </c>
      <c r="G103" s="32"/>
      <c r="H103" s="32">
        <v>58095.1</v>
      </c>
      <c r="I103" s="32"/>
      <c r="J103" s="283" t="s">
        <v>284</v>
      </c>
      <c r="K103" s="32"/>
      <c r="L103" s="32"/>
      <c r="M103" s="32"/>
      <c r="N103" s="32"/>
      <c r="O103" s="32">
        <v>58095.1</v>
      </c>
      <c r="P103" s="32">
        <v>58095.1</v>
      </c>
      <c r="Q103" s="32"/>
      <c r="R103" s="32"/>
      <c r="S103" s="32">
        <v>58095.1</v>
      </c>
      <c r="T103" s="32">
        <v>58095.1</v>
      </c>
      <c r="U103" s="32"/>
      <c r="V103" s="32"/>
      <c r="W103" s="50">
        <f t="shared" ref="W103:W106" si="38">R103-V103</f>
        <v>0</v>
      </c>
      <c r="X103" s="50"/>
      <c r="Y103" s="50">
        <f t="shared" ref="Y103:Y106" si="39">P103+Q103-T103-U103</f>
        <v>0</v>
      </c>
      <c r="Z103" s="112">
        <f t="shared" ref="Z103:Z106" si="40">Y103/(P103+Q103)</f>
        <v>0</v>
      </c>
      <c r="AA103" s="50">
        <f t="shared" ref="AA103:AA106" si="41">Y103+W103</f>
        <v>0</v>
      </c>
      <c r="AB103" s="121">
        <f t="shared" ref="AB103:AB106" si="42">AA103/O103</f>
        <v>0</v>
      </c>
      <c r="AC103" s="99"/>
      <c r="AD103" s="99"/>
      <c r="AE103" s="99">
        <v>1</v>
      </c>
      <c r="AF103" s="304"/>
      <c r="AG103" s="279" t="s">
        <v>475</v>
      </c>
      <c r="AH103" s="279" t="s">
        <v>476</v>
      </c>
      <c r="AI103" s="279"/>
      <c r="AJ103" s="279"/>
      <c r="AK103" s="280" t="s">
        <v>477</v>
      </c>
    </row>
    <row r="104" spans="1:37" s="250" customFormat="1" ht="96.75" customHeight="1">
      <c r="A104" s="267">
        <f t="shared" si="37"/>
        <v>85</v>
      </c>
      <c r="B104" s="273" t="s">
        <v>478</v>
      </c>
      <c r="C104" s="274" t="s">
        <v>4</v>
      </c>
      <c r="D104" s="275" t="s">
        <v>5</v>
      </c>
      <c r="E104" s="32"/>
      <c r="F104" s="308">
        <v>39473</v>
      </c>
      <c r="G104" s="32"/>
      <c r="H104" s="32">
        <v>39473</v>
      </c>
      <c r="I104" s="32"/>
      <c r="J104" s="283" t="s">
        <v>284</v>
      </c>
      <c r="K104" s="32"/>
      <c r="L104" s="32"/>
      <c r="M104" s="32"/>
      <c r="N104" s="32"/>
      <c r="O104" s="32">
        <v>39473.883000000002</v>
      </c>
      <c r="P104" s="32">
        <v>39473.883000000002</v>
      </c>
      <c r="Q104" s="32"/>
      <c r="R104" s="32"/>
      <c r="S104" s="32">
        <v>39473.883000000002</v>
      </c>
      <c r="T104" s="32">
        <v>39473.883000000002</v>
      </c>
      <c r="U104" s="32"/>
      <c r="V104" s="32"/>
      <c r="W104" s="50">
        <f t="shared" si="38"/>
        <v>0</v>
      </c>
      <c r="X104" s="50"/>
      <c r="Y104" s="50">
        <f t="shared" si="39"/>
        <v>0</v>
      </c>
      <c r="Z104" s="112">
        <f t="shared" si="40"/>
        <v>0</v>
      </c>
      <c r="AA104" s="50">
        <f t="shared" si="41"/>
        <v>0</v>
      </c>
      <c r="AB104" s="121">
        <f t="shared" si="42"/>
        <v>0</v>
      </c>
      <c r="AC104" s="99"/>
      <c r="AD104" s="99"/>
      <c r="AE104" s="99">
        <v>1</v>
      </c>
      <c r="AF104" s="304"/>
      <c r="AG104" s="279" t="s">
        <v>479</v>
      </c>
      <c r="AH104" s="279" t="s">
        <v>480</v>
      </c>
      <c r="AI104" s="279"/>
      <c r="AJ104" s="279"/>
      <c r="AK104" s="280" t="s">
        <v>481</v>
      </c>
    </row>
    <row r="105" spans="1:37" s="250" customFormat="1" ht="96.75" customHeight="1">
      <c r="A105" s="267">
        <f t="shared" si="37"/>
        <v>86</v>
      </c>
      <c r="B105" s="273" t="s">
        <v>482</v>
      </c>
      <c r="C105" s="274" t="s">
        <v>4</v>
      </c>
      <c r="D105" s="275" t="s">
        <v>24</v>
      </c>
      <c r="E105" s="32"/>
      <c r="F105" s="308">
        <v>10115</v>
      </c>
      <c r="G105" s="32"/>
      <c r="H105" s="32">
        <v>10115</v>
      </c>
      <c r="I105" s="32"/>
      <c r="J105" s="283" t="s">
        <v>284</v>
      </c>
      <c r="K105" s="32"/>
      <c r="L105" s="32"/>
      <c r="M105" s="32"/>
      <c r="N105" s="32"/>
      <c r="O105" s="32">
        <v>10115.406000000001</v>
      </c>
      <c r="P105" s="32">
        <v>10115.406000000001</v>
      </c>
      <c r="Q105" s="32"/>
      <c r="R105" s="32"/>
      <c r="S105" s="32">
        <v>10115.406000000001</v>
      </c>
      <c r="T105" s="32">
        <v>10115.406000000001</v>
      </c>
      <c r="U105" s="32"/>
      <c r="V105" s="32"/>
      <c r="W105" s="50">
        <f t="shared" si="38"/>
        <v>0</v>
      </c>
      <c r="X105" s="50"/>
      <c r="Y105" s="50">
        <f t="shared" si="39"/>
        <v>0</v>
      </c>
      <c r="Z105" s="112">
        <f t="shared" si="40"/>
        <v>0</v>
      </c>
      <c r="AA105" s="50">
        <f t="shared" si="41"/>
        <v>0</v>
      </c>
      <c r="AB105" s="121">
        <f t="shared" si="42"/>
        <v>0</v>
      </c>
      <c r="AC105" s="99"/>
      <c r="AD105" s="99"/>
      <c r="AE105" s="99">
        <v>1</v>
      </c>
      <c r="AF105" s="304"/>
      <c r="AG105" s="279" t="s">
        <v>483</v>
      </c>
      <c r="AH105" s="279" t="s">
        <v>484</v>
      </c>
      <c r="AI105" s="279"/>
      <c r="AJ105" s="279"/>
      <c r="AK105" s="280" t="s">
        <v>485</v>
      </c>
    </row>
    <row r="106" spans="1:37" s="250" customFormat="1" ht="96.75" customHeight="1">
      <c r="A106" s="267">
        <f t="shared" si="37"/>
        <v>87</v>
      </c>
      <c r="B106" s="273" t="s">
        <v>486</v>
      </c>
      <c r="C106" s="274" t="s">
        <v>4</v>
      </c>
      <c r="D106" s="275" t="s">
        <v>5</v>
      </c>
      <c r="E106" s="32"/>
      <c r="F106" s="308">
        <v>5315</v>
      </c>
      <c r="G106" s="32"/>
      <c r="H106" s="32">
        <v>5315</v>
      </c>
      <c r="I106" s="32"/>
      <c r="J106" s="283" t="s">
        <v>284</v>
      </c>
      <c r="K106" s="32"/>
      <c r="L106" s="32"/>
      <c r="M106" s="32"/>
      <c r="N106" s="32"/>
      <c r="O106" s="32">
        <v>5315.6689999999999</v>
      </c>
      <c r="P106" s="32">
        <v>5315.6689999999999</v>
      </c>
      <c r="Q106" s="32"/>
      <c r="R106" s="32"/>
      <c r="S106" s="32">
        <v>5315.6689999999999</v>
      </c>
      <c r="T106" s="32">
        <v>5315.6689999999999</v>
      </c>
      <c r="U106" s="32"/>
      <c r="V106" s="32"/>
      <c r="W106" s="50">
        <f t="shared" si="38"/>
        <v>0</v>
      </c>
      <c r="X106" s="50"/>
      <c r="Y106" s="50">
        <f t="shared" si="39"/>
        <v>0</v>
      </c>
      <c r="Z106" s="112">
        <f t="shared" si="40"/>
        <v>0</v>
      </c>
      <c r="AA106" s="50">
        <f t="shared" si="41"/>
        <v>0</v>
      </c>
      <c r="AB106" s="121">
        <f t="shared" si="42"/>
        <v>0</v>
      </c>
      <c r="AC106" s="99"/>
      <c r="AD106" s="99"/>
      <c r="AE106" s="99">
        <v>1</v>
      </c>
      <c r="AF106" s="304"/>
      <c r="AG106" s="279" t="s">
        <v>487</v>
      </c>
      <c r="AH106" s="279" t="s">
        <v>488</v>
      </c>
      <c r="AI106" s="279"/>
      <c r="AJ106" s="279"/>
      <c r="AK106" s="280" t="s">
        <v>489</v>
      </c>
    </row>
    <row r="107" spans="1:37" s="250" customFormat="1" ht="90" customHeight="1">
      <c r="A107" s="267">
        <f t="shared" si="37"/>
        <v>88</v>
      </c>
      <c r="B107" s="169" t="s">
        <v>490</v>
      </c>
      <c r="C107" s="38" t="s">
        <v>20</v>
      </c>
      <c r="D107" s="39" t="s">
        <v>8</v>
      </c>
      <c r="E107" s="40"/>
      <c r="F107" s="40">
        <v>109086.80832</v>
      </c>
      <c r="G107" s="40"/>
      <c r="H107" s="40">
        <v>47226</v>
      </c>
      <c r="I107" s="40"/>
      <c r="J107" s="31" t="s">
        <v>284</v>
      </c>
      <c r="K107" s="40"/>
      <c r="L107" s="40"/>
      <c r="M107" s="40"/>
      <c r="N107" s="40"/>
      <c r="O107" s="40">
        <f t="shared" si="35"/>
        <v>0</v>
      </c>
      <c r="P107" s="40"/>
      <c r="Q107" s="40"/>
      <c r="R107" s="40"/>
      <c r="S107" s="40">
        <f t="shared" si="36"/>
        <v>0</v>
      </c>
      <c r="T107" s="40"/>
      <c r="U107" s="40"/>
      <c r="V107" s="40"/>
      <c r="W107" s="51">
        <f t="shared" si="26"/>
        <v>0</v>
      </c>
      <c r="X107" s="51"/>
      <c r="Y107" s="51">
        <f t="shared" si="27"/>
        <v>0</v>
      </c>
      <c r="Z107" s="113" t="e">
        <f t="shared" si="28"/>
        <v>#DIV/0!</v>
      </c>
      <c r="AA107" s="51">
        <f t="shared" si="29"/>
        <v>0</v>
      </c>
      <c r="AB107" s="122" t="e">
        <f t="shared" si="25"/>
        <v>#DIV/0!</v>
      </c>
      <c r="AC107" s="131">
        <v>1</v>
      </c>
      <c r="AD107" s="131">
        <v>0</v>
      </c>
      <c r="AE107" s="131">
        <v>0</v>
      </c>
      <c r="AF107" s="132">
        <v>0</v>
      </c>
      <c r="AG107" s="198" t="s">
        <v>491</v>
      </c>
      <c r="AH107" s="198" t="s">
        <v>327</v>
      </c>
      <c r="AI107" s="198"/>
      <c r="AJ107" s="198"/>
      <c r="AK107" s="48" t="s">
        <v>331</v>
      </c>
    </row>
    <row r="108" spans="1:37" s="250" customFormat="1" ht="64.5" customHeight="1">
      <c r="A108" s="267">
        <f t="shared" si="37"/>
        <v>89</v>
      </c>
      <c r="B108" s="169" t="s">
        <v>492</v>
      </c>
      <c r="C108" s="38" t="s">
        <v>20</v>
      </c>
      <c r="D108" s="39" t="s">
        <v>10</v>
      </c>
      <c r="E108" s="40"/>
      <c r="F108" s="46">
        <v>71408.526339999997</v>
      </c>
      <c r="G108" s="40"/>
      <c r="H108" s="40">
        <v>66408.596959999995</v>
      </c>
      <c r="I108" s="40"/>
      <c r="J108" s="31" t="s">
        <v>284</v>
      </c>
      <c r="K108" s="40"/>
      <c r="L108" s="40"/>
      <c r="M108" s="40"/>
      <c r="N108" s="40"/>
      <c r="O108" s="40">
        <f t="shared" si="35"/>
        <v>5000</v>
      </c>
      <c r="P108" s="40">
        <v>5000</v>
      </c>
      <c r="Q108" s="40"/>
      <c r="R108" s="40"/>
      <c r="S108" s="40">
        <f t="shared" si="36"/>
        <v>0</v>
      </c>
      <c r="T108" s="40">
        <v>0</v>
      </c>
      <c r="U108" s="40"/>
      <c r="V108" s="40"/>
      <c r="W108" s="51">
        <f t="shared" si="26"/>
        <v>0</v>
      </c>
      <c r="X108" s="51"/>
      <c r="Y108" s="51">
        <f t="shared" si="27"/>
        <v>5000</v>
      </c>
      <c r="Z108" s="113">
        <f t="shared" si="28"/>
        <v>1</v>
      </c>
      <c r="AA108" s="51">
        <f t="shared" si="29"/>
        <v>5000</v>
      </c>
      <c r="AB108" s="122">
        <f t="shared" si="25"/>
        <v>1</v>
      </c>
      <c r="AC108" s="131">
        <v>1</v>
      </c>
      <c r="AD108" s="131">
        <v>0</v>
      </c>
      <c r="AE108" s="131">
        <v>0</v>
      </c>
      <c r="AF108" s="132">
        <v>0</v>
      </c>
      <c r="AG108" s="198" t="s">
        <v>493</v>
      </c>
      <c r="AH108" s="198" t="s">
        <v>494</v>
      </c>
      <c r="AI108" s="198"/>
      <c r="AJ108" s="198"/>
      <c r="AK108" s="48" t="s">
        <v>148</v>
      </c>
    </row>
    <row r="109" spans="1:37" s="250" customFormat="1" ht="62.25" customHeight="1">
      <c r="A109" s="267">
        <f t="shared" si="37"/>
        <v>90</v>
      </c>
      <c r="B109" s="169" t="s">
        <v>495</v>
      </c>
      <c r="C109" s="38" t="s">
        <v>20</v>
      </c>
      <c r="D109" s="39" t="s">
        <v>10</v>
      </c>
      <c r="E109" s="40"/>
      <c r="F109" s="46">
        <v>42612.283839999895</v>
      </c>
      <c r="G109" s="40"/>
      <c r="H109" s="40">
        <v>34725.568099999997</v>
      </c>
      <c r="I109" s="40"/>
      <c r="J109" s="31" t="s">
        <v>284</v>
      </c>
      <c r="K109" s="40"/>
      <c r="L109" s="40"/>
      <c r="M109" s="40"/>
      <c r="N109" s="40"/>
      <c r="O109" s="40">
        <f t="shared" si="35"/>
        <v>7887</v>
      </c>
      <c r="P109" s="40">
        <v>7887</v>
      </c>
      <c r="Q109" s="40"/>
      <c r="R109" s="40"/>
      <c r="S109" s="40">
        <f t="shared" si="36"/>
        <v>0</v>
      </c>
      <c r="T109" s="40"/>
      <c r="U109" s="40"/>
      <c r="V109" s="40"/>
      <c r="W109" s="51">
        <f t="shared" si="26"/>
        <v>0</v>
      </c>
      <c r="X109" s="51"/>
      <c r="Y109" s="51">
        <f t="shared" si="27"/>
        <v>7887</v>
      </c>
      <c r="Z109" s="113">
        <f t="shared" si="28"/>
        <v>1</v>
      </c>
      <c r="AA109" s="51">
        <f t="shared" si="29"/>
        <v>7887</v>
      </c>
      <c r="AB109" s="122">
        <f t="shared" si="25"/>
        <v>1</v>
      </c>
      <c r="AC109" s="131">
        <v>1</v>
      </c>
      <c r="AD109" s="131">
        <v>0</v>
      </c>
      <c r="AE109" s="131">
        <v>0</v>
      </c>
      <c r="AF109" s="132">
        <v>0</v>
      </c>
      <c r="AG109" s="198" t="s">
        <v>496</v>
      </c>
      <c r="AH109" s="198" t="s">
        <v>497</v>
      </c>
      <c r="AI109" s="198"/>
      <c r="AJ109" s="198"/>
      <c r="AK109" s="48" t="s">
        <v>148</v>
      </c>
    </row>
    <row r="110" spans="1:37" s="250" customFormat="1" ht="69.75" customHeight="1">
      <c r="A110" s="267">
        <f t="shared" si="37"/>
        <v>91</v>
      </c>
      <c r="B110" s="169" t="s">
        <v>498</v>
      </c>
      <c r="C110" s="38" t="s">
        <v>20</v>
      </c>
      <c r="D110" s="39" t="s">
        <v>5</v>
      </c>
      <c r="E110" s="40"/>
      <c r="F110" s="46">
        <v>74154.061300000001</v>
      </c>
      <c r="G110" s="40"/>
      <c r="H110" s="40">
        <v>10000</v>
      </c>
      <c r="I110" s="40"/>
      <c r="J110" s="31" t="s">
        <v>284</v>
      </c>
      <c r="K110" s="31"/>
      <c r="L110" s="40"/>
      <c r="M110" s="40"/>
      <c r="N110" s="40"/>
      <c r="O110" s="40">
        <f t="shared" si="35"/>
        <v>20000</v>
      </c>
      <c r="P110" s="40">
        <v>20000</v>
      </c>
      <c r="Q110" s="40"/>
      <c r="R110" s="40"/>
      <c r="S110" s="40">
        <f t="shared" si="36"/>
        <v>20000</v>
      </c>
      <c r="T110" s="40">
        <v>20000</v>
      </c>
      <c r="U110" s="40"/>
      <c r="V110" s="40"/>
      <c r="W110" s="51">
        <f t="shared" si="26"/>
        <v>0</v>
      </c>
      <c r="X110" s="51"/>
      <c r="Y110" s="51">
        <f t="shared" si="27"/>
        <v>0</v>
      </c>
      <c r="Z110" s="113">
        <f t="shared" si="28"/>
        <v>0</v>
      </c>
      <c r="AA110" s="51">
        <f t="shared" si="29"/>
        <v>0</v>
      </c>
      <c r="AB110" s="122">
        <f t="shared" si="25"/>
        <v>0</v>
      </c>
      <c r="AC110" s="131">
        <v>1</v>
      </c>
      <c r="AD110" s="131">
        <v>0</v>
      </c>
      <c r="AE110" s="131">
        <v>0</v>
      </c>
      <c r="AF110" s="132">
        <v>0</v>
      </c>
      <c r="AG110" s="198" t="s">
        <v>499</v>
      </c>
      <c r="AH110" s="198" t="s">
        <v>476</v>
      </c>
      <c r="AI110" s="198"/>
      <c r="AJ110" s="198"/>
      <c r="AK110" s="48" t="s">
        <v>331</v>
      </c>
    </row>
    <row r="111" spans="1:37" s="250" customFormat="1" ht="126.75" customHeight="1">
      <c r="A111" s="267">
        <f>ROW()-19</f>
        <v>92</v>
      </c>
      <c r="B111" s="169" t="s">
        <v>500</v>
      </c>
      <c r="C111" s="38" t="s">
        <v>20</v>
      </c>
      <c r="D111" s="39" t="s">
        <v>8</v>
      </c>
      <c r="E111" s="40"/>
      <c r="F111" s="46">
        <v>47443.35658</v>
      </c>
      <c r="G111" s="40"/>
      <c r="H111" s="40">
        <v>10000</v>
      </c>
      <c r="I111" s="40"/>
      <c r="J111" s="31" t="s">
        <v>284</v>
      </c>
      <c r="K111" s="40"/>
      <c r="L111" s="40"/>
      <c r="M111" s="40"/>
      <c r="N111" s="40"/>
      <c r="O111" s="40">
        <f t="shared" si="35"/>
        <v>0</v>
      </c>
      <c r="P111" s="40"/>
      <c r="Q111" s="40"/>
      <c r="R111" s="40"/>
      <c r="S111" s="40">
        <f t="shared" si="36"/>
        <v>0</v>
      </c>
      <c r="T111" s="40"/>
      <c r="U111" s="40"/>
      <c r="V111" s="40"/>
      <c r="W111" s="51">
        <f t="shared" si="26"/>
        <v>0</v>
      </c>
      <c r="X111" s="51"/>
      <c r="Y111" s="51">
        <f t="shared" si="27"/>
        <v>0</v>
      </c>
      <c r="Z111" s="113" t="e">
        <f t="shared" si="28"/>
        <v>#DIV/0!</v>
      </c>
      <c r="AA111" s="51">
        <f t="shared" si="29"/>
        <v>0</v>
      </c>
      <c r="AB111" s="122" t="e">
        <f t="shared" si="25"/>
        <v>#DIV/0!</v>
      </c>
      <c r="AC111" s="131"/>
      <c r="AD111" s="131">
        <v>1</v>
      </c>
      <c r="AE111" s="131">
        <v>0</v>
      </c>
      <c r="AF111" s="132">
        <v>0</v>
      </c>
      <c r="AG111" s="198" t="s">
        <v>501</v>
      </c>
      <c r="AH111" s="198" t="s">
        <v>476</v>
      </c>
      <c r="AI111" s="198"/>
      <c r="AJ111" s="198"/>
      <c r="AK111" s="48" t="s">
        <v>502</v>
      </c>
    </row>
    <row r="112" spans="1:37" s="250" customFormat="1" ht="115.5" customHeight="1">
      <c r="A112" s="267">
        <f t="shared" si="37"/>
        <v>93</v>
      </c>
      <c r="B112" s="169" t="s">
        <v>503</v>
      </c>
      <c r="C112" s="38" t="s">
        <v>20</v>
      </c>
      <c r="D112" s="39" t="s">
        <v>8</v>
      </c>
      <c r="E112" s="40"/>
      <c r="F112" s="46">
        <v>1907.3096</v>
      </c>
      <c r="G112" s="40"/>
      <c r="H112" s="40">
        <v>1498</v>
      </c>
      <c r="I112" s="40"/>
      <c r="J112" s="31" t="s">
        <v>284</v>
      </c>
      <c r="K112" s="40"/>
      <c r="L112" s="40"/>
      <c r="M112" s="40"/>
      <c r="N112" s="40"/>
      <c r="O112" s="40">
        <f t="shared" si="35"/>
        <v>0</v>
      </c>
      <c r="P112" s="40"/>
      <c r="Q112" s="40"/>
      <c r="R112" s="40"/>
      <c r="S112" s="40">
        <f t="shared" si="36"/>
        <v>0</v>
      </c>
      <c r="T112" s="40"/>
      <c r="U112" s="40"/>
      <c r="V112" s="40"/>
      <c r="W112" s="51">
        <f t="shared" si="26"/>
        <v>0</v>
      </c>
      <c r="X112" s="51"/>
      <c r="Y112" s="51">
        <f t="shared" si="27"/>
        <v>0</v>
      </c>
      <c r="Z112" s="113" t="e">
        <f t="shared" si="28"/>
        <v>#DIV/0!</v>
      </c>
      <c r="AA112" s="51">
        <f t="shared" si="29"/>
        <v>0</v>
      </c>
      <c r="AB112" s="122" t="e">
        <f t="shared" si="25"/>
        <v>#DIV/0!</v>
      </c>
      <c r="AC112" s="131">
        <v>1</v>
      </c>
      <c r="AD112" s="131">
        <v>0</v>
      </c>
      <c r="AE112" s="131">
        <v>0</v>
      </c>
      <c r="AF112" s="132">
        <v>0</v>
      </c>
      <c r="AG112" s="132" t="s">
        <v>504</v>
      </c>
      <c r="AH112" s="198" t="s">
        <v>330</v>
      </c>
      <c r="AI112" s="198"/>
      <c r="AJ112" s="198"/>
      <c r="AK112" s="48" t="s">
        <v>505</v>
      </c>
    </row>
    <row r="113" spans="1:37" s="250" customFormat="1" ht="98.25" customHeight="1">
      <c r="A113" s="267">
        <f t="shared" si="37"/>
        <v>94</v>
      </c>
      <c r="B113" s="169" t="s">
        <v>506</v>
      </c>
      <c r="C113" s="38" t="s">
        <v>20</v>
      </c>
      <c r="D113" s="39" t="s">
        <v>5</v>
      </c>
      <c r="E113" s="40"/>
      <c r="F113" s="46">
        <v>58022.495999999999</v>
      </c>
      <c r="G113" s="40"/>
      <c r="H113" s="40">
        <v>10000</v>
      </c>
      <c r="I113" s="40"/>
      <c r="J113" s="31" t="s">
        <v>284</v>
      </c>
      <c r="K113" s="40"/>
      <c r="L113" s="40"/>
      <c r="M113" s="40"/>
      <c r="N113" s="40"/>
      <c r="O113" s="40">
        <f t="shared" si="35"/>
        <v>1407.3</v>
      </c>
      <c r="P113" s="40">
        <v>1407.3</v>
      </c>
      <c r="Q113" s="40"/>
      <c r="R113" s="40"/>
      <c r="S113" s="40">
        <f t="shared" si="36"/>
        <v>1407.3</v>
      </c>
      <c r="T113" s="40">
        <v>1407.3</v>
      </c>
      <c r="U113" s="40"/>
      <c r="V113" s="40"/>
      <c r="W113" s="51">
        <f t="shared" si="26"/>
        <v>0</v>
      </c>
      <c r="X113" s="51"/>
      <c r="Y113" s="51">
        <f t="shared" si="27"/>
        <v>0</v>
      </c>
      <c r="Z113" s="113">
        <f t="shared" si="28"/>
        <v>0</v>
      </c>
      <c r="AA113" s="51">
        <f t="shared" si="29"/>
        <v>0</v>
      </c>
      <c r="AB113" s="122">
        <f t="shared" si="25"/>
        <v>0</v>
      </c>
      <c r="AC113" s="131"/>
      <c r="AD113" s="131">
        <v>1</v>
      </c>
      <c r="AE113" s="131">
        <v>0</v>
      </c>
      <c r="AF113" s="132">
        <v>0</v>
      </c>
      <c r="AG113" s="198" t="s">
        <v>507</v>
      </c>
      <c r="AH113" s="198" t="s">
        <v>476</v>
      </c>
      <c r="AI113" s="198"/>
      <c r="AJ113" s="198"/>
      <c r="AK113" s="48" t="s">
        <v>508</v>
      </c>
    </row>
    <row r="114" spans="1:37" s="250" customFormat="1" ht="129.75" customHeight="1">
      <c r="A114" s="267">
        <f t="shared" si="37"/>
        <v>95</v>
      </c>
      <c r="B114" s="169" t="s">
        <v>509</v>
      </c>
      <c r="C114" s="38" t="s">
        <v>20</v>
      </c>
      <c r="D114" s="39" t="s">
        <v>5</v>
      </c>
      <c r="E114" s="40"/>
      <c r="F114" s="46">
        <v>58022.495999999999</v>
      </c>
      <c r="G114" s="40"/>
      <c r="H114" s="40">
        <v>10000</v>
      </c>
      <c r="I114" s="40"/>
      <c r="J114" s="31" t="s">
        <v>284</v>
      </c>
      <c r="K114" s="40"/>
      <c r="L114" s="40"/>
      <c r="M114" s="40"/>
      <c r="N114" s="40"/>
      <c r="O114" s="40">
        <f t="shared" si="35"/>
        <v>0</v>
      </c>
      <c r="P114" s="40"/>
      <c r="Q114" s="40"/>
      <c r="R114" s="40"/>
      <c r="S114" s="40">
        <f t="shared" si="36"/>
        <v>0</v>
      </c>
      <c r="T114" s="40"/>
      <c r="U114" s="40"/>
      <c r="V114" s="40"/>
      <c r="W114" s="51">
        <f t="shared" si="26"/>
        <v>0</v>
      </c>
      <c r="X114" s="51"/>
      <c r="Y114" s="51">
        <f t="shared" si="27"/>
        <v>0</v>
      </c>
      <c r="Z114" s="113" t="e">
        <f t="shared" si="28"/>
        <v>#DIV/0!</v>
      </c>
      <c r="AA114" s="51">
        <f t="shared" si="29"/>
        <v>0</v>
      </c>
      <c r="AB114" s="122" t="e">
        <f t="shared" si="25"/>
        <v>#DIV/0!</v>
      </c>
      <c r="AC114" s="131">
        <v>1</v>
      </c>
      <c r="AD114" s="131">
        <v>0</v>
      </c>
      <c r="AE114" s="131">
        <v>0</v>
      </c>
      <c r="AF114" s="132">
        <v>0</v>
      </c>
      <c r="AG114" s="198" t="s">
        <v>510</v>
      </c>
      <c r="AH114" s="198" t="s">
        <v>511</v>
      </c>
      <c r="AI114" s="198"/>
      <c r="AJ114" s="198"/>
      <c r="AK114" s="48" t="s">
        <v>512</v>
      </c>
    </row>
    <row r="115" spans="1:37" s="250" customFormat="1" ht="140.25" customHeight="1">
      <c r="A115" s="267">
        <f t="shared" si="37"/>
        <v>96</v>
      </c>
      <c r="B115" s="169" t="s">
        <v>513</v>
      </c>
      <c r="C115" s="38" t="s">
        <v>20</v>
      </c>
      <c r="D115" s="39" t="s">
        <v>10</v>
      </c>
      <c r="E115" s="40"/>
      <c r="F115" s="40">
        <v>68202.358559999993</v>
      </c>
      <c r="G115" s="40"/>
      <c r="H115" s="40">
        <v>20000</v>
      </c>
      <c r="I115" s="40"/>
      <c r="J115" s="31" t="s">
        <v>284</v>
      </c>
      <c r="K115" s="40"/>
      <c r="L115" s="40"/>
      <c r="M115" s="40"/>
      <c r="N115" s="40"/>
      <c r="O115" s="40">
        <f t="shared" si="35"/>
        <v>0</v>
      </c>
      <c r="P115" s="40"/>
      <c r="Q115" s="40"/>
      <c r="R115" s="40"/>
      <c r="S115" s="40">
        <f t="shared" si="36"/>
        <v>0</v>
      </c>
      <c r="T115" s="40"/>
      <c r="U115" s="40"/>
      <c r="V115" s="40"/>
      <c r="W115" s="51">
        <f t="shared" si="26"/>
        <v>0</v>
      </c>
      <c r="X115" s="51"/>
      <c r="Y115" s="51">
        <f t="shared" si="27"/>
        <v>0</v>
      </c>
      <c r="Z115" s="113" t="e">
        <f t="shared" si="28"/>
        <v>#DIV/0!</v>
      </c>
      <c r="AA115" s="51">
        <f t="shared" si="29"/>
        <v>0</v>
      </c>
      <c r="AB115" s="122" t="e">
        <f t="shared" si="25"/>
        <v>#DIV/0!</v>
      </c>
      <c r="AC115" s="131"/>
      <c r="AD115" s="131">
        <v>1</v>
      </c>
      <c r="AE115" s="131">
        <v>0</v>
      </c>
      <c r="AF115" s="132">
        <v>0</v>
      </c>
      <c r="AG115" s="198" t="s">
        <v>514</v>
      </c>
      <c r="AH115" s="198" t="s">
        <v>515</v>
      </c>
      <c r="AI115" s="198"/>
      <c r="AJ115" s="198"/>
      <c r="AK115" s="48" t="s">
        <v>516</v>
      </c>
    </row>
    <row r="116" spans="1:37" s="250" customFormat="1" ht="147" customHeight="1">
      <c r="A116" s="267">
        <f t="shared" si="37"/>
        <v>97</v>
      </c>
      <c r="B116" s="169" t="s">
        <v>517</v>
      </c>
      <c r="C116" s="38" t="s">
        <v>20</v>
      </c>
      <c r="D116" s="39" t="s">
        <v>5</v>
      </c>
      <c r="E116" s="40"/>
      <c r="F116" s="40">
        <v>44863.055999999997</v>
      </c>
      <c r="G116" s="40"/>
      <c r="H116" s="40">
        <v>10000</v>
      </c>
      <c r="I116" s="40"/>
      <c r="J116" s="31" t="s">
        <v>284</v>
      </c>
      <c r="K116" s="40"/>
      <c r="L116" s="40"/>
      <c r="M116" s="40"/>
      <c r="N116" s="40"/>
      <c r="O116" s="40">
        <f t="shared" si="35"/>
        <v>0</v>
      </c>
      <c r="P116" s="40"/>
      <c r="Q116" s="40"/>
      <c r="R116" s="40"/>
      <c r="S116" s="40">
        <f t="shared" si="36"/>
        <v>0</v>
      </c>
      <c r="T116" s="40"/>
      <c r="U116" s="40"/>
      <c r="V116" s="40"/>
      <c r="W116" s="51">
        <f t="shared" si="26"/>
        <v>0</v>
      </c>
      <c r="X116" s="51"/>
      <c r="Y116" s="51">
        <f t="shared" si="27"/>
        <v>0</v>
      </c>
      <c r="Z116" s="113" t="e">
        <f t="shared" si="28"/>
        <v>#DIV/0!</v>
      </c>
      <c r="AA116" s="51">
        <f t="shared" si="29"/>
        <v>0</v>
      </c>
      <c r="AB116" s="122" t="e">
        <f t="shared" si="25"/>
        <v>#DIV/0!</v>
      </c>
      <c r="AC116" s="131">
        <v>1</v>
      </c>
      <c r="AD116" s="131">
        <v>0</v>
      </c>
      <c r="AE116" s="131">
        <v>0</v>
      </c>
      <c r="AF116" s="132">
        <v>0</v>
      </c>
      <c r="AG116" s="198" t="s">
        <v>518</v>
      </c>
      <c r="AH116" s="198" t="s">
        <v>511</v>
      </c>
      <c r="AI116" s="198"/>
      <c r="AJ116" s="198"/>
      <c r="AK116" s="48" t="s">
        <v>512</v>
      </c>
    </row>
    <row r="117" spans="1:37" s="250" customFormat="1" ht="153.75" customHeight="1">
      <c r="A117" s="267">
        <f t="shared" si="37"/>
        <v>98</v>
      </c>
      <c r="B117" s="169" t="s">
        <v>519</v>
      </c>
      <c r="C117" s="38" t="s">
        <v>20</v>
      </c>
      <c r="D117" s="39" t="s">
        <v>10</v>
      </c>
      <c r="E117" s="40"/>
      <c r="F117" s="46">
        <v>80024.809760000004</v>
      </c>
      <c r="G117" s="40"/>
      <c r="H117" s="40">
        <v>7912</v>
      </c>
      <c r="I117" s="40"/>
      <c r="J117" s="31" t="s">
        <v>284</v>
      </c>
      <c r="K117" s="40"/>
      <c r="L117" s="40"/>
      <c r="M117" s="40"/>
      <c r="N117" s="40"/>
      <c r="O117" s="40">
        <f t="shared" si="35"/>
        <v>0</v>
      </c>
      <c r="P117" s="40"/>
      <c r="Q117" s="40"/>
      <c r="R117" s="40"/>
      <c r="S117" s="40">
        <f t="shared" si="36"/>
        <v>0</v>
      </c>
      <c r="T117" s="40"/>
      <c r="U117" s="40"/>
      <c r="V117" s="40"/>
      <c r="W117" s="51">
        <f t="shared" si="26"/>
        <v>0</v>
      </c>
      <c r="X117" s="51"/>
      <c r="Y117" s="51">
        <f t="shared" si="27"/>
        <v>0</v>
      </c>
      <c r="Z117" s="113" t="e">
        <f t="shared" si="28"/>
        <v>#DIV/0!</v>
      </c>
      <c r="AA117" s="51">
        <f t="shared" si="29"/>
        <v>0</v>
      </c>
      <c r="AB117" s="122" t="e">
        <f t="shared" si="25"/>
        <v>#DIV/0!</v>
      </c>
      <c r="AC117" s="131">
        <v>1</v>
      </c>
      <c r="AD117" s="131">
        <v>0</v>
      </c>
      <c r="AE117" s="131">
        <v>0</v>
      </c>
      <c r="AF117" s="132">
        <v>0</v>
      </c>
      <c r="AG117" s="198" t="s">
        <v>520</v>
      </c>
      <c r="AH117" s="198" t="s">
        <v>521</v>
      </c>
      <c r="AI117" s="198"/>
      <c r="AJ117" s="198"/>
      <c r="AK117" s="48" t="s">
        <v>522</v>
      </c>
    </row>
    <row r="118" spans="1:37" s="250" customFormat="1" ht="116.25" customHeight="1">
      <c r="A118" s="267">
        <f t="shared" si="37"/>
        <v>99</v>
      </c>
      <c r="B118" s="169" t="s">
        <v>523</v>
      </c>
      <c r="C118" s="38" t="s">
        <v>20</v>
      </c>
      <c r="D118" s="39" t="s">
        <v>23</v>
      </c>
      <c r="E118" s="40"/>
      <c r="F118" s="40">
        <v>47230.376479999999</v>
      </c>
      <c r="G118" s="40"/>
      <c r="H118" s="40">
        <v>4082</v>
      </c>
      <c r="I118" s="40"/>
      <c r="J118" s="31" t="s">
        <v>284</v>
      </c>
      <c r="K118" s="40"/>
      <c r="L118" s="40"/>
      <c r="M118" s="40"/>
      <c r="N118" s="40"/>
      <c r="O118" s="40">
        <f t="shared" si="35"/>
        <v>0</v>
      </c>
      <c r="P118" s="40"/>
      <c r="Q118" s="40"/>
      <c r="R118" s="40"/>
      <c r="S118" s="40">
        <f t="shared" si="36"/>
        <v>0</v>
      </c>
      <c r="T118" s="40"/>
      <c r="U118" s="40"/>
      <c r="V118" s="40"/>
      <c r="W118" s="51">
        <f t="shared" si="26"/>
        <v>0</v>
      </c>
      <c r="X118" s="51"/>
      <c r="Y118" s="51">
        <f t="shared" si="27"/>
        <v>0</v>
      </c>
      <c r="Z118" s="113" t="e">
        <f t="shared" si="28"/>
        <v>#DIV/0!</v>
      </c>
      <c r="AA118" s="51">
        <f t="shared" si="29"/>
        <v>0</v>
      </c>
      <c r="AB118" s="122" t="e">
        <f t="shared" si="25"/>
        <v>#DIV/0!</v>
      </c>
      <c r="AC118" s="131">
        <v>1</v>
      </c>
      <c r="AD118" s="131">
        <v>0</v>
      </c>
      <c r="AE118" s="131">
        <v>0</v>
      </c>
      <c r="AF118" s="132">
        <v>0</v>
      </c>
      <c r="AG118" s="198" t="s">
        <v>524</v>
      </c>
      <c r="AH118" s="198" t="s">
        <v>525</v>
      </c>
      <c r="AI118" s="198"/>
      <c r="AJ118" s="198"/>
      <c r="AK118" s="48" t="s">
        <v>526</v>
      </c>
    </row>
    <row r="119" spans="1:37" s="250" customFormat="1" ht="83.25" customHeight="1">
      <c r="A119" s="267">
        <f t="shared" si="37"/>
        <v>100</v>
      </c>
      <c r="B119" s="169" t="s">
        <v>527</v>
      </c>
      <c r="C119" s="38" t="s">
        <v>20</v>
      </c>
      <c r="D119" s="39" t="s">
        <v>8</v>
      </c>
      <c r="E119" s="40"/>
      <c r="F119" s="46">
        <v>136940.31792</v>
      </c>
      <c r="G119" s="40"/>
      <c r="H119" s="40">
        <v>82960</v>
      </c>
      <c r="I119" s="40"/>
      <c r="J119" s="31" t="s">
        <v>284</v>
      </c>
      <c r="K119" s="40"/>
      <c r="L119" s="40"/>
      <c r="M119" s="40"/>
      <c r="N119" s="40"/>
      <c r="O119" s="40">
        <f t="shared" si="35"/>
        <v>2103.3000000000002</v>
      </c>
      <c r="P119" s="40">
        <v>2103.3000000000002</v>
      </c>
      <c r="Q119" s="40"/>
      <c r="R119" s="40"/>
      <c r="S119" s="40">
        <f t="shared" si="36"/>
        <v>2103.3000000000002</v>
      </c>
      <c r="T119" s="40">
        <v>2103.3000000000002</v>
      </c>
      <c r="U119" s="40"/>
      <c r="V119" s="40"/>
      <c r="W119" s="51">
        <f t="shared" si="26"/>
        <v>0</v>
      </c>
      <c r="X119" s="51"/>
      <c r="Y119" s="51">
        <f t="shared" si="27"/>
        <v>0</v>
      </c>
      <c r="Z119" s="113">
        <f t="shared" si="28"/>
        <v>0</v>
      </c>
      <c r="AA119" s="51">
        <f t="shared" si="29"/>
        <v>0</v>
      </c>
      <c r="AB119" s="122">
        <f t="shared" si="25"/>
        <v>0</v>
      </c>
      <c r="AC119" s="131">
        <v>1</v>
      </c>
      <c r="AD119" s="131">
        <v>0</v>
      </c>
      <c r="AE119" s="131">
        <v>0</v>
      </c>
      <c r="AF119" s="132">
        <v>0</v>
      </c>
      <c r="AG119" s="198" t="s">
        <v>528</v>
      </c>
      <c r="AH119" s="198" t="s">
        <v>529</v>
      </c>
      <c r="AI119" s="198"/>
      <c r="AJ119" s="198"/>
      <c r="AK119" s="48" t="s">
        <v>530</v>
      </c>
    </row>
    <row r="120" spans="1:37" s="250" customFormat="1" ht="87.75" customHeight="1">
      <c r="A120" s="267">
        <f t="shared" si="37"/>
        <v>101</v>
      </c>
      <c r="B120" s="169" t="s">
        <v>531</v>
      </c>
      <c r="C120" s="38" t="s">
        <v>20</v>
      </c>
      <c r="D120" s="39" t="s">
        <v>8</v>
      </c>
      <c r="E120" s="40"/>
      <c r="F120" s="46">
        <v>191678.95757</v>
      </c>
      <c r="G120" s="40"/>
      <c r="H120" s="40">
        <v>163008</v>
      </c>
      <c r="I120" s="40"/>
      <c r="J120" s="31" t="s">
        <v>284</v>
      </c>
      <c r="K120" s="40"/>
      <c r="L120" s="40"/>
      <c r="M120" s="40"/>
      <c r="N120" s="40"/>
      <c r="O120" s="40">
        <f t="shared" si="35"/>
        <v>0</v>
      </c>
      <c r="P120" s="40"/>
      <c r="Q120" s="40"/>
      <c r="R120" s="40"/>
      <c r="S120" s="40">
        <f t="shared" si="36"/>
        <v>0</v>
      </c>
      <c r="T120" s="40"/>
      <c r="U120" s="40"/>
      <c r="V120" s="40"/>
      <c r="W120" s="51">
        <f t="shared" si="26"/>
        <v>0</v>
      </c>
      <c r="X120" s="51"/>
      <c r="Y120" s="51">
        <f t="shared" si="27"/>
        <v>0</v>
      </c>
      <c r="Z120" s="113" t="e">
        <f t="shared" si="28"/>
        <v>#DIV/0!</v>
      </c>
      <c r="AA120" s="51">
        <f t="shared" si="29"/>
        <v>0</v>
      </c>
      <c r="AB120" s="122" t="e">
        <f t="shared" si="25"/>
        <v>#DIV/0!</v>
      </c>
      <c r="AC120" s="131">
        <v>1</v>
      </c>
      <c r="AD120" s="131">
        <v>0</v>
      </c>
      <c r="AE120" s="131">
        <v>0</v>
      </c>
      <c r="AF120" s="132">
        <v>0</v>
      </c>
      <c r="AG120" s="198" t="s">
        <v>532</v>
      </c>
      <c r="AH120" s="198" t="s">
        <v>330</v>
      </c>
      <c r="AI120" s="198"/>
      <c r="AJ120" s="198"/>
      <c r="AK120" s="48" t="s">
        <v>533</v>
      </c>
    </row>
    <row r="121" spans="1:37" s="250" customFormat="1" ht="171" customHeight="1">
      <c r="A121" s="267">
        <f t="shared" si="37"/>
        <v>102</v>
      </c>
      <c r="B121" s="169" t="s">
        <v>534</v>
      </c>
      <c r="C121" s="38" t="s">
        <v>20</v>
      </c>
      <c r="D121" s="39" t="s">
        <v>8</v>
      </c>
      <c r="E121" s="40"/>
      <c r="F121" s="46">
        <v>336508.38144000003</v>
      </c>
      <c r="G121" s="40"/>
      <c r="H121" s="40">
        <v>310568</v>
      </c>
      <c r="I121" s="40"/>
      <c r="J121" s="31" t="s">
        <v>284</v>
      </c>
      <c r="K121" s="40"/>
      <c r="L121" s="40"/>
      <c r="M121" s="40"/>
      <c r="N121" s="40"/>
      <c r="O121" s="40">
        <f t="shared" si="35"/>
        <v>0</v>
      </c>
      <c r="P121" s="40"/>
      <c r="Q121" s="40"/>
      <c r="R121" s="40"/>
      <c r="S121" s="40">
        <f t="shared" si="36"/>
        <v>0</v>
      </c>
      <c r="T121" s="40"/>
      <c r="U121" s="40"/>
      <c r="V121" s="40"/>
      <c r="W121" s="51">
        <f t="shared" si="26"/>
        <v>0</v>
      </c>
      <c r="X121" s="51"/>
      <c r="Y121" s="51">
        <f t="shared" si="27"/>
        <v>0</v>
      </c>
      <c r="Z121" s="113" t="e">
        <f t="shared" si="28"/>
        <v>#DIV/0!</v>
      </c>
      <c r="AA121" s="51">
        <f t="shared" si="29"/>
        <v>0</v>
      </c>
      <c r="AB121" s="122" t="e">
        <f t="shared" si="25"/>
        <v>#DIV/0!</v>
      </c>
      <c r="AC121" s="131">
        <v>1</v>
      </c>
      <c r="AD121" s="131">
        <v>0</v>
      </c>
      <c r="AE121" s="131">
        <v>0</v>
      </c>
      <c r="AF121" s="132">
        <v>0</v>
      </c>
      <c r="AG121" s="198" t="s">
        <v>535</v>
      </c>
      <c r="AH121" s="132" t="s">
        <v>529</v>
      </c>
      <c r="AI121" s="198"/>
      <c r="AJ121" s="198"/>
      <c r="AK121" s="48" t="s">
        <v>536</v>
      </c>
    </row>
    <row r="122" spans="1:37" s="250" customFormat="1" ht="138.75" customHeight="1">
      <c r="A122" s="267">
        <f t="shared" si="37"/>
        <v>103</v>
      </c>
      <c r="B122" s="169" t="s">
        <v>537</v>
      </c>
      <c r="C122" s="38" t="s">
        <v>20</v>
      </c>
      <c r="D122" s="39" t="s">
        <v>8</v>
      </c>
      <c r="E122" s="40"/>
      <c r="F122" s="46">
        <v>198324.07055999999</v>
      </c>
      <c r="G122" s="40"/>
      <c r="H122" s="40">
        <v>174863</v>
      </c>
      <c r="I122" s="40"/>
      <c r="J122" s="31" t="s">
        <v>284</v>
      </c>
      <c r="K122" s="40"/>
      <c r="L122" s="40"/>
      <c r="M122" s="40"/>
      <c r="N122" s="40"/>
      <c r="O122" s="40">
        <f t="shared" si="35"/>
        <v>0</v>
      </c>
      <c r="P122" s="40"/>
      <c r="Q122" s="40"/>
      <c r="R122" s="40"/>
      <c r="S122" s="40">
        <f t="shared" si="36"/>
        <v>0</v>
      </c>
      <c r="T122" s="40"/>
      <c r="U122" s="40"/>
      <c r="V122" s="40"/>
      <c r="W122" s="51">
        <f t="shared" si="26"/>
        <v>0</v>
      </c>
      <c r="X122" s="51"/>
      <c r="Y122" s="51">
        <f t="shared" si="27"/>
        <v>0</v>
      </c>
      <c r="Z122" s="113" t="e">
        <f t="shared" si="28"/>
        <v>#DIV/0!</v>
      </c>
      <c r="AA122" s="51">
        <f t="shared" si="29"/>
        <v>0</v>
      </c>
      <c r="AB122" s="122" t="e">
        <f t="shared" si="25"/>
        <v>#DIV/0!</v>
      </c>
      <c r="AC122" s="131">
        <v>1</v>
      </c>
      <c r="AD122" s="131">
        <v>0</v>
      </c>
      <c r="AE122" s="131">
        <v>0</v>
      </c>
      <c r="AF122" s="132">
        <v>0</v>
      </c>
      <c r="AG122" s="198" t="s">
        <v>538</v>
      </c>
      <c r="AH122" s="198" t="s">
        <v>529</v>
      </c>
      <c r="AI122" s="198"/>
      <c r="AJ122" s="198"/>
      <c r="AK122" s="48" t="s">
        <v>539</v>
      </c>
    </row>
    <row r="123" spans="1:37" s="250" customFormat="1" ht="103.5" customHeight="1">
      <c r="A123" s="267">
        <f t="shared" si="37"/>
        <v>104</v>
      </c>
      <c r="B123" s="169" t="s">
        <v>540</v>
      </c>
      <c r="C123" s="38" t="s">
        <v>20</v>
      </c>
      <c r="D123" s="39" t="s">
        <v>13</v>
      </c>
      <c r="E123" s="40"/>
      <c r="F123" s="46">
        <v>384750.97847999999</v>
      </c>
      <c r="G123" s="40"/>
      <c r="H123" s="40"/>
      <c r="I123" s="40"/>
      <c r="J123" s="31"/>
      <c r="K123" s="40"/>
      <c r="L123" s="40"/>
      <c r="M123" s="40"/>
      <c r="N123" s="40"/>
      <c r="O123" s="40">
        <f t="shared" si="35"/>
        <v>35000</v>
      </c>
      <c r="P123" s="40">
        <v>35000</v>
      </c>
      <c r="Q123" s="40"/>
      <c r="R123" s="40"/>
      <c r="S123" s="40">
        <f t="shared" si="36"/>
        <v>0</v>
      </c>
      <c r="T123" s="40"/>
      <c r="U123" s="40"/>
      <c r="V123" s="40"/>
      <c r="W123" s="51">
        <f t="shared" si="26"/>
        <v>0</v>
      </c>
      <c r="X123" s="51"/>
      <c r="Y123" s="51">
        <f t="shared" si="27"/>
        <v>35000</v>
      </c>
      <c r="Z123" s="113">
        <f t="shared" si="28"/>
        <v>1</v>
      </c>
      <c r="AA123" s="51">
        <f t="shared" si="29"/>
        <v>35000</v>
      </c>
      <c r="AB123" s="122">
        <f t="shared" si="25"/>
        <v>1</v>
      </c>
      <c r="AC123" s="131">
        <v>1</v>
      </c>
      <c r="AD123" s="131"/>
      <c r="AE123" s="131"/>
      <c r="AF123" s="146"/>
      <c r="AG123" s="198" t="s">
        <v>541</v>
      </c>
      <c r="AH123" s="198" t="s">
        <v>542</v>
      </c>
      <c r="AI123" s="198"/>
      <c r="AJ123" s="198"/>
      <c r="AK123" s="48" t="s">
        <v>543</v>
      </c>
    </row>
    <row r="124" spans="1:37" s="250" customFormat="1" ht="98.25" customHeight="1">
      <c r="A124" s="267">
        <f t="shared" si="37"/>
        <v>105</v>
      </c>
      <c r="B124" s="169" t="s">
        <v>544</v>
      </c>
      <c r="C124" s="38" t="s">
        <v>4</v>
      </c>
      <c r="D124" s="39" t="s">
        <v>8</v>
      </c>
      <c r="E124" s="40"/>
      <c r="F124" s="46">
        <v>32147</v>
      </c>
      <c r="G124" s="40"/>
      <c r="H124" s="40">
        <v>32147</v>
      </c>
      <c r="I124" s="40"/>
      <c r="J124" s="31" t="s">
        <v>284</v>
      </c>
      <c r="K124" s="40"/>
      <c r="L124" s="40"/>
      <c r="M124" s="40"/>
      <c r="N124" s="40"/>
      <c r="O124" s="40">
        <f t="shared" si="35"/>
        <v>10359.753000000001</v>
      </c>
      <c r="P124" s="40">
        <v>10359.753000000001</v>
      </c>
      <c r="Q124" s="40"/>
      <c r="R124" s="40"/>
      <c r="S124" s="40">
        <f t="shared" si="36"/>
        <v>0</v>
      </c>
      <c r="T124" s="40"/>
      <c r="U124" s="40"/>
      <c r="V124" s="40"/>
      <c r="W124" s="51">
        <v>0</v>
      </c>
      <c r="X124" s="51"/>
      <c r="Y124" s="51">
        <f t="shared" si="27"/>
        <v>10359.753000000001</v>
      </c>
      <c r="Z124" s="113">
        <f t="shared" si="28"/>
        <v>1</v>
      </c>
      <c r="AA124" s="51">
        <f t="shared" si="29"/>
        <v>10359.753000000001</v>
      </c>
      <c r="AB124" s="122">
        <f t="shared" si="25"/>
        <v>1</v>
      </c>
      <c r="AC124" s="131">
        <v>1</v>
      </c>
      <c r="AD124" s="131">
        <v>0</v>
      </c>
      <c r="AE124" s="131">
        <v>0</v>
      </c>
      <c r="AF124" s="146">
        <v>0</v>
      </c>
      <c r="AG124" s="198" t="s">
        <v>545</v>
      </c>
      <c r="AH124" s="198" t="s">
        <v>546</v>
      </c>
      <c r="AI124" s="198"/>
      <c r="AJ124" s="198"/>
      <c r="AK124" s="48" t="s">
        <v>547</v>
      </c>
    </row>
    <row r="125" spans="1:37" s="250" customFormat="1" ht="73.900000000000006" customHeight="1">
      <c r="A125" s="267">
        <f t="shared" si="37"/>
        <v>106</v>
      </c>
      <c r="B125" s="169" t="s">
        <v>548</v>
      </c>
      <c r="C125" s="38" t="s">
        <v>4</v>
      </c>
      <c r="D125" s="39" t="s">
        <v>5</v>
      </c>
      <c r="E125" s="40"/>
      <c r="F125" s="46">
        <v>6453</v>
      </c>
      <c r="G125" s="40"/>
      <c r="H125" s="40">
        <v>6453</v>
      </c>
      <c r="I125" s="40"/>
      <c r="J125" s="31" t="s">
        <v>284</v>
      </c>
      <c r="K125" s="40"/>
      <c r="L125" s="40"/>
      <c r="M125" s="40"/>
      <c r="N125" s="40"/>
      <c r="O125" s="40">
        <f t="shared" si="35"/>
        <v>6453.5219999999999</v>
      </c>
      <c r="P125" s="40">
        <v>6453.5219999999999</v>
      </c>
      <c r="Q125" s="40"/>
      <c r="R125" s="40"/>
      <c r="S125" s="40">
        <f t="shared" si="36"/>
        <v>6453.5219999999999</v>
      </c>
      <c r="T125" s="40">
        <v>6453.5219999999999</v>
      </c>
      <c r="U125" s="40"/>
      <c r="V125" s="40"/>
      <c r="W125" s="51"/>
      <c r="X125" s="51"/>
      <c r="Y125" s="51">
        <f t="shared" si="27"/>
        <v>0</v>
      </c>
      <c r="Z125" s="113">
        <f t="shared" si="28"/>
        <v>0</v>
      </c>
      <c r="AA125" s="51">
        <f t="shared" si="29"/>
        <v>0</v>
      </c>
      <c r="AB125" s="122">
        <f t="shared" si="25"/>
        <v>0</v>
      </c>
      <c r="AC125" s="131"/>
      <c r="AD125" s="131">
        <v>1</v>
      </c>
      <c r="AE125" s="131"/>
      <c r="AF125" s="146"/>
      <c r="AG125" s="198" t="s">
        <v>549</v>
      </c>
      <c r="AH125" s="198" t="s">
        <v>550</v>
      </c>
      <c r="AI125" s="198"/>
      <c r="AJ125" s="198"/>
      <c r="AK125" s="48" t="s">
        <v>551</v>
      </c>
    </row>
    <row r="126" spans="1:37" s="250" customFormat="1" ht="73.900000000000006" customHeight="1">
      <c r="A126" s="267">
        <f t="shared" si="37"/>
        <v>107</v>
      </c>
      <c r="B126" s="169" t="s">
        <v>552</v>
      </c>
      <c r="C126" s="38" t="s">
        <v>4</v>
      </c>
      <c r="D126" s="39" t="s">
        <v>5</v>
      </c>
      <c r="E126" s="40"/>
      <c r="F126" s="46">
        <v>8981</v>
      </c>
      <c r="G126" s="40"/>
      <c r="H126" s="40">
        <v>8981</v>
      </c>
      <c r="I126" s="40"/>
      <c r="J126" s="31" t="s">
        <v>284</v>
      </c>
      <c r="K126" s="40"/>
      <c r="L126" s="40"/>
      <c r="M126" s="40"/>
      <c r="N126" s="40"/>
      <c r="O126" s="40">
        <f t="shared" si="35"/>
        <v>7622</v>
      </c>
      <c r="P126" s="40">
        <v>7622</v>
      </c>
      <c r="Q126" s="40"/>
      <c r="R126" s="40"/>
      <c r="S126" s="40">
        <f t="shared" si="36"/>
        <v>0</v>
      </c>
      <c r="T126" s="40"/>
      <c r="U126" s="40"/>
      <c r="V126" s="40"/>
      <c r="W126" s="51"/>
      <c r="X126" s="51"/>
      <c r="Y126" s="51">
        <f t="shared" si="27"/>
        <v>7622</v>
      </c>
      <c r="Z126" s="113">
        <f t="shared" si="28"/>
        <v>1</v>
      </c>
      <c r="AA126" s="51">
        <f t="shared" si="29"/>
        <v>7622</v>
      </c>
      <c r="AB126" s="122">
        <f t="shared" si="25"/>
        <v>1</v>
      </c>
      <c r="AC126" s="131"/>
      <c r="AD126" s="131"/>
      <c r="AE126" s="131">
        <v>1</v>
      </c>
      <c r="AF126" s="146"/>
      <c r="AG126" s="198" t="s">
        <v>553</v>
      </c>
      <c r="AH126" s="198" t="s">
        <v>554</v>
      </c>
      <c r="AI126" s="198"/>
      <c r="AJ126" s="198"/>
      <c r="AK126" s="48" t="s">
        <v>555</v>
      </c>
    </row>
    <row r="127" spans="1:37" s="250" customFormat="1" ht="66.75" customHeight="1">
      <c r="A127" s="267">
        <f t="shared" si="37"/>
        <v>108</v>
      </c>
      <c r="B127" s="169" t="s">
        <v>556</v>
      </c>
      <c r="C127" s="38" t="s">
        <v>4</v>
      </c>
      <c r="D127" s="39" t="s">
        <v>5</v>
      </c>
      <c r="E127" s="40"/>
      <c r="F127" s="46">
        <v>107729</v>
      </c>
      <c r="G127" s="40"/>
      <c r="H127" s="40">
        <v>107729</v>
      </c>
      <c r="I127" s="40"/>
      <c r="J127" s="31" t="s">
        <v>284</v>
      </c>
      <c r="K127" s="40"/>
      <c r="L127" s="40"/>
      <c r="M127" s="40"/>
      <c r="N127" s="40"/>
      <c r="O127" s="40">
        <f t="shared" si="35"/>
        <v>107729.55346</v>
      </c>
      <c r="P127" s="40">
        <v>107729.55346</v>
      </c>
      <c r="Q127" s="40"/>
      <c r="R127" s="40"/>
      <c r="S127" s="40">
        <f t="shared" si="36"/>
        <v>107729.55346</v>
      </c>
      <c r="T127" s="40">
        <v>107729.55346</v>
      </c>
      <c r="U127" s="40"/>
      <c r="V127" s="40"/>
      <c r="W127" s="51"/>
      <c r="X127" s="51"/>
      <c r="Y127" s="51">
        <f t="shared" si="27"/>
        <v>0</v>
      </c>
      <c r="Z127" s="113">
        <f t="shared" si="28"/>
        <v>0</v>
      </c>
      <c r="AA127" s="51">
        <f t="shared" si="29"/>
        <v>0</v>
      </c>
      <c r="AB127" s="122">
        <f t="shared" si="25"/>
        <v>0</v>
      </c>
      <c r="AC127" s="131"/>
      <c r="AD127" s="131">
        <v>1</v>
      </c>
      <c r="AE127" s="131"/>
      <c r="AF127" s="146"/>
      <c r="AG127" s="198" t="s">
        <v>557</v>
      </c>
      <c r="AH127" s="198" t="s">
        <v>558</v>
      </c>
      <c r="AI127" s="198"/>
      <c r="AJ127" s="198"/>
      <c r="AK127" s="48" t="s">
        <v>559</v>
      </c>
    </row>
    <row r="128" spans="1:37" s="250" customFormat="1" ht="90.75" customHeight="1">
      <c r="A128" s="267">
        <f t="shared" si="37"/>
        <v>109</v>
      </c>
      <c r="B128" s="169" t="s">
        <v>560</v>
      </c>
      <c r="C128" s="38" t="s">
        <v>4</v>
      </c>
      <c r="D128" s="39" t="s">
        <v>5</v>
      </c>
      <c r="E128" s="40"/>
      <c r="F128" s="46">
        <v>13437</v>
      </c>
      <c r="G128" s="40"/>
      <c r="H128" s="40">
        <v>13437</v>
      </c>
      <c r="I128" s="40"/>
      <c r="J128" s="31" t="s">
        <v>284</v>
      </c>
      <c r="K128" s="40"/>
      <c r="L128" s="40"/>
      <c r="M128" s="40"/>
      <c r="N128" s="40"/>
      <c r="O128" s="40">
        <f t="shared" si="35"/>
        <v>671.86300000000006</v>
      </c>
      <c r="P128" s="40">
        <v>671.86300000000006</v>
      </c>
      <c r="Q128" s="40"/>
      <c r="R128" s="40"/>
      <c r="S128" s="40">
        <f t="shared" si="36"/>
        <v>0</v>
      </c>
      <c r="T128" s="40"/>
      <c r="U128" s="40"/>
      <c r="V128" s="40"/>
      <c r="W128" s="51">
        <f t="shared" ref="W128:W133" si="43">R128-V128</f>
        <v>0</v>
      </c>
      <c r="X128" s="51"/>
      <c r="Y128" s="51">
        <f t="shared" si="27"/>
        <v>671.86300000000006</v>
      </c>
      <c r="Z128" s="113">
        <f t="shared" si="28"/>
        <v>1</v>
      </c>
      <c r="AA128" s="51">
        <f t="shared" si="29"/>
        <v>671.86300000000006</v>
      </c>
      <c r="AB128" s="122">
        <f t="shared" si="25"/>
        <v>1</v>
      </c>
      <c r="AC128" s="131">
        <v>1</v>
      </c>
      <c r="AD128" s="131"/>
      <c r="AE128" s="131"/>
      <c r="AF128" s="146"/>
      <c r="AG128" s="198" t="s">
        <v>561</v>
      </c>
      <c r="AH128" s="198" t="s">
        <v>562</v>
      </c>
      <c r="AI128" s="198"/>
      <c r="AJ128" s="198"/>
      <c r="AK128" s="48" t="s">
        <v>563</v>
      </c>
    </row>
    <row r="129" spans="1:37" s="250" customFormat="1" ht="90.75" customHeight="1">
      <c r="A129" s="267">
        <f t="shared" si="37"/>
        <v>110</v>
      </c>
      <c r="B129" s="169" t="s">
        <v>564</v>
      </c>
      <c r="C129" s="38" t="s">
        <v>4</v>
      </c>
      <c r="D129" s="39" t="s">
        <v>8</v>
      </c>
      <c r="E129" s="40"/>
      <c r="F129" s="46">
        <v>20757</v>
      </c>
      <c r="G129" s="40"/>
      <c r="H129" s="40">
        <v>20757</v>
      </c>
      <c r="I129" s="40"/>
      <c r="J129" s="31" t="s">
        <v>284</v>
      </c>
      <c r="K129" s="40"/>
      <c r="L129" s="40"/>
      <c r="M129" s="40"/>
      <c r="N129" s="40"/>
      <c r="O129" s="40">
        <f t="shared" si="35"/>
        <v>5910</v>
      </c>
      <c r="P129" s="40">
        <v>5910</v>
      </c>
      <c r="Q129" s="40"/>
      <c r="R129" s="40"/>
      <c r="S129" s="40">
        <f t="shared" si="36"/>
        <v>0</v>
      </c>
      <c r="T129" s="40"/>
      <c r="U129" s="40"/>
      <c r="V129" s="40"/>
      <c r="W129" s="51">
        <f t="shared" si="43"/>
        <v>0</v>
      </c>
      <c r="X129" s="51"/>
      <c r="Y129" s="51">
        <f t="shared" si="27"/>
        <v>5910</v>
      </c>
      <c r="Z129" s="113">
        <f t="shared" si="28"/>
        <v>1</v>
      </c>
      <c r="AA129" s="51">
        <f t="shared" si="29"/>
        <v>5910</v>
      </c>
      <c r="AB129" s="122">
        <f t="shared" si="25"/>
        <v>1</v>
      </c>
      <c r="AC129" s="131">
        <v>1</v>
      </c>
      <c r="AD129" s="131"/>
      <c r="AE129" s="131"/>
      <c r="AF129" s="146"/>
      <c r="AG129" s="198" t="s">
        <v>565</v>
      </c>
      <c r="AH129" s="198" t="s">
        <v>566</v>
      </c>
      <c r="AI129" s="198"/>
      <c r="AJ129" s="198"/>
      <c r="AK129" s="48" t="s">
        <v>567</v>
      </c>
    </row>
    <row r="130" spans="1:37" s="251" customFormat="1" ht="26.25" customHeight="1">
      <c r="A130" s="29" t="s">
        <v>25</v>
      </c>
      <c r="B130" s="21" t="s">
        <v>568</v>
      </c>
      <c r="C130" s="17"/>
      <c r="D130" s="19"/>
      <c r="E130" s="20">
        <f>E131</f>
        <v>1766783</v>
      </c>
      <c r="F130" s="20">
        <f>F131</f>
        <v>1714907.2479399999</v>
      </c>
      <c r="G130" s="20">
        <f t="shared" ref="G130:L130" si="44">G131</f>
        <v>0</v>
      </c>
      <c r="H130" s="20">
        <f>H131</f>
        <v>0</v>
      </c>
      <c r="I130" s="20">
        <f t="shared" si="44"/>
        <v>0</v>
      </c>
      <c r="J130" s="27"/>
      <c r="K130" s="20"/>
      <c r="L130" s="20">
        <f t="shared" si="44"/>
        <v>0</v>
      </c>
      <c r="M130" s="20"/>
      <c r="N130" s="20"/>
      <c r="O130" s="20">
        <f>O131</f>
        <v>141815.4</v>
      </c>
      <c r="P130" s="20">
        <f t="shared" ref="P130:AF130" si="45">P131</f>
        <v>141815.4</v>
      </c>
      <c r="Q130" s="20">
        <f t="shared" si="45"/>
        <v>0</v>
      </c>
      <c r="R130" s="20">
        <f t="shared" si="45"/>
        <v>0</v>
      </c>
      <c r="S130" s="20">
        <f t="shared" si="45"/>
        <v>141815.4</v>
      </c>
      <c r="T130" s="20">
        <f t="shared" si="45"/>
        <v>141815.4</v>
      </c>
      <c r="U130" s="20">
        <f t="shared" si="45"/>
        <v>0</v>
      </c>
      <c r="V130" s="20">
        <f t="shared" si="45"/>
        <v>0</v>
      </c>
      <c r="W130" s="20">
        <f t="shared" si="43"/>
        <v>0</v>
      </c>
      <c r="X130" s="20"/>
      <c r="Y130" s="20">
        <f t="shared" si="27"/>
        <v>0</v>
      </c>
      <c r="Z130" s="111">
        <f t="shared" si="28"/>
        <v>0</v>
      </c>
      <c r="AA130" s="20">
        <f t="shared" si="29"/>
        <v>0</v>
      </c>
      <c r="AB130" s="120">
        <f t="shared" si="25"/>
        <v>0</v>
      </c>
      <c r="AC130" s="98">
        <f>AC131</f>
        <v>1</v>
      </c>
      <c r="AD130" s="98">
        <f t="shared" si="45"/>
        <v>0</v>
      </c>
      <c r="AE130" s="98">
        <f t="shared" si="45"/>
        <v>0</v>
      </c>
      <c r="AF130" s="20">
        <f t="shared" si="45"/>
        <v>0</v>
      </c>
      <c r="AG130" s="197"/>
      <c r="AH130" s="197"/>
      <c r="AI130" s="197"/>
      <c r="AJ130" s="197"/>
      <c r="AK130" s="77"/>
    </row>
    <row r="131" spans="1:37" s="251" customFormat="1" ht="65.25" customHeight="1">
      <c r="A131" s="267">
        <f>ROW()-20</f>
        <v>111</v>
      </c>
      <c r="B131" s="161" t="s">
        <v>569</v>
      </c>
      <c r="C131" s="85" t="s">
        <v>26</v>
      </c>
      <c r="D131" s="39" t="s">
        <v>8</v>
      </c>
      <c r="E131" s="40">
        <v>1766783</v>
      </c>
      <c r="F131" s="40">
        <v>1714907.2479399999</v>
      </c>
      <c r="G131" s="40"/>
      <c r="H131" s="40"/>
      <c r="I131" s="40"/>
      <c r="J131" s="79" t="s">
        <v>570</v>
      </c>
      <c r="K131" s="79" t="s">
        <v>571</v>
      </c>
      <c r="L131" s="40"/>
      <c r="M131" s="40"/>
      <c r="N131" s="40"/>
      <c r="O131" s="40">
        <f>SUM(P131:R131)</f>
        <v>141815.4</v>
      </c>
      <c r="P131" s="40">
        <v>141815.4</v>
      </c>
      <c r="Q131" s="40"/>
      <c r="R131" s="40"/>
      <c r="S131" s="40">
        <f t="shared" si="36"/>
        <v>141815.4</v>
      </c>
      <c r="T131" s="40">
        <v>141815.4</v>
      </c>
      <c r="U131" s="40"/>
      <c r="V131" s="40"/>
      <c r="W131" s="51">
        <f t="shared" si="43"/>
        <v>0</v>
      </c>
      <c r="X131" s="51"/>
      <c r="Y131" s="51">
        <f t="shared" si="27"/>
        <v>0</v>
      </c>
      <c r="Z131" s="113">
        <f t="shared" si="28"/>
        <v>0</v>
      </c>
      <c r="AA131" s="51">
        <f t="shared" si="29"/>
        <v>0</v>
      </c>
      <c r="AB131" s="122">
        <f t="shared" si="25"/>
        <v>0</v>
      </c>
      <c r="AC131" s="131">
        <v>1</v>
      </c>
      <c r="AD131" s="131">
        <v>0</v>
      </c>
      <c r="AE131" s="131">
        <v>0</v>
      </c>
      <c r="AF131" s="132">
        <v>0</v>
      </c>
      <c r="AG131" s="132"/>
      <c r="AH131" s="132"/>
      <c r="AI131" s="198" t="s">
        <v>572</v>
      </c>
      <c r="AJ131" s="198" t="s">
        <v>573</v>
      </c>
      <c r="AK131" s="70"/>
    </row>
    <row r="132" spans="1:37" s="255" customFormat="1" ht="30" customHeight="1">
      <c r="A132" s="310" t="s">
        <v>574</v>
      </c>
      <c r="B132" s="311"/>
      <c r="C132" s="154"/>
      <c r="D132" s="15"/>
      <c r="E132" s="23">
        <f>E134+F166</f>
        <v>256270435.86035001</v>
      </c>
      <c r="F132" s="23">
        <f t="shared" ref="F132:V132" si="46">F134+F166</f>
        <v>258098418.28947997</v>
      </c>
      <c r="G132" s="23">
        <f t="shared" si="46"/>
        <v>113365.9</v>
      </c>
      <c r="H132" s="23">
        <f t="shared" si="46"/>
        <v>34987099.299999997</v>
      </c>
      <c r="I132" s="23">
        <f t="shared" si="46"/>
        <v>16192484.599999998</v>
      </c>
      <c r="J132" s="23">
        <f t="shared" si="46"/>
        <v>0</v>
      </c>
      <c r="K132" s="23">
        <f t="shared" si="46"/>
        <v>0</v>
      </c>
      <c r="L132" s="23">
        <f t="shared" si="46"/>
        <v>0</v>
      </c>
      <c r="M132" s="23">
        <f t="shared" si="46"/>
        <v>1779322.49077</v>
      </c>
      <c r="N132" s="23">
        <f t="shared" si="46"/>
        <v>50451424.2566</v>
      </c>
      <c r="O132" s="23">
        <f t="shared" si="46"/>
        <v>93635542.733319998</v>
      </c>
      <c r="P132" s="23">
        <f t="shared" si="46"/>
        <v>89543692.733319998</v>
      </c>
      <c r="Q132" s="23">
        <f t="shared" si="46"/>
        <v>4091850</v>
      </c>
      <c r="R132" s="23">
        <f t="shared" si="46"/>
        <v>0</v>
      </c>
      <c r="S132" s="23">
        <f t="shared" si="46"/>
        <v>25837415.146390002</v>
      </c>
      <c r="T132" s="23">
        <f t="shared" si="46"/>
        <v>25837415.146390002</v>
      </c>
      <c r="U132" s="23">
        <f t="shared" si="46"/>
        <v>0</v>
      </c>
      <c r="V132" s="23">
        <f t="shared" si="46"/>
        <v>0</v>
      </c>
      <c r="W132" s="23">
        <f t="shared" si="43"/>
        <v>0</v>
      </c>
      <c r="X132" s="23"/>
      <c r="Y132" s="23">
        <f>P132+Q132-T132-U132</f>
        <v>67798127.586929992</v>
      </c>
      <c r="Z132" s="107">
        <f t="shared" si="28"/>
        <v>0.72406402107395673</v>
      </c>
      <c r="AA132" s="23">
        <f>Y132+W132</f>
        <v>67798127.586929992</v>
      </c>
      <c r="AB132" s="108">
        <f t="shared" si="25"/>
        <v>0.72406402107395673</v>
      </c>
      <c r="AC132" s="23">
        <f>AC134+AC166</f>
        <v>30</v>
      </c>
      <c r="AD132" s="23">
        <f>AD134+AD166</f>
        <v>14</v>
      </c>
      <c r="AE132" s="23">
        <f>AE134+AE166</f>
        <v>6</v>
      </c>
      <c r="AF132" s="23">
        <f>AF134+AF166</f>
        <v>0</v>
      </c>
      <c r="AG132" s="23"/>
      <c r="AH132" s="23"/>
      <c r="AI132" s="23"/>
      <c r="AJ132" s="23"/>
      <c r="AK132" s="225">
        <f>AK134+AK166</f>
        <v>0</v>
      </c>
    </row>
    <row r="133" spans="1:37" s="250" customFormat="1" ht="26.25" customHeight="1">
      <c r="A133" s="64"/>
      <c r="B133" s="65" t="s">
        <v>420</v>
      </c>
      <c r="C133" s="3"/>
      <c r="D133" s="2"/>
      <c r="E133" s="24"/>
      <c r="F133" s="24"/>
      <c r="G133" s="24"/>
      <c r="H133" s="24"/>
      <c r="I133" s="24"/>
      <c r="J133" s="14"/>
      <c r="K133" s="24"/>
      <c r="L133" s="24"/>
      <c r="M133" s="24"/>
      <c r="N133" s="24"/>
      <c r="O133" s="32">
        <v>0</v>
      </c>
      <c r="P133" s="24"/>
      <c r="Q133" s="24"/>
      <c r="R133" s="24"/>
      <c r="S133" s="32">
        <v>0</v>
      </c>
      <c r="T133" s="24"/>
      <c r="U133" s="24"/>
      <c r="V133" s="24"/>
      <c r="W133" s="50">
        <f t="shared" si="43"/>
        <v>0</v>
      </c>
      <c r="X133" s="75"/>
      <c r="Y133" s="50">
        <f t="shared" si="27"/>
        <v>0</v>
      </c>
      <c r="Z133" s="115"/>
      <c r="AA133" s="50"/>
      <c r="AB133" s="124"/>
      <c r="AC133" s="104"/>
      <c r="AD133" s="104"/>
      <c r="AE133" s="104"/>
      <c r="AF133" s="76"/>
      <c r="AG133" s="76"/>
      <c r="AH133" s="76"/>
      <c r="AI133" s="76"/>
      <c r="AJ133" s="76"/>
      <c r="AK133" s="63"/>
    </row>
    <row r="134" spans="1:37" s="251" customFormat="1" ht="26.25" customHeight="1">
      <c r="A134" s="29" t="s">
        <v>27</v>
      </c>
      <c r="B134" s="21" t="s">
        <v>142</v>
      </c>
      <c r="C134" s="17"/>
      <c r="D134" s="19"/>
      <c r="E134" s="20">
        <f>SUM(E135:E165)</f>
        <v>206649480.30000001</v>
      </c>
      <c r="F134" s="20">
        <f>SUM(F135:F165)</f>
        <v>208477462.72912997</v>
      </c>
      <c r="G134" s="20">
        <f>SUM(G135:G165)</f>
        <v>113365.9</v>
      </c>
      <c r="H134" s="20">
        <f>SUM(H135:H165)</f>
        <v>34987099.299999997</v>
      </c>
      <c r="I134" s="20">
        <f>SUM(I135:I165)</f>
        <v>16192484.599999998</v>
      </c>
      <c r="J134" s="20">
        <f>SUM(J135:J164)</f>
        <v>0</v>
      </c>
      <c r="K134" s="20">
        <f>SUM(K135:K164)</f>
        <v>0</v>
      </c>
      <c r="L134" s="20">
        <f>SUM(L135:L164)</f>
        <v>0</v>
      </c>
      <c r="M134" s="20">
        <f t="shared" ref="M134:T134" si="47">SUM(M135:M165)</f>
        <v>1779322.49077</v>
      </c>
      <c r="N134" s="20">
        <f t="shared" si="47"/>
        <v>50312188.562399998</v>
      </c>
      <c r="O134" s="20">
        <f t="shared" si="47"/>
        <v>51050292.593319997</v>
      </c>
      <c r="P134" s="20">
        <f t="shared" si="47"/>
        <v>47050292.593319997</v>
      </c>
      <c r="Q134" s="20">
        <f t="shared" si="47"/>
        <v>4000000</v>
      </c>
      <c r="R134" s="20">
        <f t="shared" si="47"/>
        <v>0</v>
      </c>
      <c r="S134" s="20">
        <f t="shared" si="47"/>
        <v>25688169.546960004</v>
      </c>
      <c r="T134" s="20">
        <f t="shared" si="47"/>
        <v>25688169.546960004</v>
      </c>
      <c r="U134" s="20">
        <f>SUM(U135:U164)</f>
        <v>0</v>
      </c>
      <c r="V134" s="20">
        <f>SUM(V135:V164)</f>
        <v>0</v>
      </c>
      <c r="W134" s="20"/>
      <c r="X134" s="20"/>
      <c r="Y134" s="20">
        <f t="shared" si="27"/>
        <v>25362123.046359994</v>
      </c>
      <c r="Z134" s="111">
        <f t="shared" si="28"/>
        <v>0.49680661477107113</v>
      </c>
      <c r="AA134" s="20">
        <f t="shared" si="29"/>
        <v>25362123.046359994</v>
      </c>
      <c r="AB134" s="120">
        <f t="shared" si="25"/>
        <v>0.49680661477107113</v>
      </c>
      <c r="AC134" s="20">
        <f>SUM(AC135:AC165)</f>
        <v>18</v>
      </c>
      <c r="AD134" s="20">
        <f>SUM(AD135:AD165)</f>
        <v>11</v>
      </c>
      <c r="AE134" s="20">
        <f>SUM(AE135:AE165)</f>
        <v>2</v>
      </c>
      <c r="AF134" s="20">
        <f>SUM(AF135:AF164)</f>
        <v>0</v>
      </c>
      <c r="AG134" s="20"/>
      <c r="AH134" s="20"/>
      <c r="AI134" s="20"/>
      <c r="AJ134" s="20"/>
      <c r="AK134" s="226">
        <f>SUM(AK135:AK164)</f>
        <v>0</v>
      </c>
    </row>
    <row r="135" spans="1:37" s="256" customFormat="1" ht="86.25" customHeight="1">
      <c r="A135" s="267">
        <f>ROW()-23</f>
        <v>112</v>
      </c>
      <c r="B135" s="185" t="s">
        <v>575</v>
      </c>
      <c r="C135" s="38" t="s">
        <v>28</v>
      </c>
      <c r="D135" s="41" t="s">
        <v>8</v>
      </c>
      <c r="E135" s="40">
        <v>11303880</v>
      </c>
      <c r="F135" s="40">
        <v>10366403.130000001</v>
      </c>
      <c r="G135" s="40"/>
      <c r="H135" s="40">
        <v>11303880</v>
      </c>
      <c r="I135" s="40">
        <v>6479043.5999999996</v>
      </c>
      <c r="J135" s="31" t="s">
        <v>576</v>
      </c>
      <c r="K135" s="46" t="s">
        <v>577</v>
      </c>
      <c r="L135" s="46" t="s">
        <v>578</v>
      </c>
      <c r="M135" s="40"/>
      <c r="N135" s="40">
        <v>10507157.199999999</v>
      </c>
      <c r="O135" s="40">
        <v>4320583.5999999996</v>
      </c>
      <c r="P135" s="40">
        <v>4320583.5999999996</v>
      </c>
      <c r="Q135" s="40"/>
      <c r="R135" s="40"/>
      <c r="S135" s="40">
        <v>750269.8</v>
      </c>
      <c r="T135" s="40">
        <v>750269.8</v>
      </c>
      <c r="U135" s="40"/>
      <c r="V135" s="40"/>
      <c r="W135" s="51">
        <f t="shared" ref="W135:W164" si="48">R135-V135</f>
        <v>0</v>
      </c>
      <c r="X135" s="51"/>
      <c r="Y135" s="51">
        <f t="shared" si="27"/>
        <v>3570313.8</v>
      </c>
      <c r="Z135" s="113">
        <f t="shared" si="28"/>
        <v>0.82634989402820491</v>
      </c>
      <c r="AA135" s="51">
        <f t="shared" si="29"/>
        <v>3570313.8</v>
      </c>
      <c r="AB135" s="122">
        <f t="shared" si="25"/>
        <v>0.82634989402820491</v>
      </c>
      <c r="AC135" s="131">
        <v>1</v>
      </c>
      <c r="AD135" s="131">
        <v>0</v>
      </c>
      <c r="AE135" s="131">
        <v>0</v>
      </c>
      <c r="AF135" s="132">
        <v>0</v>
      </c>
      <c r="AG135" s="132"/>
      <c r="AH135" s="132"/>
      <c r="AI135" s="198" t="s">
        <v>579</v>
      </c>
      <c r="AJ135" s="198" t="s">
        <v>580</v>
      </c>
      <c r="AK135" s="48" t="s">
        <v>581</v>
      </c>
    </row>
    <row r="136" spans="1:37" s="256" customFormat="1" ht="93" customHeight="1">
      <c r="A136" s="267">
        <f t="shared" ref="A136:A165" si="49">ROW()-23</f>
        <v>113</v>
      </c>
      <c r="B136" s="185" t="s">
        <v>582</v>
      </c>
      <c r="C136" s="38" t="s">
        <v>28</v>
      </c>
      <c r="D136" s="41" t="s">
        <v>10</v>
      </c>
      <c r="E136" s="40">
        <v>2048546</v>
      </c>
      <c r="F136" s="40">
        <v>1879225.48</v>
      </c>
      <c r="G136" s="40">
        <v>113365.9</v>
      </c>
      <c r="H136" s="40">
        <v>1935180.1</v>
      </c>
      <c r="I136" s="40">
        <v>1605621.2</v>
      </c>
      <c r="J136" s="31" t="s">
        <v>583</v>
      </c>
      <c r="K136" s="46" t="s">
        <v>584</v>
      </c>
      <c r="L136" s="46" t="s">
        <v>578</v>
      </c>
      <c r="M136" s="40">
        <v>113365.9</v>
      </c>
      <c r="N136" s="40">
        <v>1598621.2</v>
      </c>
      <c r="O136" s="40">
        <v>273604.3</v>
      </c>
      <c r="P136" s="40">
        <v>273604.3</v>
      </c>
      <c r="Q136" s="40"/>
      <c r="R136" s="40"/>
      <c r="S136" s="40"/>
      <c r="T136" s="40"/>
      <c r="U136" s="227"/>
      <c r="V136" s="40"/>
      <c r="W136" s="51">
        <f t="shared" si="48"/>
        <v>0</v>
      </c>
      <c r="X136" s="51"/>
      <c r="Y136" s="51">
        <f t="shared" si="27"/>
        <v>273604.3</v>
      </c>
      <c r="Z136" s="113">
        <f t="shared" si="28"/>
        <v>1</v>
      </c>
      <c r="AA136" s="51">
        <f t="shared" si="29"/>
        <v>273604.3</v>
      </c>
      <c r="AB136" s="122">
        <f t="shared" si="25"/>
        <v>1</v>
      </c>
      <c r="AC136" s="131">
        <v>1</v>
      </c>
      <c r="AD136" s="131">
        <v>0</v>
      </c>
      <c r="AE136" s="131"/>
      <c r="AF136" s="132">
        <v>0</v>
      </c>
      <c r="AG136" s="132"/>
      <c r="AH136" s="132"/>
      <c r="AI136" s="198" t="s">
        <v>585</v>
      </c>
      <c r="AJ136" s="198" t="s">
        <v>586</v>
      </c>
      <c r="AK136" s="48" t="s">
        <v>587</v>
      </c>
    </row>
    <row r="137" spans="1:37" s="256" customFormat="1" ht="99" customHeight="1">
      <c r="A137" s="267">
        <f t="shared" si="49"/>
        <v>114</v>
      </c>
      <c r="B137" s="185" t="s">
        <v>588</v>
      </c>
      <c r="C137" s="38" t="s">
        <v>28</v>
      </c>
      <c r="D137" s="41" t="s">
        <v>8</v>
      </c>
      <c r="E137" s="40">
        <v>10939817</v>
      </c>
      <c r="F137" s="40">
        <v>10408981.047909999</v>
      </c>
      <c r="G137" s="40"/>
      <c r="H137" s="40">
        <v>10939817</v>
      </c>
      <c r="I137" s="40">
        <v>1003548.9</v>
      </c>
      <c r="J137" s="79" t="s">
        <v>589</v>
      </c>
      <c r="K137" s="46" t="s">
        <v>590</v>
      </c>
      <c r="L137" s="46" t="s">
        <v>578</v>
      </c>
      <c r="M137" s="40"/>
      <c r="N137" s="40">
        <v>5003548.8</v>
      </c>
      <c r="O137" s="40">
        <v>6000000</v>
      </c>
      <c r="P137" s="40">
        <v>6000000</v>
      </c>
      <c r="Q137" s="40"/>
      <c r="R137" s="40"/>
      <c r="S137" s="40">
        <v>2137730.2000000002</v>
      </c>
      <c r="T137" s="40">
        <v>2137730.2000000002</v>
      </c>
      <c r="U137" s="40"/>
      <c r="V137" s="40"/>
      <c r="W137" s="51">
        <f t="shared" si="48"/>
        <v>0</v>
      </c>
      <c r="X137" s="51"/>
      <c r="Y137" s="51">
        <f t="shared" si="27"/>
        <v>3862269.8</v>
      </c>
      <c r="Z137" s="113">
        <f t="shared" si="28"/>
        <v>0.64371163333333326</v>
      </c>
      <c r="AA137" s="51">
        <f t="shared" si="29"/>
        <v>3862269.8</v>
      </c>
      <c r="AB137" s="122">
        <f t="shared" si="25"/>
        <v>0.64371163333333326</v>
      </c>
      <c r="AC137" s="131">
        <v>1</v>
      </c>
      <c r="AD137" s="131">
        <v>0</v>
      </c>
      <c r="AE137" s="131">
        <v>0</v>
      </c>
      <c r="AF137" s="132">
        <v>0</v>
      </c>
      <c r="AG137" s="132"/>
      <c r="AH137" s="132"/>
      <c r="AI137" s="198" t="s">
        <v>591</v>
      </c>
      <c r="AJ137" s="198" t="s">
        <v>592</v>
      </c>
      <c r="AK137" s="48" t="s">
        <v>593</v>
      </c>
    </row>
    <row r="138" spans="1:37" s="257" customFormat="1" ht="83.25" customHeight="1">
      <c r="A138" s="267">
        <f t="shared" si="49"/>
        <v>115</v>
      </c>
      <c r="B138" s="169" t="s">
        <v>594</v>
      </c>
      <c r="C138" s="38" t="s">
        <v>28</v>
      </c>
      <c r="D138" s="41" t="s">
        <v>5</v>
      </c>
      <c r="E138" s="46">
        <v>240981</v>
      </c>
      <c r="F138" s="46">
        <v>240981</v>
      </c>
      <c r="G138" s="46"/>
      <c r="H138" s="46"/>
      <c r="I138" s="46"/>
      <c r="J138" s="31" t="s">
        <v>595</v>
      </c>
      <c r="K138" s="46" t="s">
        <v>596</v>
      </c>
      <c r="L138" s="46" t="s">
        <v>597</v>
      </c>
      <c r="M138" s="46"/>
      <c r="N138" s="46">
        <v>134770.4</v>
      </c>
      <c r="O138" s="40">
        <v>153803.9</v>
      </c>
      <c r="P138" s="46">
        <v>153803.9</v>
      </c>
      <c r="Q138" s="46"/>
      <c r="R138" s="46"/>
      <c r="S138" s="40">
        <f t="shared" ref="S138:S174" si="50">SUM(T138:V138)</f>
        <v>0</v>
      </c>
      <c r="T138" s="46"/>
      <c r="U138" s="46"/>
      <c r="V138" s="46"/>
      <c r="W138" s="51">
        <f t="shared" si="48"/>
        <v>0</v>
      </c>
      <c r="X138" s="51"/>
      <c r="Y138" s="51">
        <f t="shared" si="27"/>
        <v>153803.9</v>
      </c>
      <c r="Z138" s="113">
        <f t="shared" si="28"/>
        <v>1</v>
      </c>
      <c r="AA138" s="51">
        <f t="shared" si="29"/>
        <v>153803.9</v>
      </c>
      <c r="AB138" s="122">
        <f t="shared" si="25"/>
        <v>1</v>
      </c>
      <c r="AC138" s="131">
        <v>1</v>
      </c>
      <c r="AD138" s="131">
        <v>0</v>
      </c>
      <c r="AE138" s="131">
        <v>0</v>
      </c>
      <c r="AF138" s="132">
        <v>0</v>
      </c>
      <c r="AG138" s="132"/>
      <c r="AH138" s="132"/>
      <c r="AI138" s="198" t="s">
        <v>598</v>
      </c>
      <c r="AJ138" s="198" t="s">
        <v>599</v>
      </c>
      <c r="AK138" s="48" t="s">
        <v>600</v>
      </c>
    </row>
    <row r="139" spans="1:37" s="257" customFormat="1" ht="83.25" customHeight="1">
      <c r="A139" s="267">
        <f t="shared" si="49"/>
        <v>116</v>
      </c>
      <c r="B139" s="169" t="s">
        <v>601</v>
      </c>
      <c r="C139" s="38" t="s">
        <v>28</v>
      </c>
      <c r="D139" s="41">
        <v>2026</v>
      </c>
      <c r="E139" s="46">
        <v>1134821</v>
      </c>
      <c r="F139" s="46">
        <v>1134821</v>
      </c>
      <c r="G139" s="46"/>
      <c r="H139" s="46">
        <v>1134821</v>
      </c>
      <c r="I139" s="46">
        <v>0</v>
      </c>
      <c r="J139" s="31" t="s">
        <v>602</v>
      </c>
      <c r="K139" s="46" t="s">
        <v>603</v>
      </c>
      <c r="L139" s="53" t="s">
        <v>603</v>
      </c>
      <c r="M139" s="46"/>
      <c r="N139" s="46">
        <v>1134821</v>
      </c>
      <c r="O139" s="40">
        <f t="shared" ref="O139:O171" si="51">SUM(P139:R139)</f>
        <v>1134821</v>
      </c>
      <c r="P139" s="46">
        <v>1134821</v>
      </c>
      <c r="Q139" s="46"/>
      <c r="R139" s="46"/>
      <c r="S139" s="40">
        <f t="shared" si="50"/>
        <v>0</v>
      </c>
      <c r="T139" s="46"/>
      <c r="U139" s="46"/>
      <c r="V139" s="46"/>
      <c r="W139" s="51">
        <f t="shared" si="48"/>
        <v>0</v>
      </c>
      <c r="X139" s="51"/>
      <c r="Y139" s="51">
        <f t="shared" si="27"/>
        <v>1134821</v>
      </c>
      <c r="Z139" s="113">
        <f t="shared" si="28"/>
        <v>1</v>
      </c>
      <c r="AA139" s="51">
        <f t="shared" si="29"/>
        <v>1134821</v>
      </c>
      <c r="AB139" s="122">
        <f t="shared" si="25"/>
        <v>1</v>
      </c>
      <c r="AC139" s="131">
        <v>1</v>
      </c>
      <c r="AD139" s="131"/>
      <c r="AE139" s="131"/>
      <c r="AF139" s="132"/>
      <c r="AG139" s="132"/>
      <c r="AH139" s="132"/>
      <c r="AI139" s="198" t="s">
        <v>604</v>
      </c>
      <c r="AJ139" s="132" t="s">
        <v>605</v>
      </c>
      <c r="AK139" s="48" t="s">
        <v>148</v>
      </c>
    </row>
    <row r="140" spans="1:37" s="257" customFormat="1" ht="83.25" customHeight="1">
      <c r="A140" s="267">
        <f t="shared" si="49"/>
        <v>117</v>
      </c>
      <c r="B140" s="169" t="s">
        <v>606</v>
      </c>
      <c r="C140" s="38" t="s">
        <v>28</v>
      </c>
      <c r="D140" s="41">
        <v>2026</v>
      </c>
      <c r="E140" s="46">
        <v>1482559</v>
      </c>
      <c r="F140" s="46">
        <v>1482559</v>
      </c>
      <c r="G140" s="46"/>
      <c r="H140" s="46">
        <v>1482559</v>
      </c>
      <c r="I140" s="46">
        <v>0</v>
      </c>
      <c r="J140" s="31" t="s">
        <v>607</v>
      </c>
      <c r="K140" s="46" t="s">
        <v>603</v>
      </c>
      <c r="L140" s="53" t="s">
        <v>603</v>
      </c>
      <c r="M140" s="46"/>
      <c r="N140" s="46">
        <v>1482559</v>
      </c>
      <c r="O140" s="40">
        <f t="shared" si="51"/>
        <v>1482559</v>
      </c>
      <c r="P140" s="46">
        <v>1482559</v>
      </c>
      <c r="Q140" s="46"/>
      <c r="R140" s="46"/>
      <c r="S140" s="40">
        <f t="shared" si="50"/>
        <v>0</v>
      </c>
      <c r="T140" s="46"/>
      <c r="U140" s="46"/>
      <c r="V140" s="46"/>
      <c r="W140" s="51">
        <f t="shared" si="48"/>
        <v>0</v>
      </c>
      <c r="X140" s="51"/>
      <c r="Y140" s="51">
        <f t="shared" si="27"/>
        <v>1482559</v>
      </c>
      <c r="Z140" s="113">
        <f t="shared" si="28"/>
        <v>1</v>
      </c>
      <c r="AA140" s="51">
        <f t="shared" si="29"/>
        <v>1482559</v>
      </c>
      <c r="AB140" s="122">
        <f t="shared" si="25"/>
        <v>1</v>
      </c>
      <c r="AC140" s="131">
        <v>1</v>
      </c>
      <c r="AD140" s="131"/>
      <c r="AE140" s="131"/>
      <c r="AF140" s="132"/>
      <c r="AG140" s="132"/>
      <c r="AH140" s="132"/>
      <c r="AI140" s="198" t="s">
        <v>608</v>
      </c>
      <c r="AJ140" s="132" t="s">
        <v>605</v>
      </c>
      <c r="AK140" s="48" t="s">
        <v>148</v>
      </c>
    </row>
    <row r="141" spans="1:37" s="255" customFormat="1" ht="57.75" customHeight="1">
      <c r="A141" s="267">
        <f t="shared" si="49"/>
        <v>118</v>
      </c>
      <c r="B141" s="185" t="s">
        <v>609</v>
      </c>
      <c r="C141" s="38" t="s">
        <v>28</v>
      </c>
      <c r="D141" s="41" t="s">
        <v>10</v>
      </c>
      <c r="E141" s="40">
        <v>1067803</v>
      </c>
      <c r="F141" s="40">
        <v>2500211.5</v>
      </c>
      <c r="G141" s="46"/>
      <c r="H141" s="46" t="s">
        <v>610</v>
      </c>
      <c r="I141" s="46"/>
      <c r="J141" s="31" t="s">
        <v>611</v>
      </c>
      <c r="K141" s="46" t="s">
        <v>612</v>
      </c>
      <c r="L141" s="40"/>
      <c r="M141" s="40"/>
      <c r="N141" s="40"/>
      <c r="O141" s="40">
        <f t="shared" si="51"/>
        <v>834311</v>
      </c>
      <c r="P141" s="40">
        <v>834311</v>
      </c>
      <c r="Q141" s="40"/>
      <c r="R141" s="40"/>
      <c r="S141" s="40">
        <f t="shared" si="50"/>
        <v>139505</v>
      </c>
      <c r="T141" s="40">
        <v>139505</v>
      </c>
      <c r="U141" s="40"/>
      <c r="V141" s="40"/>
      <c r="W141" s="51">
        <f t="shared" si="48"/>
        <v>0</v>
      </c>
      <c r="X141" s="51"/>
      <c r="Y141" s="51">
        <f t="shared" si="27"/>
        <v>694806</v>
      </c>
      <c r="Z141" s="113">
        <f t="shared" si="28"/>
        <v>0.83279017057188509</v>
      </c>
      <c r="AA141" s="51">
        <f t="shared" si="29"/>
        <v>694806</v>
      </c>
      <c r="AB141" s="122">
        <f t="shared" si="25"/>
        <v>0.83279017057188509</v>
      </c>
      <c r="AC141" s="131"/>
      <c r="AD141" s="131">
        <v>1</v>
      </c>
      <c r="AE141" s="131"/>
      <c r="AF141" s="132">
        <v>0</v>
      </c>
      <c r="AG141" s="132"/>
      <c r="AH141" s="132"/>
      <c r="AI141" s="198" t="s">
        <v>613</v>
      </c>
      <c r="AJ141" s="198" t="s">
        <v>614</v>
      </c>
      <c r="AK141" s="48" t="s">
        <v>615</v>
      </c>
    </row>
    <row r="142" spans="1:37" s="255" customFormat="1" ht="96" customHeight="1">
      <c r="A142" s="267">
        <f t="shared" si="49"/>
        <v>119</v>
      </c>
      <c r="B142" s="185" t="s">
        <v>616</v>
      </c>
      <c r="C142" s="38" t="s">
        <v>28</v>
      </c>
      <c r="D142" s="41" t="s">
        <v>8</v>
      </c>
      <c r="E142" s="40">
        <v>6055963</v>
      </c>
      <c r="F142" s="40">
        <v>5745283.7999999998</v>
      </c>
      <c r="G142" s="40"/>
      <c r="H142" s="46" t="s">
        <v>617</v>
      </c>
      <c r="I142" s="40"/>
      <c r="J142" s="31" t="s">
        <v>618</v>
      </c>
      <c r="K142" s="46" t="s">
        <v>619</v>
      </c>
      <c r="L142" s="40"/>
      <c r="M142" s="40"/>
      <c r="N142" s="40"/>
      <c r="O142" s="40">
        <f t="shared" si="51"/>
        <v>566934.5</v>
      </c>
      <c r="P142" s="40">
        <v>566934.5</v>
      </c>
      <c r="Q142" s="40"/>
      <c r="R142" s="40"/>
      <c r="S142" s="40">
        <f t="shared" si="50"/>
        <v>234865.3</v>
      </c>
      <c r="T142" s="40">
        <v>234865.3</v>
      </c>
      <c r="U142" s="40"/>
      <c r="V142" s="40"/>
      <c r="W142" s="51">
        <f t="shared" si="48"/>
        <v>0</v>
      </c>
      <c r="X142" s="51"/>
      <c r="Y142" s="51">
        <f t="shared" si="27"/>
        <v>332069.2</v>
      </c>
      <c r="Z142" s="113">
        <f t="shared" si="28"/>
        <v>0.58572762814751966</v>
      </c>
      <c r="AA142" s="51">
        <f t="shared" si="29"/>
        <v>332069.2</v>
      </c>
      <c r="AB142" s="122">
        <f t="shared" si="25"/>
        <v>0.58572762814751966</v>
      </c>
      <c r="AC142" s="131"/>
      <c r="AD142" s="131">
        <v>1</v>
      </c>
      <c r="AE142" s="131">
        <v>0</v>
      </c>
      <c r="AF142" s="132">
        <v>0</v>
      </c>
      <c r="AG142" s="132"/>
      <c r="AH142" s="132"/>
      <c r="AI142" s="198" t="s">
        <v>620</v>
      </c>
      <c r="AJ142" s="198" t="s">
        <v>621</v>
      </c>
      <c r="AK142" s="48" t="s">
        <v>622</v>
      </c>
    </row>
    <row r="143" spans="1:37" s="255" customFormat="1" ht="71.25" customHeight="1">
      <c r="A143" s="267">
        <f t="shared" si="49"/>
        <v>120</v>
      </c>
      <c r="B143" s="185" t="s">
        <v>623</v>
      </c>
      <c r="C143" s="38" t="s">
        <v>28</v>
      </c>
      <c r="D143" s="39" t="s">
        <v>10</v>
      </c>
      <c r="E143" s="40">
        <v>8090229</v>
      </c>
      <c r="F143" s="46">
        <v>7508565.2999999998</v>
      </c>
      <c r="G143" s="40"/>
      <c r="H143" s="46" t="s">
        <v>624</v>
      </c>
      <c r="I143" s="40"/>
      <c r="J143" s="31" t="s">
        <v>625</v>
      </c>
      <c r="K143" s="46" t="s">
        <v>626</v>
      </c>
      <c r="L143" s="40"/>
      <c r="M143" s="40">
        <v>1665956.5907700001</v>
      </c>
      <c r="N143" s="40">
        <v>469793.66239999997</v>
      </c>
      <c r="O143" s="40">
        <v>1500000</v>
      </c>
      <c r="P143" s="40">
        <v>1500000</v>
      </c>
      <c r="Q143" s="40"/>
      <c r="R143" s="40"/>
      <c r="S143" s="40">
        <f t="shared" si="50"/>
        <v>430438.8</v>
      </c>
      <c r="T143" s="40">
        <v>430438.8</v>
      </c>
      <c r="U143" s="40"/>
      <c r="V143" s="40"/>
      <c r="W143" s="51">
        <f t="shared" si="48"/>
        <v>0</v>
      </c>
      <c r="X143" s="51"/>
      <c r="Y143" s="51">
        <f t="shared" si="27"/>
        <v>1069561.2</v>
      </c>
      <c r="Z143" s="113">
        <f t="shared" si="28"/>
        <v>0.71304079999999992</v>
      </c>
      <c r="AA143" s="51">
        <f t="shared" si="29"/>
        <v>1069561.2</v>
      </c>
      <c r="AB143" s="122">
        <f t="shared" si="25"/>
        <v>0.71304079999999992</v>
      </c>
      <c r="AC143" s="131">
        <v>1</v>
      </c>
      <c r="AD143" s="131">
        <v>0</v>
      </c>
      <c r="AE143" s="131">
        <v>0</v>
      </c>
      <c r="AF143" s="132">
        <v>0</v>
      </c>
      <c r="AG143" s="132"/>
      <c r="AH143" s="132"/>
      <c r="AI143" s="198" t="s">
        <v>627</v>
      </c>
      <c r="AJ143" s="132" t="s">
        <v>628</v>
      </c>
      <c r="AK143" s="80"/>
    </row>
    <row r="144" spans="1:37" s="255" customFormat="1" ht="87" customHeight="1">
      <c r="A144" s="267">
        <f t="shared" si="49"/>
        <v>121</v>
      </c>
      <c r="B144" s="167" t="s">
        <v>629</v>
      </c>
      <c r="C144" s="38" t="s">
        <v>28</v>
      </c>
      <c r="D144" s="39" t="s">
        <v>5</v>
      </c>
      <c r="E144" s="40">
        <v>2392098</v>
      </c>
      <c r="F144" s="46">
        <v>2294484</v>
      </c>
      <c r="G144" s="40"/>
      <c r="H144" s="46" t="s">
        <v>630</v>
      </c>
      <c r="I144" s="40"/>
      <c r="J144" s="31" t="s">
        <v>631</v>
      </c>
      <c r="K144" s="46" t="s">
        <v>632</v>
      </c>
      <c r="L144" s="40"/>
      <c r="M144" s="40"/>
      <c r="N144" s="40"/>
      <c r="O144" s="40">
        <f t="shared" si="51"/>
        <v>1150000</v>
      </c>
      <c r="P144" s="40">
        <v>1150000</v>
      </c>
      <c r="Q144" s="40"/>
      <c r="R144" s="40"/>
      <c r="S144" s="40">
        <f t="shared" si="50"/>
        <v>458543.8</v>
      </c>
      <c r="T144" s="40">
        <v>458543.8</v>
      </c>
      <c r="U144" s="40"/>
      <c r="V144" s="40"/>
      <c r="W144" s="51">
        <f t="shared" si="48"/>
        <v>0</v>
      </c>
      <c r="X144" s="51"/>
      <c r="Y144" s="51">
        <f t="shared" si="27"/>
        <v>691456.2</v>
      </c>
      <c r="Z144" s="113">
        <f t="shared" si="28"/>
        <v>0.60126626086956514</v>
      </c>
      <c r="AA144" s="51">
        <f t="shared" si="29"/>
        <v>691456.2</v>
      </c>
      <c r="AB144" s="122">
        <f t="shared" si="25"/>
        <v>0.60126626086956514</v>
      </c>
      <c r="AC144" s="131">
        <v>1</v>
      </c>
      <c r="AD144" s="131">
        <v>0</v>
      </c>
      <c r="AE144" s="131">
        <v>0</v>
      </c>
      <c r="AF144" s="132">
        <v>0</v>
      </c>
      <c r="AG144" s="132"/>
      <c r="AH144" s="132"/>
      <c r="AI144" s="198" t="s">
        <v>633</v>
      </c>
      <c r="AJ144" s="198" t="s">
        <v>634</v>
      </c>
      <c r="AK144" s="80"/>
    </row>
    <row r="145" spans="1:37" s="255" customFormat="1" ht="120" customHeight="1">
      <c r="A145" s="267">
        <f t="shared" si="49"/>
        <v>122</v>
      </c>
      <c r="B145" s="167" t="s">
        <v>635</v>
      </c>
      <c r="C145" s="38" t="s">
        <v>28</v>
      </c>
      <c r="D145" s="39" t="s">
        <v>5</v>
      </c>
      <c r="E145" s="40">
        <v>2273847</v>
      </c>
      <c r="F145" s="46">
        <v>803479.31099999999</v>
      </c>
      <c r="G145" s="40"/>
      <c r="H145" s="46" t="s">
        <v>636</v>
      </c>
      <c r="I145" s="40"/>
      <c r="J145" s="31" t="s">
        <v>637</v>
      </c>
      <c r="K145" s="40"/>
      <c r="L145" s="40"/>
      <c r="M145" s="40"/>
      <c r="N145" s="40">
        <v>803479.3</v>
      </c>
      <c r="O145" s="40">
        <v>707330</v>
      </c>
      <c r="P145" s="40">
        <v>707330</v>
      </c>
      <c r="Q145" s="40"/>
      <c r="R145" s="40"/>
      <c r="S145" s="40">
        <f t="shared" si="50"/>
        <v>520297.2</v>
      </c>
      <c r="T145" s="40">
        <v>520297.2</v>
      </c>
      <c r="U145" s="40"/>
      <c r="V145" s="40"/>
      <c r="W145" s="51">
        <f t="shared" si="48"/>
        <v>0</v>
      </c>
      <c r="X145" s="51"/>
      <c r="Y145" s="51">
        <f t="shared" si="27"/>
        <v>187032.8</v>
      </c>
      <c r="Z145" s="113">
        <f t="shared" si="28"/>
        <v>0.26442085023963352</v>
      </c>
      <c r="AA145" s="51">
        <f t="shared" si="29"/>
        <v>187032.8</v>
      </c>
      <c r="AB145" s="122">
        <f t="shared" si="25"/>
        <v>0.26442085023963352</v>
      </c>
      <c r="AC145" s="131"/>
      <c r="AD145" s="131">
        <v>1</v>
      </c>
      <c r="AE145" s="131">
        <v>0</v>
      </c>
      <c r="AF145" s="132">
        <v>0</v>
      </c>
      <c r="AG145" s="132"/>
      <c r="AH145" s="132"/>
      <c r="AI145" s="198" t="s">
        <v>638</v>
      </c>
      <c r="AJ145" s="132" t="s">
        <v>639</v>
      </c>
      <c r="AK145" s="142" t="s">
        <v>640</v>
      </c>
    </row>
    <row r="146" spans="1:37" s="255" customFormat="1" ht="86.25" customHeight="1">
      <c r="A146" s="267">
        <f t="shared" si="49"/>
        <v>123</v>
      </c>
      <c r="B146" s="185" t="s">
        <v>641</v>
      </c>
      <c r="C146" s="38" t="s">
        <v>28</v>
      </c>
      <c r="D146" s="39" t="s">
        <v>5</v>
      </c>
      <c r="E146" s="40">
        <v>2023874</v>
      </c>
      <c r="F146" s="40">
        <v>702997.90300000005</v>
      </c>
      <c r="G146" s="40"/>
      <c r="H146" s="46" t="s">
        <v>642</v>
      </c>
      <c r="I146" s="40"/>
      <c r="J146" s="31" t="s">
        <v>643</v>
      </c>
      <c r="K146" s="40"/>
      <c r="L146" s="40"/>
      <c r="M146" s="40"/>
      <c r="N146" s="40">
        <v>702997.9</v>
      </c>
      <c r="O146" s="40">
        <v>555497</v>
      </c>
      <c r="P146" s="40">
        <v>555497</v>
      </c>
      <c r="Q146" s="40"/>
      <c r="R146" s="40"/>
      <c r="S146" s="40">
        <f t="shared" si="50"/>
        <v>412558.33</v>
      </c>
      <c r="T146" s="40">
        <v>412558.33</v>
      </c>
      <c r="U146" s="40"/>
      <c r="V146" s="40"/>
      <c r="W146" s="51">
        <f t="shared" si="48"/>
        <v>0</v>
      </c>
      <c r="X146" s="51"/>
      <c r="Y146" s="51">
        <f t="shared" si="27"/>
        <v>142938.66999999998</v>
      </c>
      <c r="Z146" s="113">
        <f t="shared" si="28"/>
        <v>0.25731672718304505</v>
      </c>
      <c r="AA146" s="51">
        <f t="shared" si="29"/>
        <v>142938.66999999998</v>
      </c>
      <c r="AB146" s="122">
        <f t="shared" ref="AB146:AB196" si="52">AA146/O146</f>
        <v>0.25731672718304505</v>
      </c>
      <c r="AC146" s="131"/>
      <c r="AD146" s="131">
        <v>1</v>
      </c>
      <c r="AE146" s="131">
        <v>0</v>
      </c>
      <c r="AF146" s="132">
        <v>0</v>
      </c>
      <c r="AG146" s="132"/>
      <c r="AH146" s="132"/>
      <c r="AI146" s="198" t="s">
        <v>644</v>
      </c>
      <c r="AJ146" s="132" t="s">
        <v>639</v>
      </c>
      <c r="AK146" s="147" t="s">
        <v>640</v>
      </c>
    </row>
    <row r="147" spans="1:37" s="255" customFormat="1" ht="81" customHeight="1">
      <c r="A147" s="267">
        <f t="shared" si="49"/>
        <v>124</v>
      </c>
      <c r="B147" s="185" t="s">
        <v>645</v>
      </c>
      <c r="C147" s="38" t="s">
        <v>28</v>
      </c>
      <c r="D147" s="39" t="s">
        <v>5</v>
      </c>
      <c r="E147" s="40">
        <v>2840266</v>
      </c>
      <c r="F147" s="40">
        <v>2679942.267</v>
      </c>
      <c r="G147" s="40"/>
      <c r="H147" s="46" t="s">
        <v>646</v>
      </c>
      <c r="I147" s="40"/>
      <c r="J147" s="31" t="s">
        <v>647</v>
      </c>
      <c r="K147" s="40"/>
      <c r="L147" s="40"/>
      <c r="M147" s="40"/>
      <c r="N147" s="40">
        <v>2679942.2999999998</v>
      </c>
      <c r="O147" s="40">
        <v>754225</v>
      </c>
      <c r="P147" s="40">
        <v>754225</v>
      </c>
      <c r="Q147" s="40"/>
      <c r="R147" s="40"/>
      <c r="S147" s="40">
        <f t="shared" si="50"/>
        <v>523735.55</v>
      </c>
      <c r="T147" s="40">
        <v>523735.55</v>
      </c>
      <c r="U147" s="40"/>
      <c r="V147" s="40"/>
      <c r="W147" s="51">
        <f t="shared" si="48"/>
        <v>0</v>
      </c>
      <c r="X147" s="51"/>
      <c r="Y147" s="51">
        <f t="shared" si="27"/>
        <v>230489.45</v>
      </c>
      <c r="Z147" s="113">
        <f t="shared" si="28"/>
        <v>0.30559773277205082</v>
      </c>
      <c r="AA147" s="51">
        <f t="shared" si="29"/>
        <v>230489.45</v>
      </c>
      <c r="AB147" s="122">
        <f t="shared" si="52"/>
        <v>0.30559773277205082</v>
      </c>
      <c r="AC147" s="131"/>
      <c r="AD147" s="131">
        <v>1</v>
      </c>
      <c r="AE147" s="131">
        <v>0</v>
      </c>
      <c r="AF147" s="132">
        <v>0</v>
      </c>
      <c r="AG147" s="132"/>
      <c r="AH147" s="132"/>
      <c r="AI147" s="198" t="s">
        <v>648</v>
      </c>
      <c r="AJ147" s="198" t="s">
        <v>649</v>
      </c>
      <c r="AK147" s="147" t="s">
        <v>650</v>
      </c>
    </row>
    <row r="148" spans="1:37" s="255" customFormat="1" ht="86.25" customHeight="1">
      <c r="A148" s="267">
        <f t="shared" si="49"/>
        <v>125</v>
      </c>
      <c r="B148" s="169" t="s">
        <v>651</v>
      </c>
      <c r="C148" s="38" t="s">
        <v>28</v>
      </c>
      <c r="D148" s="41" t="s">
        <v>5</v>
      </c>
      <c r="E148" s="40">
        <v>8238569.5</v>
      </c>
      <c r="F148" s="46">
        <v>7979630.557</v>
      </c>
      <c r="G148" s="40"/>
      <c r="H148" s="46" t="s">
        <v>652</v>
      </c>
      <c r="I148" s="40"/>
      <c r="J148" s="31" t="s">
        <v>653</v>
      </c>
      <c r="K148" s="40"/>
      <c r="L148" s="40"/>
      <c r="M148" s="40"/>
      <c r="N148" s="40">
        <v>7979630.5999999996</v>
      </c>
      <c r="O148" s="40">
        <v>3000000</v>
      </c>
      <c r="P148" s="40">
        <v>3000000</v>
      </c>
      <c r="Q148" s="40"/>
      <c r="R148" s="40"/>
      <c r="S148" s="40">
        <f t="shared" si="50"/>
        <v>1106993.9099999999</v>
      </c>
      <c r="T148" s="40">
        <v>1106993.9099999999</v>
      </c>
      <c r="U148" s="40"/>
      <c r="V148" s="40"/>
      <c r="W148" s="51">
        <f t="shared" si="48"/>
        <v>0</v>
      </c>
      <c r="X148" s="51"/>
      <c r="Y148" s="51">
        <f t="shared" ref="Y148:Y197" si="53">P148+Q148-T148-U148</f>
        <v>1893006.09</v>
      </c>
      <c r="Z148" s="113">
        <f t="shared" ref="Z148:Z196" si="54">Y148/(P148+Q148)</f>
        <v>0.63100202999999999</v>
      </c>
      <c r="AA148" s="51">
        <f t="shared" ref="AA148:AA196" si="55">Y148+W148</f>
        <v>1893006.09</v>
      </c>
      <c r="AB148" s="122">
        <f t="shared" si="52"/>
        <v>0.63100202999999999</v>
      </c>
      <c r="AC148" s="131">
        <v>1</v>
      </c>
      <c r="AD148" s="131">
        <v>0</v>
      </c>
      <c r="AE148" s="131">
        <v>0</v>
      </c>
      <c r="AF148" s="132">
        <v>0</v>
      </c>
      <c r="AG148" s="132"/>
      <c r="AH148" s="132"/>
      <c r="AI148" s="198" t="s">
        <v>654</v>
      </c>
      <c r="AJ148" s="132" t="s">
        <v>655</v>
      </c>
      <c r="AK148" s="80"/>
    </row>
    <row r="149" spans="1:37" s="255" customFormat="1" ht="113.25" customHeight="1">
      <c r="A149" s="267">
        <f t="shared" si="49"/>
        <v>126</v>
      </c>
      <c r="B149" s="167" t="s">
        <v>656</v>
      </c>
      <c r="C149" s="38" t="s">
        <v>28</v>
      </c>
      <c r="D149" s="41" t="s">
        <v>5</v>
      </c>
      <c r="E149" s="40">
        <v>4451155</v>
      </c>
      <c r="F149" s="46">
        <v>4306187.4000000004</v>
      </c>
      <c r="G149" s="40"/>
      <c r="H149" s="40">
        <v>2315859.5</v>
      </c>
      <c r="I149" s="40">
        <v>2315859.5</v>
      </c>
      <c r="J149" s="31" t="s">
        <v>657</v>
      </c>
      <c r="K149" s="46" t="s">
        <v>658</v>
      </c>
      <c r="L149" s="40"/>
      <c r="M149" s="40"/>
      <c r="N149" s="40">
        <v>4306187.4000000004</v>
      </c>
      <c r="O149" s="40">
        <f t="shared" si="51"/>
        <v>4315859</v>
      </c>
      <c r="P149" s="40">
        <v>2315859</v>
      </c>
      <c r="Q149" s="40">
        <v>2000000</v>
      </c>
      <c r="R149" s="40"/>
      <c r="S149" s="40">
        <f t="shared" si="50"/>
        <v>3371309.3</v>
      </c>
      <c r="T149" s="40">
        <v>3371309.3</v>
      </c>
      <c r="U149" s="40"/>
      <c r="V149" s="40"/>
      <c r="W149" s="51">
        <f t="shared" si="48"/>
        <v>0</v>
      </c>
      <c r="X149" s="51"/>
      <c r="Y149" s="51">
        <f t="shared" si="53"/>
        <v>944549.70000000019</v>
      </c>
      <c r="Z149" s="113">
        <f t="shared" si="54"/>
        <v>0.21885555111971919</v>
      </c>
      <c r="AA149" s="51">
        <f t="shared" si="55"/>
        <v>944549.70000000019</v>
      </c>
      <c r="AB149" s="122">
        <f t="shared" si="52"/>
        <v>0.21885555111971919</v>
      </c>
      <c r="AC149" s="131">
        <v>1</v>
      </c>
      <c r="AD149" s="131"/>
      <c r="AE149" s="131"/>
      <c r="AF149" s="57"/>
      <c r="AG149" s="57"/>
      <c r="AH149" s="57"/>
      <c r="AI149" s="57" t="s">
        <v>659</v>
      </c>
      <c r="AJ149" s="57" t="s">
        <v>660</v>
      </c>
      <c r="AK149" s="142" t="s">
        <v>661</v>
      </c>
    </row>
    <row r="150" spans="1:37" s="255" customFormat="1" ht="79.5" customHeight="1">
      <c r="A150" s="267">
        <f t="shared" si="49"/>
        <v>127</v>
      </c>
      <c r="B150" s="167" t="s">
        <v>662</v>
      </c>
      <c r="C150" s="38" t="s">
        <v>28</v>
      </c>
      <c r="D150" s="41" t="s">
        <v>5</v>
      </c>
      <c r="E150" s="40">
        <v>7932939</v>
      </c>
      <c r="F150" s="46">
        <v>7633703.0999999996</v>
      </c>
      <c r="G150" s="40"/>
      <c r="H150" s="40">
        <v>6</v>
      </c>
      <c r="I150" s="40">
        <v>6</v>
      </c>
      <c r="J150" s="31" t="s">
        <v>663</v>
      </c>
      <c r="K150" s="46" t="s">
        <v>664</v>
      </c>
      <c r="L150" s="40"/>
      <c r="M150" s="40"/>
      <c r="N150" s="40">
        <v>7633703.0999999996</v>
      </c>
      <c r="O150" s="40">
        <f t="shared" si="51"/>
        <v>2000006</v>
      </c>
      <c r="P150" s="40">
        <v>6</v>
      </c>
      <c r="Q150" s="40">
        <v>2000000</v>
      </c>
      <c r="R150" s="40"/>
      <c r="S150" s="40">
        <f t="shared" si="50"/>
        <v>1390550</v>
      </c>
      <c r="T150" s="40">
        <v>1390550</v>
      </c>
      <c r="U150" s="40"/>
      <c r="V150" s="40"/>
      <c r="W150" s="51">
        <f t="shared" si="48"/>
        <v>0</v>
      </c>
      <c r="X150" s="51"/>
      <c r="Y150" s="51">
        <f t="shared" si="53"/>
        <v>609456</v>
      </c>
      <c r="Z150" s="113">
        <f t="shared" si="54"/>
        <v>0.30472708581874253</v>
      </c>
      <c r="AA150" s="51">
        <f t="shared" si="55"/>
        <v>609456</v>
      </c>
      <c r="AB150" s="122">
        <f t="shared" si="52"/>
        <v>0.30472708581874253</v>
      </c>
      <c r="AC150" s="131">
        <v>1</v>
      </c>
      <c r="AD150" s="131"/>
      <c r="AE150" s="131"/>
      <c r="AF150" s="57"/>
      <c r="AG150" s="57"/>
      <c r="AH150" s="57"/>
      <c r="AI150" s="57" t="s">
        <v>665</v>
      </c>
      <c r="AJ150" s="57" t="s">
        <v>660</v>
      </c>
      <c r="AK150" s="142" t="s">
        <v>666</v>
      </c>
    </row>
    <row r="151" spans="1:37" s="250" customFormat="1" ht="120.75" customHeight="1">
      <c r="A151" s="267">
        <f t="shared" si="49"/>
        <v>128</v>
      </c>
      <c r="B151" s="161" t="s">
        <v>667</v>
      </c>
      <c r="C151" s="85" t="s">
        <v>29</v>
      </c>
      <c r="D151" s="41" t="s">
        <v>5</v>
      </c>
      <c r="E151" s="40">
        <v>1336005</v>
      </c>
      <c r="F151" s="40">
        <v>1269272.5</v>
      </c>
      <c r="G151" s="86"/>
      <c r="H151" s="86"/>
      <c r="I151" s="86"/>
      <c r="J151" s="31" t="s">
        <v>668</v>
      </c>
      <c r="K151" s="46"/>
      <c r="L151" s="46"/>
      <c r="M151" s="46"/>
      <c r="N151" s="46"/>
      <c r="O151" s="40">
        <f t="shared" si="51"/>
        <v>1269272.2</v>
      </c>
      <c r="P151" s="40">
        <v>1269272.2</v>
      </c>
      <c r="Q151" s="46"/>
      <c r="R151" s="46"/>
      <c r="S151" s="40">
        <f t="shared" si="50"/>
        <v>1201314</v>
      </c>
      <c r="T151" s="46">
        <v>1201314</v>
      </c>
      <c r="U151" s="46"/>
      <c r="V151" s="46"/>
      <c r="W151" s="51">
        <f>R151-V151</f>
        <v>0</v>
      </c>
      <c r="X151" s="51"/>
      <c r="Y151" s="51">
        <f t="shared" si="53"/>
        <v>67958.199999999953</v>
      </c>
      <c r="Z151" s="113">
        <f t="shared" si="54"/>
        <v>5.3541076531889657E-2</v>
      </c>
      <c r="AA151" s="51">
        <f t="shared" si="55"/>
        <v>67958.199999999953</v>
      </c>
      <c r="AB151" s="122">
        <f t="shared" si="52"/>
        <v>5.3541076531889657E-2</v>
      </c>
      <c r="AC151" s="106">
        <v>1</v>
      </c>
      <c r="AD151" s="106"/>
      <c r="AE151" s="106"/>
      <c r="AF151" s="57"/>
      <c r="AG151" s="57"/>
      <c r="AH151" s="57"/>
      <c r="AI151" s="57" t="s">
        <v>669</v>
      </c>
      <c r="AJ151" s="57" t="s">
        <v>670</v>
      </c>
      <c r="AK151" s="48" t="s">
        <v>671</v>
      </c>
    </row>
    <row r="152" spans="1:37" s="255" customFormat="1" ht="77.45" customHeight="1">
      <c r="A152" s="267">
        <f t="shared" si="49"/>
        <v>129</v>
      </c>
      <c r="B152" s="167" t="s">
        <v>672</v>
      </c>
      <c r="C152" s="38" t="s">
        <v>28</v>
      </c>
      <c r="D152" s="41" t="s">
        <v>8</v>
      </c>
      <c r="E152" s="40">
        <v>4408850</v>
      </c>
      <c r="F152" s="46">
        <v>4226103.8</v>
      </c>
      <c r="G152" s="40"/>
      <c r="H152" s="40">
        <v>3616330.7</v>
      </c>
      <c r="I152" s="40">
        <v>3616330.7</v>
      </c>
      <c r="J152" s="31" t="s">
        <v>673</v>
      </c>
      <c r="K152" s="31" t="s">
        <v>673</v>
      </c>
      <c r="L152" s="40"/>
      <c r="M152" s="40"/>
      <c r="N152" s="40">
        <v>3616330.7</v>
      </c>
      <c r="O152" s="40">
        <f t="shared" si="51"/>
        <v>186978.7</v>
      </c>
      <c r="P152" s="40">
        <v>186978.7</v>
      </c>
      <c r="Q152" s="40"/>
      <c r="R152" s="40"/>
      <c r="S152" s="40">
        <f t="shared" si="50"/>
        <v>186978.7</v>
      </c>
      <c r="T152" s="40">
        <v>186978.7</v>
      </c>
      <c r="U152" s="40"/>
      <c r="V152" s="40"/>
      <c r="W152" s="51">
        <f t="shared" si="48"/>
        <v>0</v>
      </c>
      <c r="X152" s="51"/>
      <c r="Y152" s="51">
        <f t="shared" si="53"/>
        <v>0</v>
      </c>
      <c r="Z152" s="113">
        <f t="shared" si="54"/>
        <v>0</v>
      </c>
      <c r="AA152" s="51">
        <f t="shared" si="55"/>
        <v>0</v>
      </c>
      <c r="AB152" s="122">
        <f t="shared" si="52"/>
        <v>0</v>
      </c>
      <c r="AC152" s="131"/>
      <c r="AD152" s="131"/>
      <c r="AE152" s="131">
        <v>1</v>
      </c>
      <c r="AF152" s="132">
        <v>0</v>
      </c>
      <c r="AG152" s="132"/>
      <c r="AH152" s="132"/>
      <c r="AI152" s="198" t="s">
        <v>674</v>
      </c>
      <c r="AJ152" s="198" t="s">
        <v>675</v>
      </c>
      <c r="AK152" s="142" t="s">
        <v>676</v>
      </c>
    </row>
    <row r="153" spans="1:37" s="255" customFormat="1" ht="63" customHeight="1">
      <c r="A153" s="267">
        <f t="shared" si="49"/>
        <v>130</v>
      </c>
      <c r="B153" s="167" t="s">
        <v>677</v>
      </c>
      <c r="C153" s="38" t="s">
        <v>28</v>
      </c>
      <c r="D153" s="41" t="s">
        <v>5</v>
      </c>
      <c r="E153" s="40">
        <v>2413053</v>
      </c>
      <c r="F153" s="46">
        <v>1726606</v>
      </c>
      <c r="G153" s="40"/>
      <c r="H153" s="40">
        <v>2258646</v>
      </c>
      <c r="I153" s="40">
        <v>1172074.7</v>
      </c>
      <c r="J153" s="31" t="s">
        <v>678</v>
      </c>
      <c r="K153" s="31" t="s">
        <v>678</v>
      </c>
      <c r="L153" s="40"/>
      <c r="M153" s="40"/>
      <c r="N153" s="40">
        <v>2258646</v>
      </c>
      <c r="O153" s="40">
        <f t="shared" si="51"/>
        <v>1203015</v>
      </c>
      <c r="P153" s="40">
        <v>1203015</v>
      </c>
      <c r="Q153" s="40"/>
      <c r="R153" s="40"/>
      <c r="S153" s="40">
        <f t="shared" si="50"/>
        <v>1203014.9679</v>
      </c>
      <c r="T153" s="40">
        <v>1203014.9679</v>
      </c>
      <c r="U153" s="40"/>
      <c r="V153" s="40"/>
      <c r="W153" s="51">
        <f t="shared" si="48"/>
        <v>0</v>
      </c>
      <c r="X153" s="51"/>
      <c r="Y153" s="51">
        <f t="shared" si="53"/>
        <v>3.2099999953061342E-2</v>
      </c>
      <c r="Z153" s="113">
        <f t="shared" si="54"/>
        <v>2.6682959026330795E-8</v>
      </c>
      <c r="AA153" s="51">
        <f t="shared" si="55"/>
        <v>3.2099999953061342E-2</v>
      </c>
      <c r="AB153" s="122">
        <f t="shared" si="52"/>
        <v>2.6682959026330795E-8</v>
      </c>
      <c r="AC153" s="131"/>
      <c r="AD153" s="131">
        <v>1</v>
      </c>
      <c r="AE153" s="131">
        <v>0</v>
      </c>
      <c r="AF153" s="132">
        <v>0</v>
      </c>
      <c r="AG153" s="132"/>
      <c r="AH153" s="132"/>
      <c r="AI153" s="198" t="s">
        <v>679</v>
      </c>
      <c r="AJ153" s="198" t="s">
        <v>680</v>
      </c>
      <c r="AK153" s="142" t="s">
        <v>681</v>
      </c>
    </row>
    <row r="154" spans="1:37" s="256" customFormat="1" ht="72" customHeight="1">
      <c r="A154" s="267">
        <f t="shared" si="49"/>
        <v>131</v>
      </c>
      <c r="B154" s="161" t="s">
        <v>682</v>
      </c>
      <c r="C154" s="85" t="s">
        <v>30</v>
      </c>
      <c r="D154" s="41" t="s">
        <v>5</v>
      </c>
      <c r="E154" s="40">
        <v>541133</v>
      </c>
      <c r="F154" s="46">
        <v>503214.16178999998</v>
      </c>
      <c r="G154" s="46"/>
      <c r="H154" s="40"/>
      <c r="I154" s="40"/>
      <c r="J154" s="79" t="s">
        <v>683</v>
      </c>
      <c r="K154" s="46" t="s">
        <v>684</v>
      </c>
      <c r="L154" s="40"/>
      <c r="M154" s="40"/>
      <c r="N154" s="40"/>
      <c r="O154" s="40"/>
      <c r="P154" s="95"/>
      <c r="Q154" s="95"/>
      <c r="R154" s="40"/>
      <c r="S154" s="40">
        <f t="shared" si="50"/>
        <v>0</v>
      </c>
      <c r="T154" s="40"/>
      <c r="U154" s="40"/>
      <c r="V154" s="40"/>
      <c r="W154" s="51">
        <f t="shared" si="48"/>
        <v>0</v>
      </c>
      <c r="X154" s="51"/>
      <c r="Y154" s="51">
        <f t="shared" si="53"/>
        <v>0</v>
      </c>
      <c r="Z154" s="113" t="e">
        <f t="shared" si="54"/>
        <v>#DIV/0!</v>
      </c>
      <c r="AA154" s="51">
        <f t="shared" si="55"/>
        <v>0</v>
      </c>
      <c r="AB154" s="122" t="e">
        <f t="shared" si="52"/>
        <v>#DIV/0!</v>
      </c>
      <c r="AC154" s="131"/>
      <c r="AD154" s="131">
        <v>1</v>
      </c>
      <c r="AE154" s="131">
        <v>0</v>
      </c>
      <c r="AF154" s="132">
        <v>0</v>
      </c>
      <c r="AG154" s="198"/>
      <c r="AH154" s="198"/>
      <c r="AI154" s="198" t="s">
        <v>685</v>
      </c>
      <c r="AJ154" s="198" t="s">
        <v>686</v>
      </c>
      <c r="AK154" s="48" t="s">
        <v>687</v>
      </c>
    </row>
    <row r="155" spans="1:37" s="256" customFormat="1" ht="93" customHeight="1">
      <c r="A155" s="267">
        <f t="shared" si="49"/>
        <v>132</v>
      </c>
      <c r="B155" s="161" t="s">
        <v>688</v>
      </c>
      <c r="C155" s="85" t="s">
        <v>30</v>
      </c>
      <c r="D155" s="41" t="s">
        <v>31</v>
      </c>
      <c r="E155" s="40">
        <v>20458980</v>
      </c>
      <c r="F155" s="40">
        <v>29677689.147340003</v>
      </c>
      <c r="G155" s="46"/>
      <c r="H155" s="46" t="s">
        <v>689</v>
      </c>
      <c r="I155" s="40"/>
      <c r="J155" s="79" t="s">
        <v>690</v>
      </c>
      <c r="K155" s="46" t="s">
        <v>691</v>
      </c>
      <c r="L155" s="40"/>
      <c r="M155" s="40"/>
      <c r="N155" s="40"/>
      <c r="O155" s="40">
        <f t="shared" si="51"/>
        <v>1067207</v>
      </c>
      <c r="P155" s="40">
        <v>1067207</v>
      </c>
      <c r="Q155" s="40"/>
      <c r="R155" s="40"/>
      <c r="S155" s="40">
        <f t="shared" si="50"/>
        <v>1060207</v>
      </c>
      <c r="T155" s="32">
        <v>1060207</v>
      </c>
      <c r="U155" s="40"/>
      <c r="V155" s="40"/>
      <c r="W155" s="51">
        <f t="shared" si="48"/>
        <v>0</v>
      </c>
      <c r="X155" s="51"/>
      <c r="Y155" s="51">
        <f t="shared" si="53"/>
        <v>7000</v>
      </c>
      <c r="Z155" s="113">
        <f t="shared" si="54"/>
        <v>6.5591773667151732E-3</v>
      </c>
      <c r="AA155" s="51">
        <f t="shared" si="55"/>
        <v>7000</v>
      </c>
      <c r="AB155" s="122">
        <f t="shared" si="52"/>
        <v>6.5591773667151732E-3</v>
      </c>
      <c r="AC155" s="131"/>
      <c r="AD155" s="131">
        <v>1</v>
      </c>
      <c r="AE155" s="131"/>
      <c r="AF155" s="132">
        <v>0</v>
      </c>
      <c r="AG155" s="198"/>
      <c r="AH155" s="198"/>
      <c r="AI155" s="198" t="s">
        <v>692</v>
      </c>
      <c r="AJ155" s="198" t="s">
        <v>693</v>
      </c>
      <c r="AK155" s="48" t="s">
        <v>694</v>
      </c>
    </row>
    <row r="156" spans="1:37" s="256" customFormat="1" ht="285" customHeight="1">
      <c r="A156" s="267">
        <f t="shared" si="49"/>
        <v>133</v>
      </c>
      <c r="B156" s="161" t="s">
        <v>695</v>
      </c>
      <c r="C156" s="85" t="s">
        <v>30</v>
      </c>
      <c r="D156" s="41" t="s">
        <v>5</v>
      </c>
      <c r="E156" s="40">
        <v>10441503</v>
      </c>
      <c r="F156" s="46">
        <v>10008207.9</v>
      </c>
      <c r="G156" s="40"/>
      <c r="H156" s="46" t="s">
        <v>696</v>
      </c>
      <c r="I156" s="40"/>
      <c r="J156" s="79" t="s">
        <v>697</v>
      </c>
      <c r="K156" s="202" t="s">
        <v>698</v>
      </c>
      <c r="L156" s="40"/>
      <c r="M156" s="40"/>
      <c r="N156" s="40"/>
      <c r="O156" s="40">
        <f t="shared" si="51"/>
        <v>962338</v>
      </c>
      <c r="P156" s="32">
        <v>962338</v>
      </c>
      <c r="Q156" s="40"/>
      <c r="R156" s="40"/>
      <c r="S156" s="40">
        <f t="shared" si="50"/>
        <v>962338</v>
      </c>
      <c r="T156" s="32">
        <v>962338</v>
      </c>
      <c r="U156" s="40"/>
      <c r="V156" s="40"/>
      <c r="W156" s="51">
        <f t="shared" si="48"/>
        <v>0</v>
      </c>
      <c r="X156" s="51"/>
      <c r="Y156" s="51">
        <f t="shared" si="53"/>
        <v>0</v>
      </c>
      <c r="Z156" s="113">
        <f t="shared" si="54"/>
        <v>0</v>
      </c>
      <c r="AA156" s="51">
        <f t="shared" si="55"/>
        <v>0</v>
      </c>
      <c r="AB156" s="122">
        <f t="shared" si="52"/>
        <v>0</v>
      </c>
      <c r="AC156" s="131">
        <v>1</v>
      </c>
      <c r="AD156" s="131">
        <v>0</v>
      </c>
      <c r="AE156" s="131">
        <v>0</v>
      </c>
      <c r="AF156" s="132">
        <v>0</v>
      </c>
      <c r="AG156" s="198"/>
      <c r="AH156" s="198"/>
      <c r="AI156" s="198" t="s">
        <v>699</v>
      </c>
      <c r="AJ156" s="198" t="s">
        <v>700</v>
      </c>
      <c r="AK156" s="48"/>
    </row>
    <row r="157" spans="1:37" s="256" customFormat="1" ht="141" customHeight="1">
      <c r="A157" s="267">
        <f t="shared" si="49"/>
        <v>134</v>
      </c>
      <c r="B157" s="161" t="s">
        <v>701</v>
      </c>
      <c r="C157" s="85" t="s">
        <v>30</v>
      </c>
      <c r="D157" s="41" t="s">
        <v>8</v>
      </c>
      <c r="E157" s="40">
        <v>641088</v>
      </c>
      <c r="F157" s="40">
        <v>628266.08962999994</v>
      </c>
      <c r="G157" s="40"/>
      <c r="H157" s="46" t="s">
        <v>617</v>
      </c>
      <c r="I157" s="40"/>
      <c r="J157" s="79" t="s">
        <v>683</v>
      </c>
      <c r="K157" s="203" t="s">
        <v>702</v>
      </c>
      <c r="L157" s="40"/>
      <c r="M157" s="40"/>
      <c r="N157" s="40"/>
      <c r="O157" s="40"/>
      <c r="P157" s="40"/>
      <c r="Q157" s="40"/>
      <c r="R157" s="40"/>
      <c r="S157" s="40">
        <f t="shared" si="50"/>
        <v>0</v>
      </c>
      <c r="T157" s="40"/>
      <c r="U157" s="40"/>
      <c r="V157" s="40"/>
      <c r="W157" s="51">
        <f t="shared" si="48"/>
        <v>0</v>
      </c>
      <c r="X157" s="51"/>
      <c r="Y157" s="51">
        <f t="shared" si="53"/>
        <v>0</v>
      </c>
      <c r="Z157" s="113" t="e">
        <f t="shared" si="54"/>
        <v>#DIV/0!</v>
      </c>
      <c r="AA157" s="51">
        <f t="shared" si="55"/>
        <v>0</v>
      </c>
      <c r="AB157" s="122" t="e">
        <f t="shared" si="52"/>
        <v>#DIV/0!</v>
      </c>
      <c r="AC157" s="131">
        <v>1</v>
      </c>
      <c r="AD157" s="131">
        <v>0</v>
      </c>
      <c r="AE157" s="131">
        <v>0</v>
      </c>
      <c r="AF157" s="132">
        <v>0</v>
      </c>
      <c r="AG157" s="198"/>
      <c r="AH157" s="198"/>
      <c r="AI157" s="198" t="s">
        <v>703</v>
      </c>
      <c r="AJ157" s="198" t="s">
        <v>704</v>
      </c>
      <c r="AK157" s="48" t="s">
        <v>705</v>
      </c>
    </row>
    <row r="158" spans="1:37" s="256" customFormat="1" ht="114.75" customHeight="1">
      <c r="A158" s="267">
        <f t="shared" si="49"/>
        <v>135</v>
      </c>
      <c r="B158" s="161" t="s">
        <v>706</v>
      </c>
      <c r="C158" s="85" t="s">
        <v>30</v>
      </c>
      <c r="D158" s="41" t="s">
        <v>31</v>
      </c>
      <c r="E158" s="40">
        <v>2316459</v>
      </c>
      <c r="F158" s="46">
        <v>2148147.9474599999</v>
      </c>
      <c r="G158" s="40"/>
      <c r="H158" s="46" t="s">
        <v>624</v>
      </c>
      <c r="I158" s="40"/>
      <c r="J158" s="79" t="s">
        <v>707</v>
      </c>
      <c r="K158" s="203" t="s">
        <v>708</v>
      </c>
      <c r="L158" s="40"/>
      <c r="M158" s="40"/>
      <c r="N158" s="40"/>
      <c r="O158" s="40">
        <f t="shared" si="51"/>
        <v>134829</v>
      </c>
      <c r="P158" s="95">
        <v>134829</v>
      </c>
      <c r="Q158" s="40"/>
      <c r="R158" s="40"/>
      <c r="S158" s="40">
        <f t="shared" si="50"/>
        <v>134829</v>
      </c>
      <c r="T158" s="32">
        <v>134829</v>
      </c>
      <c r="U158" s="40"/>
      <c r="V158" s="40"/>
      <c r="W158" s="51">
        <f t="shared" si="48"/>
        <v>0</v>
      </c>
      <c r="X158" s="51"/>
      <c r="Y158" s="51">
        <f t="shared" si="53"/>
        <v>0</v>
      </c>
      <c r="Z158" s="113">
        <f t="shared" si="54"/>
        <v>0</v>
      </c>
      <c r="AA158" s="51">
        <f t="shared" si="55"/>
        <v>0</v>
      </c>
      <c r="AB158" s="122">
        <f t="shared" si="52"/>
        <v>0</v>
      </c>
      <c r="AC158" s="131">
        <v>1</v>
      </c>
      <c r="AD158" s="131"/>
      <c r="AE158" s="131">
        <v>0</v>
      </c>
      <c r="AF158" s="132">
        <v>0</v>
      </c>
      <c r="AG158" s="198"/>
      <c r="AH158" s="198"/>
      <c r="AI158" s="198" t="s">
        <v>709</v>
      </c>
      <c r="AJ158" s="198" t="s">
        <v>710</v>
      </c>
      <c r="AK158" s="48" t="s">
        <v>711</v>
      </c>
    </row>
    <row r="159" spans="1:37" s="256" customFormat="1" ht="75" customHeight="1">
      <c r="A159" s="267">
        <f t="shared" si="49"/>
        <v>136</v>
      </c>
      <c r="B159" s="161" t="s">
        <v>712</v>
      </c>
      <c r="C159" s="85" t="s">
        <v>30</v>
      </c>
      <c r="D159" s="41" t="s">
        <v>32</v>
      </c>
      <c r="E159" s="40">
        <v>3911649</v>
      </c>
      <c r="F159" s="40">
        <v>3486620.9225900001</v>
      </c>
      <c r="G159" s="46"/>
      <c r="H159" s="46" t="s">
        <v>696</v>
      </c>
      <c r="I159" s="40"/>
      <c r="J159" s="79" t="s">
        <v>713</v>
      </c>
      <c r="K159" s="203" t="s">
        <v>714</v>
      </c>
      <c r="L159" s="40"/>
      <c r="M159" s="40"/>
      <c r="N159" s="40"/>
      <c r="O159" s="40">
        <f t="shared" si="51"/>
        <v>88610</v>
      </c>
      <c r="P159" s="32">
        <v>88610</v>
      </c>
      <c r="Q159" s="40"/>
      <c r="R159" s="40"/>
      <c r="S159" s="40">
        <f t="shared" si="50"/>
        <v>88610</v>
      </c>
      <c r="T159" s="32">
        <v>88610</v>
      </c>
      <c r="U159" s="40"/>
      <c r="V159" s="40"/>
      <c r="W159" s="51">
        <f t="shared" si="48"/>
        <v>0</v>
      </c>
      <c r="X159" s="51"/>
      <c r="Y159" s="51">
        <f t="shared" si="53"/>
        <v>0</v>
      </c>
      <c r="Z159" s="113">
        <f t="shared" si="54"/>
        <v>0</v>
      </c>
      <c r="AA159" s="51">
        <f t="shared" si="55"/>
        <v>0</v>
      </c>
      <c r="AB159" s="122">
        <f t="shared" si="52"/>
        <v>0</v>
      </c>
      <c r="AC159" s="131"/>
      <c r="AD159" s="131">
        <v>1</v>
      </c>
      <c r="AE159" s="131"/>
      <c r="AF159" s="132">
        <v>0</v>
      </c>
      <c r="AG159" s="198"/>
      <c r="AH159" s="198"/>
      <c r="AI159" s="198" t="s">
        <v>715</v>
      </c>
      <c r="AJ159" s="198" t="s">
        <v>716</v>
      </c>
      <c r="AK159" s="48" t="s">
        <v>717</v>
      </c>
    </row>
    <row r="160" spans="1:37" s="256" customFormat="1" ht="287.25" customHeight="1">
      <c r="A160" s="267">
        <f t="shared" si="49"/>
        <v>137</v>
      </c>
      <c r="B160" s="161" t="s">
        <v>718</v>
      </c>
      <c r="C160" s="85" t="s">
        <v>30</v>
      </c>
      <c r="D160" s="41" t="s">
        <v>8</v>
      </c>
      <c r="E160" s="40">
        <v>37187956</v>
      </c>
      <c r="F160" s="46">
        <v>37011845.020640008</v>
      </c>
      <c r="G160" s="40"/>
      <c r="H160" s="46" t="s">
        <v>646</v>
      </c>
      <c r="I160" s="40"/>
      <c r="J160" s="79" t="s">
        <v>719</v>
      </c>
      <c r="K160" s="203" t="s">
        <v>720</v>
      </c>
      <c r="L160" s="40"/>
      <c r="M160" s="40"/>
      <c r="N160" s="40"/>
      <c r="O160" s="40">
        <f t="shared" si="51"/>
        <v>11612579</v>
      </c>
      <c r="P160" s="40">
        <v>11612579</v>
      </c>
      <c r="Q160" s="40"/>
      <c r="R160" s="40"/>
      <c r="S160" s="40">
        <f>T160</f>
        <v>3730100.9555000002</v>
      </c>
      <c r="T160" s="40">
        <v>3730100.9555000002</v>
      </c>
      <c r="U160" s="40"/>
      <c r="V160" s="40"/>
      <c r="W160" s="51">
        <f t="shared" si="48"/>
        <v>0</v>
      </c>
      <c r="X160" s="51"/>
      <c r="Y160" s="51">
        <f t="shared" si="53"/>
        <v>7882478.0444999998</v>
      </c>
      <c r="Z160" s="113">
        <f t="shared" si="54"/>
        <v>0.67878789410173224</v>
      </c>
      <c r="AA160" s="51">
        <f t="shared" si="55"/>
        <v>7882478.0444999998</v>
      </c>
      <c r="AB160" s="122">
        <f t="shared" si="52"/>
        <v>0.67878789410173224</v>
      </c>
      <c r="AC160" s="131">
        <v>1</v>
      </c>
      <c r="AD160" s="131"/>
      <c r="AE160" s="131">
        <v>0</v>
      </c>
      <c r="AF160" s="132">
        <v>0</v>
      </c>
      <c r="AG160" s="198"/>
      <c r="AH160" s="198"/>
      <c r="AI160" s="198" t="s">
        <v>721</v>
      </c>
      <c r="AJ160" s="198" t="s">
        <v>722</v>
      </c>
      <c r="AK160" s="48" t="s">
        <v>723</v>
      </c>
    </row>
    <row r="161" spans="1:37" s="256" customFormat="1" ht="56.25" customHeight="1">
      <c r="A161" s="267">
        <f t="shared" si="49"/>
        <v>138</v>
      </c>
      <c r="B161" s="161" t="s">
        <v>724</v>
      </c>
      <c r="C161" s="85" t="s">
        <v>30</v>
      </c>
      <c r="D161" s="41" t="s">
        <v>8</v>
      </c>
      <c r="E161" s="40">
        <v>1438379.8</v>
      </c>
      <c r="F161" s="46">
        <v>1374626.4</v>
      </c>
      <c r="G161" s="40"/>
      <c r="H161" s="46" t="s">
        <v>652</v>
      </c>
      <c r="I161" s="40"/>
      <c r="J161" s="79" t="s">
        <v>725</v>
      </c>
      <c r="K161" s="40"/>
      <c r="L161" s="40"/>
      <c r="M161" s="40"/>
      <c r="N161" s="40"/>
      <c r="O161" s="40">
        <f t="shared" si="51"/>
        <v>1274627</v>
      </c>
      <c r="P161" s="40">
        <v>1274627</v>
      </c>
      <c r="Q161" s="40"/>
      <c r="R161" s="40"/>
      <c r="S161" s="40">
        <f t="shared" si="50"/>
        <v>1142677.34024</v>
      </c>
      <c r="T161" s="40">
        <v>1142677.34024</v>
      </c>
      <c r="U161" s="40"/>
      <c r="V161" s="40"/>
      <c r="W161" s="51">
        <f t="shared" si="48"/>
        <v>0</v>
      </c>
      <c r="X161" s="51"/>
      <c r="Y161" s="51">
        <f t="shared" si="53"/>
        <v>131949.65975999995</v>
      </c>
      <c r="Z161" s="113">
        <f t="shared" si="54"/>
        <v>0.10352021396063316</v>
      </c>
      <c r="AA161" s="51">
        <f t="shared" si="55"/>
        <v>131949.65975999995</v>
      </c>
      <c r="AB161" s="122">
        <f t="shared" si="52"/>
        <v>0.10352021396063316</v>
      </c>
      <c r="AC161" s="131"/>
      <c r="AD161" s="131">
        <v>0</v>
      </c>
      <c r="AE161" s="131">
        <v>1</v>
      </c>
      <c r="AF161" s="132"/>
      <c r="AG161" s="198"/>
      <c r="AH161" s="198"/>
      <c r="AI161" s="198"/>
      <c r="AJ161" s="198"/>
      <c r="AK161" s="48" t="s">
        <v>726</v>
      </c>
    </row>
    <row r="162" spans="1:37" s="256" customFormat="1" ht="69" customHeight="1">
      <c r="A162" s="267">
        <f t="shared" si="49"/>
        <v>139</v>
      </c>
      <c r="B162" s="167" t="s">
        <v>727</v>
      </c>
      <c r="C162" s="85" t="s">
        <v>30</v>
      </c>
      <c r="D162" s="41" t="s">
        <v>5</v>
      </c>
      <c r="E162" s="40">
        <v>1209198</v>
      </c>
      <c r="F162" s="46">
        <v>1155012.7525599999</v>
      </c>
      <c r="G162" s="40"/>
      <c r="H162" s="46" t="s">
        <v>728</v>
      </c>
      <c r="I162" s="40"/>
      <c r="J162" s="79" t="s">
        <v>729</v>
      </c>
      <c r="K162" s="203" t="s">
        <v>730</v>
      </c>
      <c r="L162" s="40"/>
      <c r="M162" s="40"/>
      <c r="N162" s="40"/>
      <c r="O162" s="40">
        <f t="shared" si="51"/>
        <v>604</v>
      </c>
      <c r="P162" s="40">
        <v>604</v>
      </c>
      <c r="Q162" s="40"/>
      <c r="R162" s="40"/>
      <c r="S162" s="40">
        <f t="shared" si="50"/>
        <v>604</v>
      </c>
      <c r="T162" s="40">
        <v>604</v>
      </c>
      <c r="U162" s="40"/>
      <c r="V162" s="40"/>
      <c r="W162" s="51">
        <f t="shared" si="48"/>
        <v>0</v>
      </c>
      <c r="X162" s="51"/>
      <c r="Y162" s="51">
        <f t="shared" si="53"/>
        <v>0</v>
      </c>
      <c r="Z162" s="113">
        <f t="shared" si="54"/>
        <v>0</v>
      </c>
      <c r="AA162" s="51">
        <f t="shared" si="55"/>
        <v>0</v>
      </c>
      <c r="AB162" s="122">
        <f t="shared" si="52"/>
        <v>0</v>
      </c>
      <c r="AC162" s="131"/>
      <c r="AD162" s="131">
        <v>1</v>
      </c>
      <c r="AE162" s="131"/>
      <c r="AF162" s="132">
        <v>0</v>
      </c>
      <c r="AG162" s="198"/>
      <c r="AH162" s="198"/>
      <c r="AI162" s="198" t="s">
        <v>731</v>
      </c>
      <c r="AJ162" s="198" t="s">
        <v>732</v>
      </c>
      <c r="AK162" s="48" t="s">
        <v>733</v>
      </c>
    </row>
    <row r="163" spans="1:37" s="256" customFormat="1" ht="68.25" customHeight="1">
      <c r="A163" s="267">
        <f t="shared" si="49"/>
        <v>140</v>
      </c>
      <c r="B163" s="167" t="s">
        <v>734</v>
      </c>
      <c r="C163" s="85" t="s">
        <v>30</v>
      </c>
      <c r="D163" s="41" t="s">
        <v>5</v>
      </c>
      <c r="E163" s="40">
        <v>657025</v>
      </c>
      <c r="F163" s="46">
        <v>612945.55771000008</v>
      </c>
      <c r="G163" s="40"/>
      <c r="H163" s="40"/>
      <c r="I163" s="40"/>
      <c r="J163" s="79" t="s">
        <v>735</v>
      </c>
      <c r="K163" s="203" t="s">
        <v>736</v>
      </c>
      <c r="L163" s="40"/>
      <c r="M163" s="40"/>
      <c r="N163" s="40"/>
      <c r="O163" s="40">
        <f t="shared" si="51"/>
        <v>120429.39332</v>
      </c>
      <c r="P163" s="40">
        <v>120429.39332</v>
      </c>
      <c r="Q163" s="40"/>
      <c r="R163" s="40"/>
      <c r="S163" s="40">
        <f t="shared" si="50"/>
        <v>120429.39332</v>
      </c>
      <c r="T163" s="40">
        <v>120429.39332</v>
      </c>
      <c r="U163" s="40"/>
      <c r="V163" s="40"/>
      <c r="W163" s="51">
        <f t="shared" si="48"/>
        <v>0</v>
      </c>
      <c r="X163" s="51"/>
      <c r="Y163" s="51">
        <f t="shared" si="53"/>
        <v>0</v>
      </c>
      <c r="Z163" s="113">
        <f t="shared" si="54"/>
        <v>0</v>
      </c>
      <c r="AA163" s="51">
        <f t="shared" si="55"/>
        <v>0</v>
      </c>
      <c r="AB163" s="122">
        <f t="shared" si="52"/>
        <v>0</v>
      </c>
      <c r="AC163" s="131">
        <v>1</v>
      </c>
      <c r="AD163" s="131">
        <v>0</v>
      </c>
      <c r="AE163" s="131">
        <v>0</v>
      </c>
      <c r="AF163" s="132">
        <v>0</v>
      </c>
      <c r="AG163" s="198"/>
      <c r="AH163" s="198"/>
      <c r="AI163" s="198" t="s">
        <v>737</v>
      </c>
      <c r="AJ163" s="198" t="s">
        <v>738</v>
      </c>
      <c r="AK163" s="48" t="s">
        <v>739</v>
      </c>
    </row>
    <row r="164" spans="1:37" s="256" customFormat="1" ht="81.75" customHeight="1">
      <c r="A164" s="267">
        <f t="shared" si="49"/>
        <v>141</v>
      </c>
      <c r="B164" s="186" t="s">
        <v>740</v>
      </c>
      <c r="C164" s="85" t="s">
        <v>30</v>
      </c>
      <c r="D164" s="41" t="s">
        <v>5</v>
      </c>
      <c r="E164" s="40">
        <v>2434639</v>
      </c>
      <c r="F164" s="46">
        <v>2343015.0335000004</v>
      </c>
      <c r="G164" s="40"/>
      <c r="H164" s="40"/>
      <c r="I164" s="40"/>
      <c r="J164" s="79" t="s">
        <v>741</v>
      </c>
      <c r="K164" s="203" t="s">
        <v>714</v>
      </c>
      <c r="L164" s="40"/>
      <c r="M164" s="40"/>
      <c r="N164" s="40"/>
      <c r="O164" s="40">
        <f t="shared" si="51"/>
        <v>1417175</v>
      </c>
      <c r="P164" s="40">
        <v>1417175</v>
      </c>
      <c r="Q164" s="40"/>
      <c r="R164" s="40"/>
      <c r="S164" s="40">
        <f t="shared" si="50"/>
        <v>1417175</v>
      </c>
      <c r="T164" s="40">
        <v>1417175</v>
      </c>
      <c r="U164" s="40"/>
      <c r="V164" s="40"/>
      <c r="W164" s="51">
        <f t="shared" si="48"/>
        <v>0</v>
      </c>
      <c r="X164" s="51"/>
      <c r="Y164" s="51">
        <f t="shared" si="53"/>
        <v>0</v>
      </c>
      <c r="Z164" s="113">
        <f t="shared" si="54"/>
        <v>0</v>
      </c>
      <c r="AA164" s="51">
        <f t="shared" si="55"/>
        <v>0</v>
      </c>
      <c r="AB164" s="122">
        <f t="shared" si="52"/>
        <v>0</v>
      </c>
      <c r="AC164" s="131"/>
      <c r="AD164" s="131">
        <v>1</v>
      </c>
      <c r="AE164" s="131">
        <v>0</v>
      </c>
      <c r="AF164" s="132">
        <v>0</v>
      </c>
      <c r="AG164" s="198"/>
      <c r="AH164" s="198"/>
      <c r="AI164" s="198" t="s">
        <v>742</v>
      </c>
      <c r="AJ164" s="198" t="s">
        <v>743</v>
      </c>
      <c r="AK164" s="48" t="s">
        <v>717</v>
      </c>
    </row>
    <row r="165" spans="1:37" s="251" customFormat="1" ht="80.25" customHeight="1">
      <c r="A165" s="267">
        <f t="shared" si="49"/>
        <v>142</v>
      </c>
      <c r="B165" s="161" t="s">
        <v>744</v>
      </c>
      <c r="C165" s="85" t="s">
        <v>30</v>
      </c>
      <c r="D165" s="41" t="s">
        <v>13</v>
      </c>
      <c r="E165" s="40">
        <v>44736215</v>
      </c>
      <c r="F165" s="40">
        <v>44638433.700000003</v>
      </c>
      <c r="G165" s="40"/>
      <c r="H165" s="40"/>
      <c r="I165" s="40"/>
      <c r="J165" s="31" t="s">
        <v>745</v>
      </c>
      <c r="K165" s="203" t="s">
        <v>746</v>
      </c>
      <c r="L165" s="40"/>
      <c r="M165" s="40"/>
      <c r="N165" s="40"/>
      <c r="O165" s="40">
        <f t="shared" si="51"/>
        <v>2963094</v>
      </c>
      <c r="P165" s="40">
        <v>2963094</v>
      </c>
      <c r="Q165" s="40"/>
      <c r="R165" s="46"/>
      <c r="S165" s="40">
        <f t="shared" si="50"/>
        <v>2963094</v>
      </c>
      <c r="T165" s="40">
        <v>2963094</v>
      </c>
      <c r="U165" s="40"/>
      <c r="V165" s="40"/>
      <c r="W165" s="51"/>
      <c r="X165" s="51"/>
      <c r="Y165" s="51">
        <f t="shared" si="53"/>
        <v>0</v>
      </c>
      <c r="Z165" s="113">
        <f t="shared" si="54"/>
        <v>0</v>
      </c>
      <c r="AA165" s="51">
        <f t="shared" si="55"/>
        <v>0</v>
      </c>
      <c r="AB165" s="122">
        <f t="shared" si="52"/>
        <v>0</v>
      </c>
      <c r="AC165" s="131">
        <v>1</v>
      </c>
      <c r="AD165" s="131"/>
      <c r="AE165" s="131"/>
      <c r="AF165" s="132"/>
      <c r="AG165" s="198"/>
      <c r="AH165" s="198"/>
      <c r="AI165" s="198" t="s">
        <v>747</v>
      </c>
      <c r="AJ165" s="198" t="s">
        <v>693</v>
      </c>
      <c r="AK165" s="48" t="s">
        <v>748</v>
      </c>
    </row>
    <row r="166" spans="1:37" s="251" customFormat="1" ht="28.5" customHeight="1">
      <c r="A166" s="29" t="s">
        <v>33</v>
      </c>
      <c r="B166" s="21" t="s">
        <v>282</v>
      </c>
      <c r="C166" s="17"/>
      <c r="D166" s="19"/>
      <c r="E166" s="20">
        <f t="shared" ref="E166:V166" si="56">SUM(E167:E183)</f>
        <v>0</v>
      </c>
      <c r="F166" s="20">
        <f>SUM(F167:F185)</f>
        <v>49620955.560349993</v>
      </c>
      <c r="G166" s="20">
        <f t="shared" si="56"/>
        <v>0</v>
      </c>
      <c r="H166" s="20">
        <f t="shared" si="56"/>
        <v>0</v>
      </c>
      <c r="I166" s="20">
        <f t="shared" si="56"/>
        <v>0</v>
      </c>
      <c r="J166" s="20">
        <f t="shared" si="56"/>
        <v>0</v>
      </c>
      <c r="K166" s="20">
        <f t="shared" si="56"/>
        <v>0</v>
      </c>
      <c r="L166" s="20">
        <f t="shared" si="56"/>
        <v>0</v>
      </c>
      <c r="M166" s="20">
        <f t="shared" si="56"/>
        <v>0</v>
      </c>
      <c r="N166" s="20">
        <f t="shared" ref="N166:T166" si="57">SUM(N167:N185)</f>
        <v>139235.6942</v>
      </c>
      <c r="O166" s="20">
        <f t="shared" si="57"/>
        <v>42585250.140000001</v>
      </c>
      <c r="P166" s="20">
        <f t="shared" si="57"/>
        <v>42493400.140000001</v>
      </c>
      <c r="Q166" s="20">
        <f t="shared" si="57"/>
        <v>91850</v>
      </c>
      <c r="R166" s="20">
        <f t="shared" si="57"/>
        <v>0</v>
      </c>
      <c r="S166" s="20">
        <f t="shared" si="57"/>
        <v>149245.59943</v>
      </c>
      <c r="T166" s="20">
        <f t="shared" si="57"/>
        <v>149245.59943</v>
      </c>
      <c r="U166" s="20">
        <f t="shared" si="56"/>
        <v>0</v>
      </c>
      <c r="V166" s="20">
        <f t="shared" si="56"/>
        <v>0</v>
      </c>
      <c r="W166" s="20"/>
      <c r="X166" s="20"/>
      <c r="Y166" s="20">
        <f t="shared" si="53"/>
        <v>42436004.540569998</v>
      </c>
      <c r="Z166" s="111">
        <f t="shared" si="54"/>
        <v>0.9964953687265109</v>
      </c>
      <c r="AA166" s="20">
        <f t="shared" si="55"/>
        <v>42436004.540569998</v>
      </c>
      <c r="AB166" s="120">
        <f t="shared" si="52"/>
        <v>0.9964953687265109</v>
      </c>
      <c r="AC166" s="20">
        <f t="shared" ref="AC166:AE166" si="58">SUM(AC167:AC185)</f>
        <v>12</v>
      </c>
      <c r="AD166" s="20">
        <f t="shared" si="58"/>
        <v>3</v>
      </c>
      <c r="AE166" s="20">
        <f t="shared" si="58"/>
        <v>4</v>
      </c>
      <c r="AF166" s="20">
        <f>SUM(AF167:AF183)</f>
        <v>0</v>
      </c>
      <c r="AG166" s="20"/>
      <c r="AH166" s="20"/>
      <c r="AI166" s="20"/>
      <c r="AJ166" s="20"/>
      <c r="AK166" s="226">
        <f>SUM(AK167:AK183)</f>
        <v>0</v>
      </c>
    </row>
    <row r="167" spans="1:37" s="251" customFormat="1" ht="71.25" customHeight="1">
      <c r="A167" s="267">
        <f>ROW()-24</f>
        <v>143</v>
      </c>
      <c r="B167" s="185" t="s">
        <v>749</v>
      </c>
      <c r="C167" s="38" t="s">
        <v>28</v>
      </c>
      <c r="D167" s="41" t="s">
        <v>5</v>
      </c>
      <c r="E167" s="71"/>
      <c r="F167" s="46">
        <v>19665417.859999999</v>
      </c>
      <c r="G167" s="43"/>
      <c r="H167" s="43"/>
      <c r="I167" s="43"/>
      <c r="J167" s="79" t="s">
        <v>284</v>
      </c>
      <c r="K167" s="71"/>
      <c r="L167" s="71"/>
      <c r="M167" s="71"/>
      <c r="N167" s="71"/>
      <c r="O167" s="40">
        <f t="shared" si="51"/>
        <v>17165417.859999999</v>
      </c>
      <c r="P167" s="71">
        <v>17165417.859999999</v>
      </c>
      <c r="Q167" s="43"/>
      <c r="R167" s="46"/>
      <c r="S167" s="40"/>
      <c r="T167" s="71"/>
      <c r="U167" s="43"/>
      <c r="V167" s="43"/>
      <c r="W167" s="51">
        <f t="shared" ref="W167:W197" si="59">R167-V167</f>
        <v>0</v>
      </c>
      <c r="X167" s="51"/>
      <c r="Y167" s="51">
        <f t="shared" si="53"/>
        <v>17165417.859999999</v>
      </c>
      <c r="Z167" s="113">
        <f t="shared" si="54"/>
        <v>1</v>
      </c>
      <c r="AA167" s="51">
        <f t="shared" si="55"/>
        <v>17165417.859999999</v>
      </c>
      <c r="AB167" s="122">
        <f t="shared" si="52"/>
        <v>1</v>
      </c>
      <c r="AC167" s="131">
        <v>1</v>
      </c>
      <c r="AD167" s="131">
        <v>0</v>
      </c>
      <c r="AE167" s="131">
        <v>0</v>
      </c>
      <c r="AF167" s="132">
        <v>0</v>
      </c>
      <c r="AG167" s="198" t="s">
        <v>750</v>
      </c>
      <c r="AH167" s="198" t="s">
        <v>751</v>
      </c>
      <c r="AI167" s="132"/>
      <c r="AJ167" s="132"/>
      <c r="AK167" s="81" t="s">
        <v>148</v>
      </c>
    </row>
    <row r="168" spans="1:37" s="251" customFormat="1" ht="62.25" customHeight="1">
      <c r="A168" s="267">
        <f t="shared" ref="A168:A185" si="60">ROW()-24</f>
        <v>144</v>
      </c>
      <c r="B168" s="185" t="s">
        <v>752</v>
      </c>
      <c r="C168" s="38" t="s">
        <v>28</v>
      </c>
      <c r="D168" s="41" t="s">
        <v>5</v>
      </c>
      <c r="E168" s="71"/>
      <c r="F168" s="46">
        <v>19665417.859999999</v>
      </c>
      <c r="G168" s="43"/>
      <c r="H168" s="43"/>
      <c r="I168" s="43"/>
      <c r="J168" s="79" t="s">
        <v>284</v>
      </c>
      <c r="K168" s="71"/>
      <c r="L168" s="71"/>
      <c r="M168" s="71"/>
      <c r="N168" s="71"/>
      <c r="O168" s="40">
        <f t="shared" si="51"/>
        <v>17165417.859999999</v>
      </c>
      <c r="P168" s="71">
        <v>17165417.859999999</v>
      </c>
      <c r="Q168" s="43"/>
      <c r="R168" s="46"/>
      <c r="S168" s="40"/>
      <c r="T168" s="71"/>
      <c r="U168" s="43"/>
      <c r="V168" s="43"/>
      <c r="W168" s="51">
        <f t="shared" si="59"/>
        <v>0</v>
      </c>
      <c r="X168" s="51"/>
      <c r="Y168" s="51">
        <f t="shared" si="53"/>
        <v>17165417.859999999</v>
      </c>
      <c r="Z168" s="113">
        <f t="shared" si="54"/>
        <v>1</v>
      </c>
      <c r="AA168" s="51">
        <f t="shared" si="55"/>
        <v>17165417.859999999</v>
      </c>
      <c r="AB168" s="122">
        <f t="shared" si="52"/>
        <v>1</v>
      </c>
      <c r="AC168" s="131">
        <v>1</v>
      </c>
      <c r="AD168" s="131">
        <v>0</v>
      </c>
      <c r="AE168" s="131">
        <v>0</v>
      </c>
      <c r="AF168" s="132">
        <v>0</v>
      </c>
      <c r="AG168" s="198" t="s">
        <v>753</v>
      </c>
      <c r="AH168" s="198" t="s">
        <v>751</v>
      </c>
      <c r="AI168" s="132"/>
      <c r="AJ168" s="132"/>
      <c r="AK168" s="81" t="s">
        <v>148</v>
      </c>
    </row>
    <row r="169" spans="1:37" s="251" customFormat="1" ht="59.25" customHeight="1">
      <c r="A169" s="267">
        <f t="shared" si="60"/>
        <v>145</v>
      </c>
      <c r="B169" s="185" t="s">
        <v>754</v>
      </c>
      <c r="C169" s="38" t="s">
        <v>28</v>
      </c>
      <c r="D169" s="41" t="s">
        <v>5</v>
      </c>
      <c r="E169" s="71"/>
      <c r="F169" s="46">
        <v>7956771.4199999999</v>
      </c>
      <c r="G169" s="43"/>
      <c r="H169" s="43"/>
      <c r="I169" s="43"/>
      <c r="J169" s="79" t="s">
        <v>284</v>
      </c>
      <c r="K169" s="71"/>
      <c r="L169" s="71"/>
      <c r="M169" s="71"/>
      <c r="N169" s="71"/>
      <c r="O169" s="40">
        <f t="shared" si="51"/>
        <v>7956771.4199999999</v>
      </c>
      <c r="P169" s="71">
        <v>7956771.4199999999</v>
      </c>
      <c r="Q169" s="43"/>
      <c r="R169" s="46"/>
      <c r="S169" s="40"/>
      <c r="T169" s="71"/>
      <c r="U169" s="43"/>
      <c r="V169" s="43"/>
      <c r="W169" s="51">
        <f t="shared" si="59"/>
        <v>0</v>
      </c>
      <c r="X169" s="51"/>
      <c r="Y169" s="51">
        <f t="shared" si="53"/>
        <v>7956771.4199999999</v>
      </c>
      <c r="Z169" s="113">
        <f t="shared" si="54"/>
        <v>1</v>
      </c>
      <c r="AA169" s="51">
        <f t="shared" si="55"/>
        <v>7956771.4199999999</v>
      </c>
      <c r="AB169" s="122">
        <f t="shared" si="52"/>
        <v>1</v>
      </c>
      <c r="AC169" s="131">
        <v>1</v>
      </c>
      <c r="AD169" s="131">
        <v>0</v>
      </c>
      <c r="AE169" s="131">
        <v>0</v>
      </c>
      <c r="AF169" s="132">
        <v>0</v>
      </c>
      <c r="AG169" s="198" t="s">
        <v>755</v>
      </c>
      <c r="AH169" s="198" t="s">
        <v>756</v>
      </c>
      <c r="AI169" s="132"/>
      <c r="AJ169" s="132"/>
      <c r="AK169" s="81" t="s">
        <v>148</v>
      </c>
    </row>
    <row r="170" spans="1:37" s="251" customFormat="1" ht="68.25" customHeight="1">
      <c r="A170" s="267">
        <f t="shared" si="60"/>
        <v>146</v>
      </c>
      <c r="B170" s="185" t="s">
        <v>757</v>
      </c>
      <c r="C170" s="38" t="s">
        <v>28</v>
      </c>
      <c r="D170" s="41" t="s">
        <v>5</v>
      </c>
      <c r="E170" s="71"/>
      <c r="F170" s="46">
        <v>16323</v>
      </c>
      <c r="G170" s="43"/>
      <c r="H170" s="43"/>
      <c r="I170" s="43"/>
      <c r="J170" s="79" t="s">
        <v>758</v>
      </c>
      <c r="K170" s="71"/>
      <c r="L170" s="71"/>
      <c r="M170" s="71"/>
      <c r="N170" s="71"/>
      <c r="O170" s="40">
        <f t="shared" si="51"/>
        <v>16323</v>
      </c>
      <c r="P170" s="71">
        <v>16323</v>
      </c>
      <c r="Q170" s="43"/>
      <c r="R170" s="46"/>
      <c r="S170" s="40">
        <f t="shared" si="50"/>
        <v>14690.7</v>
      </c>
      <c r="T170" s="71">
        <v>14690.7</v>
      </c>
      <c r="U170" s="43"/>
      <c r="V170" s="43"/>
      <c r="W170" s="51">
        <f t="shared" si="59"/>
        <v>0</v>
      </c>
      <c r="X170" s="51"/>
      <c r="Y170" s="51">
        <f t="shared" si="53"/>
        <v>1632.2999999999993</v>
      </c>
      <c r="Z170" s="113">
        <f t="shared" si="54"/>
        <v>9.999999999999995E-2</v>
      </c>
      <c r="AA170" s="51">
        <f t="shared" si="55"/>
        <v>1632.2999999999993</v>
      </c>
      <c r="AB170" s="122">
        <f t="shared" si="52"/>
        <v>9.999999999999995E-2</v>
      </c>
      <c r="AC170" s="131">
        <v>1</v>
      </c>
      <c r="AD170" s="131">
        <v>0</v>
      </c>
      <c r="AE170" s="131">
        <v>0</v>
      </c>
      <c r="AF170" s="132">
        <v>0</v>
      </c>
      <c r="AG170" s="132" t="s">
        <v>759</v>
      </c>
      <c r="AH170" s="198" t="s">
        <v>760</v>
      </c>
      <c r="AI170" s="132"/>
      <c r="AJ170" s="132"/>
      <c r="AK170" s="81" t="s">
        <v>254</v>
      </c>
    </row>
    <row r="171" spans="1:37" s="251" customFormat="1" ht="65.25" customHeight="1">
      <c r="A171" s="267">
        <f t="shared" si="60"/>
        <v>147</v>
      </c>
      <c r="B171" s="185" t="s">
        <v>761</v>
      </c>
      <c r="C171" s="38" t="s">
        <v>28</v>
      </c>
      <c r="D171" s="41" t="s">
        <v>5</v>
      </c>
      <c r="E171" s="71"/>
      <c r="F171" s="46">
        <v>13121</v>
      </c>
      <c r="G171" s="43"/>
      <c r="H171" s="43"/>
      <c r="I171" s="43"/>
      <c r="J171" s="79" t="s">
        <v>758</v>
      </c>
      <c r="K171" s="71"/>
      <c r="L171" s="71"/>
      <c r="M171" s="71"/>
      <c r="N171" s="71"/>
      <c r="O171" s="40">
        <f t="shared" si="51"/>
        <v>13121</v>
      </c>
      <c r="P171" s="71">
        <v>13121</v>
      </c>
      <c r="Q171" s="43"/>
      <c r="R171" s="46"/>
      <c r="S171" s="40">
        <f t="shared" si="50"/>
        <v>11808.900009999999</v>
      </c>
      <c r="T171" s="71">
        <v>11808.900009999999</v>
      </c>
      <c r="U171" s="43"/>
      <c r="V171" s="43"/>
      <c r="W171" s="51">
        <f t="shared" si="59"/>
        <v>0</v>
      </c>
      <c r="X171" s="51"/>
      <c r="Y171" s="51">
        <f t="shared" si="53"/>
        <v>1312.0999900000006</v>
      </c>
      <c r="Z171" s="113">
        <f t="shared" si="54"/>
        <v>9.9999999237863013E-2</v>
      </c>
      <c r="AA171" s="51">
        <f t="shared" si="55"/>
        <v>1312.0999900000006</v>
      </c>
      <c r="AB171" s="122">
        <f t="shared" si="52"/>
        <v>9.9999999237863013E-2</v>
      </c>
      <c r="AC171" s="131">
        <v>1</v>
      </c>
      <c r="AD171" s="131">
        <v>0</v>
      </c>
      <c r="AE171" s="131">
        <v>0</v>
      </c>
      <c r="AF171" s="132">
        <v>0</v>
      </c>
      <c r="AG171" s="132" t="s">
        <v>762</v>
      </c>
      <c r="AH171" s="198" t="s">
        <v>760</v>
      </c>
      <c r="AI171" s="132"/>
      <c r="AJ171" s="132"/>
      <c r="AK171" s="81" t="s">
        <v>254</v>
      </c>
    </row>
    <row r="172" spans="1:37" s="258" customFormat="1" ht="93.75" customHeight="1">
      <c r="A172" s="267">
        <f t="shared" si="60"/>
        <v>148</v>
      </c>
      <c r="B172" s="169" t="s">
        <v>763</v>
      </c>
      <c r="C172" s="38" t="s">
        <v>28</v>
      </c>
      <c r="D172" s="41" t="s">
        <v>5</v>
      </c>
      <c r="E172" s="46"/>
      <c r="F172" s="46">
        <v>23254.807000000001</v>
      </c>
      <c r="G172" s="46"/>
      <c r="H172" s="46"/>
      <c r="I172" s="46"/>
      <c r="J172" s="79" t="s">
        <v>284</v>
      </c>
      <c r="K172" s="46"/>
      <c r="L172" s="46"/>
      <c r="M172" s="46"/>
      <c r="N172" s="46">
        <v>23254.799999999999</v>
      </c>
      <c r="O172" s="40">
        <v>22255</v>
      </c>
      <c r="P172" s="46">
        <v>22255</v>
      </c>
      <c r="Q172" s="46"/>
      <c r="R172" s="46"/>
      <c r="S172" s="40">
        <f t="shared" si="50"/>
        <v>0</v>
      </c>
      <c r="T172" s="46">
        <v>0</v>
      </c>
      <c r="U172" s="46"/>
      <c r="V172" s="46"/>
      <c r="W172" s="51">
        <f t="shared" si="59"/>
        <v>0</v>
      </c>
      <c r="X172" s="51"/>
      <c r="Y172" s="51">
        <f t="shared" si="53"/>
        <v>22255</v>
      </c>
      <c r="Z172" s="113">
        <f t="shared" si="54"/>
        <v>1</v>
      </c>
      <c r="AA172" s="51">
        <f t="shared" si="55"/>
        <v>22255</v>
      </c>
      <c r="AB172" s="122">
        <f t="shared" si="52"/>
        <v>1</v>
      </c>
      <c r="AC172" s="131"/>
      <c r="AD172" s="131">
        <v>1</v>
      </c>
      <c r="AE172" s="131">
        <v>0</v>
      </c>
      <c r="AF172" s="198" t="s">
        <v>764</v>
      </c>
      <c r="AG172" s="198" t="s">
        <v>765</v>
      </c>
      <c r="AH172" s="198" t="s">
        <v>766</v>
      </c>
      <c r="AI172" s="198"/>
      <c r="AJ172" s="132"/>
      <c r="AK172" s="48" t="s">
        <v>767</v>
      </c>
    </row>
    <row r="173" spans="1:37" s="258" customFormat="1" ht="93.75" customHeight="1">
      <c r="A173" s="267">
        <f t="shared" si="60"/>
        <v>149</v>
      </c>
      <c r="B173" s="169" t="s">
        <v>768</v>
      </c>
      <c r="C173" s="38" t="s">
        <v>28</v>
      </c>
      <c r="D173" s="41" t="s">
        <v>5</v>
      </c>
      <c r="E173" s="46"/>
      <c r="F173" s="46">
        <v>37347.875</v>
      </c>
      <c r="G173" s="46"/>
      <c r="H173" s="46"/>
      <c r="I173" s="46"/>
      <c r="J173" s="79" t="s">
        <v>284</v>
      </c>
      <c r="K173" s="46"/>
      <c r="L173" s="46"/>
      <c r="M173" s="46"/>
      <c r="N173" s="46">
        <v>37347.9</v>
      </c>
      <c r="O173" s="40">
        <v>36348</v>
      </c>
      <c r="P173" s="46">
        <v>36348</v>
      </c>
      <c r="Q173" s="46"/>
      <c r="R173" s="46"/>
      <c r="S173" s="40">
        <f t="shared" si="50"/>
        <v>5000</v>
      </c>
      <c r="T173" s="46">
        <v>5000</v>
      </c>
      <c r="U173" s="46"/>
      <c r="V173" s="46"/>
      <c r="W173" s="51">
        <f t="shared" si="59"/>
        <v>0</v>
      </c>
      <c r="X173" s="51"/>
      <c r="Y173" s="51">
        <f t="shared" si="53"/>
        <v>31348</v>
      </c>
      <c r="Z173" s="113">
        <f t="shared" si="54"/>
        <v>0.86244084956531308</v>
      </c>
      <c r="AA173" s="51">
        <f t="shared" si="55"/>
        <v>31348</v>
      </c>
      <c r="AB173" s="122">
        <f t="shared" si="52"/>
        <v>0.86244084956531308</v>
      </c>
      <c r="AC173" s="131"/>
      <c r="AD173" s="131">
        <v>1</v>
      </c>
      <c r="AE173" s="131">
        <v>0</v>
      </c>
      <c r="AF173" s="198" t="s">
        <v>764</v>
      </c>
      <c r="AG173" s="198" t="s">
        <v>769</v>
      </c>
      <c r="AH173" s="198" t="s">
        <v>770</v>
      </c>
      <c r="AI173" s="132"/>
      <c r="AJ173" s="132"/>
      <c r="AK173" s="48" t="s">
        <v>764</v>
      </c>
    </row>
    <row r="174" spans="1:37" s="251" customFormat="1" ht="78" customHeight="1">
      <c r="A174" s="267">
        <f t="shared" si="60"/>
        <v>150</v>
      </c>
      <c r="B174" s="185" t="s">
        <v>771</v>
      </c>
      <c r="C174" s="38" t="s">
        <v>28</v>
      </c>
      <c r="D174" s="41" t="s">
        <v>5</v>
      </c>
      <c r="E174" s="71"/>
      <c r="F174" s="46">
        <v>78632.994200000001</v>
      </c>
      <c r="G174" s="43"/>
      <c r="H174" s="43"/>
      <c r="I174" s="43"/>
      <c r="J174" s="79" t="s">
        <v>284</v>
      </c>
      <c r="K174" s="71" t="s">
        <v>284</v>
      </c>
      <c r="L174" s="71" t="s">
        <v>772</v>
      </c>
      <c r="M174" s="71"/>
      <c r="N174" s="71">
        <v>78632.994200000001</v>
      </c>
      <c r="O174" s="40">
        <f>SUM(P174:R174)</f>
        <v>170483</v>
      </c>
      <c r="P174" s="71">
        <v>78633</v>
      </c>
      <c r="Q174" s="71">
        <v>91850</v>
      </c>
      <c r="R174" s="46"/>
      <c r="S174" s="40">
        <f t="shared" si="50"/>
        <v>78632.999419999993</v>
      </c>
      <c r="T174" s="71">
        <v>78632.999419999993</v>
      </c>
      <c r="U174" s="43"/>
      <c r="V174" s="43"/>
      <c r="W174" s="51">
        <f>R174-V174</f>
        <v>0</v>
      </c>
      <c r="X174" s="51"/>
      <c r="Y174" s="51">
        <f t="shared" si="53"/>
        <v>91850.000580000007</v>
      </c>
      <c r="Z174" s="113">
        <f t="shared" si="54"/>
        <v>0.53876339916589933</v>
      </c>
      <c r="AA174" s="51">
        <f t="shared" si="55"/>
        <v>91850.000580000007</v>
      </c>
      <c r="AB174" s="122">
        <f t="shared" si="52"/>
        <v>0.53876339916589933</v>
      </c>
      <c r="AC174" s="131"/>
      <c r="AD174" s="131"/>
      <c r="AE174" s="131">
        <v>1</v>
      </c>
      <c r="AF174" s="57"/>
      <c r="AG174" s="57" t="s">
        <v>773</v>
      </c>
      <c r="AH174" s="57" t="s">
        <v>686</v>
      </c>
      <c r="AI174" s="57"/>
      <c r="AJ174" s="57"/>
      <c r="AK174" s="81" t="s">
        <v>774</v>
      </c>
    </row>
    <row r="175" spans="1:37" s="251" customFormat="1" ht="73.5" customHeight="1">
      <c r="A175" s="267">
        <f t="shared" si="60"/>
        <v>151</v>
      </c>
      <c r="B175" s="187" t="s">
        <v>775</v>
      </c>
      <c r="C175" s="85" t="s">
        <v>30</v>
      </c>
      <c r="D175" s="41" t="s">
        <v>5</v>
      </c>
      <c r="E175" s="40"/>
      <c r="F175" s="40">
        <v>864002.28</v>
      </c>
      <c r="G175" s="40"/>
      <c r="H175" s="40"/>
      <c r="I175" s="40"/>
      <c r="J175" s="31" t="s">
        <v>284</v>
      </c>
      <c r="K175" s="40"/>
      <c r="L175" s="40">
        <v>0</v>
      </c>
      <c r="M175" s="40"/>
      <c r="N175" s="40"/>
      <c r="O175" s="40"/>
      <c r="P175" s="40"/>
      <c r="Q175" s="40"/>
      <c r="R175" s="46"/>
      <c r="S175" s="40"/>
      <c r="T175" s="40"/>
      <c r="U175" s="40"/>
      <c r="V175" s="40"/>
      <c r="W175" s="51">
        <f t="shared" si="59"/>
        <v>0</v>
      </c>
      <c r="X175" s="51"/>
      <c r="Y175" s="51">
        <f t="shared" si="53"/>
        <v>0</v>
      </c>
      <c r="Z175" s="113" t="e">
        <f t="shared" si="54"/>
        <v>#DIV/0!</v>
      </c>
      <c r="AA175" s="51">
        <f t="shared" si="55"/>
        <v>0</v>
      </c>
      <c r="AB175" s="122" t="e">
        <f t="shared" si="52"/>
        <v>#DIV/0!</v>
      </c>
      <c r="AC175" s="131">
        <v>1</v>
      </c>
      <c r="AD175" s="131">
        <v>0</v>
      </c>
      <c r="AE175" s="131">
        <v>0</v>
      </c>
      <c r="AF175" s="132">
        <v>0</v>
      </c>
      <c r="AG175" s="198" t="s">
        <v>776</v>
      </c>
      <c r="AH175" s="198" t="s">
        <v>777</v>
      </c>
      <c r="AI175" s="198"/>
      <c r="AJ175" s="198"/>
      <c r="AK175" s="207" t="s">
        <v>331</v>
      </c>
    </row>
    <row r="176" spans="1:37" s="251" customFormat="1" ht="69" customHeight="1">
      <c r="A176" s="267">
        <f t="shared" si="60"/>
        <v>152</v>
      </c>
      <c r="B176" s="161" t="s">
        <v>778</v>
      </c>
      <c r="C176" s="85" t="s">
        <v>30</v>
      </c>
      <c r="D176" s="41" t="s">
        <v>10</v>
      </c>
      <c r="E176" s="40"/>
      <c r="F176" s="40">
        <v>81920.952900000004</v>
      </c>
      <c r="G176" s="40"/>
      <c r="H176" s="40"/>
      <c r="I176" s="40"/>
      <c r="J176" s="31" t="s">
        <v>284</v>
      </c>
      <c r="K176" s="40"/>
      <c r="L176" s="40">
        <v>0</v>
      </c>
      <c r="M176" s="40"/>
      <c r="N176" s="40"/>
      <c r="O176" s="40"/>
      <c r="P176" s="95"/>
      <c r="Q176" s="40"/>
      <c r="R176" s="46"/>
      <c r="S176" s="40"/>
      <c r="T176" s="40"/>
      <c r="U176" s="40"/>
      <c r="V176" s="40"/>
      <c r="W176" s="51">
        <f t="shared" si="59"/>
        <v>0</v>
      </c>
      <c r="X176" s="51"/>
      <c r="Y176" s="51">
        <f t="shared" si="53"/>
        <v>0</v>
      </c>
      <c r="Z176" s="113" t="e">
        <f t="shared" si="54"/>
        <v>#DIV/0!</v>
      </c>
      <c r="AA176" s="51">
        <f t="shared" si="55"/>
        <v>0</v>
      </c>
      <c r="AB176" s="122" t="e">
        <f t="shared" si="52"/>
        <v>#DIV/0!</v>
      </c>
      <c r="AC176" s="131">
        <v>1</v>
      </c>
      <c r="AD176" s="131">
        <v>0</v>
      </c>
      <c r="AE176" s="131">
        <v>0</v>
      </c>
      <c r="AF176" s="132">
        <v>0</v>
      </c>
      <c r="AG176" s="198" t="s">
        <v>779</v>
      </c>
      <c r="AH176" s="198" t="s">
        <v>780</v>
      </c>
      <c r="AI176" s="198"/>
      <c r="AJ176" s="198"/>
      <c r="AK176" s="207" t="s">
        <v>331</v>
      </c>
    </row>
    <row r="177" spans="1:37" s="251" customFormat="1" ht="117" customHeight="1">
      <c r="A177" s="267">
        <f t="shared" si="60"/>
        <v>153</v>
      </c>
      <c r="B177" s="186" t="s">
        <v>781</v>
      </c>
      <c r="C177" s="85" t="s">
        <v>30</v>
      </c>
      <c r="D177" s="41" t="s">
        <v>8</v>
      </c>
      <c r="E177" s="40"/>
      <c r="F177" s="40">
        <v>267495.09999999998</v>
      </c>
      <c r="G177" s="40"/>
      <c r="H177" s="40"/>
      <c r="I177" s="40"/>
      <c r="J177" s="31" t="s">
        <v>284</v>
      </c>
      <c r="K177" s="40"/>
      <c r="L177" s="40">
        <v>0</v>
      </c>
      <c r="M177" s="40"/>
      <c r="N177" s="40"/>
      <c r="O177" s="40"/>
      <c r="P177" s="40"/>
      <c r="Q177" s="40"/>
      <c r="R177" s="46"/>
      <c r="S177" s="40"/>
      <c r="T177" s="40"/>
      <c r="U177" s="40"/>
      <c r="V177" s="40"/>
      <c r="W177" s="51">
        <f t="shared" si="59"/>
        <v>0</v>
      </c>
      <c r="X177" s="51"/>
      <c r="Y177" s="51">
        <f t="shared" si="53"/>
        <v>0</v>
      </c>
      <c r="Z177" s="113" t="e">
        <f t="shared" si="54"/>
        <v>#DIV/0!</v>
      </c>
      <c r="AA177" s="51">
        <f t="shared" si="55"/>
        <v>0</v>
      </c>
      <c r="AB177" s="122" t="e">
        <f t="shared" si="52"/>
        <v>#DIV/0!</v>
      </c>
      <c r="AC177" s="131">
        <v>1</v>
      </c>
      <c r="AD177" s="131">
        <v>0</v>
      </c>
      <c r="AE177" s="131">
        <v>0</v>
      </c>
      <c r="AF177" s="132">
        <v>0</v>
      </c>
      <c r="AG177" s="198" t="s">
        <v>782</v>
      </c>
      <c r="AH177" s="198" t="s">
        <v>783</v>
      </c>
      <c r="AI177" s="198"/>
      <c r="AJ177" s="198"/>
      <c r="AK177" s="207" t="s">
        <v>331</v>
      </c>
    </row>
    <row r="178" spans="1:37" s="251" customFormat="1" ht="65.25" customHeight="1">
      <c r="A178" s="267">
        <f t="shared" si="60"/>
        <v>154</v>
      </c>
      <c r="B178" s="161" t="s">
        <v>784</v>
      </c>
      <c r="C178" s="85" t="s">
        <v>30</v>
      </c>
      <c r="D178" s="41" t="s">
        <v>10</v>
      </c>
      <c r="E178" s="40"/>
      <c r="F178" s="40">
        <v>147867.6</v>
      </c>
      <c r="G178" s="40"/>
      <c r="H178" s="40"/>
      <c r="I178" s="40"/>
      <c r="J178" s="31" t="s">
        <v>284</v>
      </c>
      <c r="K178" s="40"/>
      <c r="L178" s="40">
        <v>0</v>
      </c>
      <c r="M178" s="40"/>
      <c r="N178" s="40"/>
      <c r="O178" s="40"/>
      <c r="P178" s="40"/>
      <c r="Q178" s="40"/>
      <c r="R178" s="46"/>
      <c r="S178" s="40"/>
      <c r="T178" s="40"/>
      <c r="U178" s="40"/>
      <c r="V178" s="40"/>
      <c r="W178" s="51">
        <f t="shared" si="59"/>
        <v>0</v>
      </c>
      <c r="X178" s="51"/>
      <c r="Y178" s="51">
        <f t="shared" si="53"/>
        <v>0</v>
      </c>
      <c r="Z178" s="113" t="e">
        <f t="shared" si="54"/>
        <v>#DIV/0!</v>
      </c>
      <c r="AA178" s="51">
        <f t="shared" si="55"/>
        <v>0</v>
      </c>
      <c r="AB178" s="122" t="e">
        <f t="shared" si="52"/>
        <v>#DIV/0!</v>
      </c>
      <c r="AC178" s="131">
        <v>1</v>
      </c>
      <c r="AD178" s="131">
        <v>0</v>
      </c>
      <c r="AE178" s="131">
        <v>0</v>
      </c>
      <c r="AF178" s="132">
        <v>0</v>
      </c>
      <c r="AG178" s="198" t="s">
        <v>785</v>
      </c>
      <c r="AH178" s="198" t="s">
        <v>786</v>
      </c>
      <c r="AI178" s="198"/>
      <c r="AJ178" s="198"/>
      <c r="AK178" s="207" t="s">
        <v>331</v>
      </c>
    </row>
    <row r="179" spans="1:37" s="251" customFormat="1" ht="50.25" customHeight="1">
      <c r="A179" s="267">
        <f t="shared" si="60"/>
        <v>155</v>
      </c>
      <c r="B179" s="161" t="s">
        <v>787</v>
      </c>
      <c r="C179" s="85" t="s">
        <v>30</v>
      </c>
      <c r="D179" s="41" t="s">
        <v>5</v>
      </c>
      <c r="E179" s="40"/>
      <c r="F179" s="40">
        <v>419920.2</v>
      </c>
      <c r="G179" s="40"/>
      <c r="H179" s="40"/>
      <c r="I179" s="40"/>
      <c r="J179" s="31" t="s">
        <v>284</v>
      </c>
      <c r="K179" s="40"/>
      <c r="L179" s="40"/>
      <c r="M179" s="40"/>
      <c r="N179" s="40"/>
      <c r="O179" s="40"/>
      <c r="P179" s="40"/>
      <c r="Q179" s="40"/>
      <c r="R179" s="46"/>
      <c r="S179" s="40"/>
      <c r="T179" s="40"/>
      <c r="U179" s="40"/>
      <c r="V179" s="40"/>
      <c r="W179" s="51">
        <f t="shared" si="59"/>
        <v>0</v>
      </c>
      <c r="X179" s="51"/>
      <c r="Y179" s="51">
        <f t="shared" si="53"/>
        <v>0</v>
      </c>
      <c r="Z179" s="113" t="e">
        <f t="shared" si="54"/>
        <v>#DIV/0!</v>
      </c>
      <c r="AA179" s="51">
        <f t="shared" si="55"/>
        <v>0</v>
      </c>
      <c r="AB179" s="122" t="e">
        <f t="shared" si="52"/>
        <v>#DIV/0!</v>
      </c>
      <c r="AC179" s="131">
        <v>1</v>
      </c>
      <c r="AD179" s="131">
        <v>0</v>
      </c>
      <c r="AE179" s="131">
        <v>0</v>
      </c>
      <c r="AF179" s="132">
        <v>0</v>
      </c>
      <c r="AG179" s="198" t="s">
        <v>788</v>
      </c>
      <c r="AH179" s="198" t="s">
        <v>783</v>
      </c>
      <c r="AI179" s="198"/>
      <c r="AJ179" s="198"/>
      <c r="AK179" s="207" t="s">
        <v>331</v>
      </c>
    </row>
    <row r="180" spans="1:37" s="251" customFormat="1" ht="87" customHeight="1">
      <c r="A180" s="267">
        <f t="shared" si="60"/>
        <v>156</v>
      </c>
      <c r="B180" s="161" t="s">
        <v>789</v>
      </c>
      <c r="C180" s="85" t="s">
        <v>30</v>
      </c>
      <c r="D180" s="41" t="s">
        <v>10</v>
      </c>
      <c r="E180" s="40"/>
      <c r="F180" s="40">
        <v>128394.18180999999</v>
      </c>
      <c r="G180" s="40"/>
      <c r="H180" s="40"/>
      <c r="I180" s="40"/>
      <c r="J180" s="31" t="s">
        <v>284</v>
      </c>
      <c r="K180" s="40"/>
      <c r="L180" s="40">
        <v>0</v>
      </c>
      <c r="M180" s="40"/>
      <c r="N180" s="40"/>
      <c r="O180" s="40"/>
      <c r="P180" s="40"/>
      <c r="Q180" s="40"/>
      <c r="R180" s="46"/>
      <c r="S180" s="40"/>
      <c r="T180" s="40"/>
      <c r="U180" s="40"/>
      <c r="V180" s="40"/>
      <c r="W180" s="51">
        <f t="shared" si="59"/>
        <v>0</v>
      </c>
      <c r="X180" s="51"/>
      <c r="Y180" s="51">
        <f t="shared" si="53"/>
        <v>0</v>
      </c>
      <c r="Z180" s="113" t="e">
        <f t="shared" si="54"/>
        <v>#DIV/0!</v>
      </c>
      <c r="AA180" s="51">
        <f t="shared" si="55"/>
        <v>0</v>
      </c>
      <c r="AB180" s="122" t="e">
        <f t="shared" si="52"/>
        <v>#DIV/0!</v>
      </c>
      <c r="AC180" s="131">
        <v>1</v>
      </c>
      <c r="AD180" s="131">
        <v>0</v>
      </c>
      <c r="AE180" s="131">
        <v>0</v>
      </c>
      <c r="AF180" s="132">
        <v>0</v>
      </c>
      <c r="AG180" s="198" t="s">
        <v>790</v>
      </c>
      <c r="AH180" s="198" t="s">
        <v>780</v>
      </c>
      <c r="AI180" s="198"/>
      <c r="AJ180" s="198"/>
      <c r="AK180" s="207" t="s">
        <v>331</v>
      </c>
    </row>
    <row r="181" spans="1:37" s="251" customFormat="1" ht="108.75" customHeight="1">
      <c r="A181" s="267">
        <f t="shared" si="60"/>
        <v>157</v>
      </c>
      <c r="B181" s="161" t="s">
        <v>791</v>
      </c>
      <c r="C181" s="85" t="s">
        <v>30</v>
      </c>
      <c r="D181" s="41" t="s">
        <v>31</v>
      </c>
      <c r="E181" s="40"/>
      <c r="F181" s="40">
        <v>80996.175000000003</v>
      </c>
      <c r="G181" s="40"/>
      <c r="H181" s="40"/>
      <c r="I181" s="40"/>
      <c r="J181" s="31" t="s">
        <v>284</v>
      </c>
      <c r="K181" s="40"/>
      <c r="L181" s="40">
        <v>0</v>
      </c>
      <c r="M181" s="40"/>
      <c r="N181" s="40"/>
      <c r="O181" s="40"/>
      <c r="P181" s="40"/>
      <c r="Q181" s="40"/>
      <c r="R181" s="46"/>
      <c r="S181" s="40"/>
      <c r="T181" s="40"/>
      <c r="U181" s="40"/>
      <c r="V181" s="40"/>
      <c r="W181" s="51">
        <f t="shared" si="59"/>
        <v>0</v>
      </c>
      <c r="X181" s="51"/>
      <c r="Y181" s="51">
        <f t="shared" si="53"/>
        <v>0</v>
      </c>
      <c r="Z181" s="113" t="e">
        <f t="shared" si="54"/>
        <v>#DIV/0!</v>
      </c>
      <c r="AA181" s="51">
        <f t="shared" si="55"/>
        <v>0</v>
      </c>
      <c r="AB181" s="122" t="e">
        <f t="shared" si="52"/>
        <v>#DIV/0!</v>
      </c>
      <c r="AC181" s="131">
        <v>1</v>
      </c>
      <c r="AD181" s="131">
        <v>0</v>
      </c>
      <c r="AE181" s="131">
        <v>0</v>
      </c>
      <c r="AF181" s="132">
        <v>0</v>
      </c>
      <c r="AG181" s="198" t="s">
        <v>792</v>
      </c>
      <c r="AH181" s="198" t="s">
        <v>793</v>
      </c>
      <c r="AI181" s="198"/>
      <c r="AJ181" s="198"/>
      <c r="AK181" s="207" t="s">
        <v>331</v>
      </c>
    </row>
    <row r="182" spans="1:37" s="251" customFormat="1" ht="91.15" customHeight="1">
      <c r="A182" s="267">
        <f t="shared" si="60"/>
        <v>158</v>
      </c>
      <c r="B182" s="161" t="s">
        <v>794</v>
      </c>
      <c r="C182" s="85" t="s">
        <v>30</v>
      </c>
      <c r="D182" s="41" t="s">
        <v>10</v>
      </c>
      <c r="E182" s="40"/>
      <c r="F182" s="40">
        <v>31878.539379999998</v>
      </c>
      <c r="G182" s="40"/>
      <c r="H182" s="40"/>
      <c r="I182" s="40"/>
      <c r="J182" s="31" t="s">
        <v>284</v>
      </c>
      <c r="K182" s="203" t="s">
        <v>795</v>
      </c>
      <c r="L182" s="40">
        <v>0</v>
      </c>
      <c r="M182" s="40"/>
      <c r="N182" s="40"/>
      <c r="O182" s="40"/>
      <c r="P182" s="40"/>
      <c r="Q182" s="40"/>
      <c r="R182" s="46"/>
      <c r="S182" s="40"/>
      <c r="T182" s="40"/>
      <c r="U182" s="40"/>
      <c r="V182" s="40"/>
      <c r="W182" s="51">
        <f t="shared" si="59"/>
        <v>0</v>
      </c>
      <c r="X182" s="51"/>
      <c r="Y182" s="51">
        <f t="shared" si="53"/>
        <v>0</v>
      </c>
      <c r="Z182" s="113" t="e">
        <f t="shared" si="54"/>
        <v>#DIV/0!</v>
      </c>
      <c r="AA182" s="51">
        <f t="shared" si="55"/>
        <v>0</v>
      </c>
      <c r="AB182" s="122" t="e">
        <f t="shared" si="52"/>
        <v>#DIV/0!</v>
      </c>
      <c r="AC182" s="131"/>
      <c r="AD182" s="131">
        <v>0</v>
      </c>
      <c r="AE182" s="131">
        <v>1</v>
      </c>
      <c r="AF182" s="132">
        <v>0</v>
      </c>
      <c r="AG182" s="198" t="s">
        <v>796</v>
      </c>
      <c r="AH182" s="198" t="s">
        <v>797</v>
      </c>
      <c r="AI182" s="198"/>
      <c r="AJ182" s="198"/>
      <c r="AK182" s="207" t="s">
        <v>798</v>
      </c>
    </row>
    <row r="183" spans="1:37" s="251" customFormat="1" ht="95.25" customHeight="1">
      <c r="A183" s="267">
        <f t="shared" si="60"/>
        <v>159</v>
      </c>
      <c r="B183" s="161" t="s">
        <v>799</v>
      </c>
      <c r="C183" s="85" t="s">
        <v>30</v>
      </c>
      <c r="D183" s="41" t="s">
        <v>23</v>
      </c>
      <c r="E183" s="40"/>
      <c r="F183" s="40">
        <v>73258.226950000011</v>
      </c>
      <c r="G183" s="40"/>
      <c r="H183" s="40"/>
      <c r="I183" s="40"/>
      <c r="J183" s="31" t="s">
        <v>284</v>
      </c>
      <c r="K183" s="203" t="s">
        <v>800</v>
      </c>
      <c r="L183" s="40">
        <v>0</v>
      </c>
      <c r="M183" s="40"/>
      <c r="N183" s="40"/>
      <c r="O183" s="40">
        <f t="shared" ref="O183" si="61">SUM(P183:R183)</f>
        <v>2113</v>
      </c>
      <c r="P183" s="40">
        <v>2113</v>
      </c>
      <c r="Q183" s="40"/>
      <c r="R183" s="46"/>
      <c r="S183" s="40">
        <f t="shared" ref="S183:S185" si="62">SUM(T183:V183)</f>
        <v>2113</v>
      </c>
      <c r="T183" s="40">
        <v>2113</v>
      </c>
      <c r="U183" s="40"/>
      <c r="V183" s="40"/>
      <c r="W183" s="51">
        <f t="shared" si="59"/>
        <v>0</v>
      </c>
      <c r="X183" s="51"/>
      <c r="Y183" s="51">
        <f t="shared" si="53"/>
        <v>0</v>
      </c>
      <c r="Z183" s="113">
        <f t="shared" si="54"/>
        <v>0</v>
      </c>
      <c r="AA183" s="51">
        <f t="shared" si="55"/>
        <v>0</v>
      </c>
      <c r="AB183" s="122">
        <f t="shared" si="52"/>
        <v>0</v>
      </c>
      <c r="AC183" s="131"/>
      <c r="AD183" s="131">
        <v>1</v>
      </c>
      <c r="AE183" s="131"/>
      <c r="AF183" s="132">
        <v>0</v>
      </c>
      <c r="AG183" s="198" t="s">
        <v>801</v>
      </c>
      <c r="AH183" s="198" t="s">
        <v>802</v>
      </c>
      <c r="AI183" s="198"/>
      <c r="AJ183" s="198"/>
      <c r="AK183" s="48" t="s">
        <v>803</v>
      </c>
    </row>
    <row r="184" spans="1:37" s="251" customFormat="1" ht="87" customHeight="1">
      <c r="A184" s="267">
        <f t="shared" si="60"/>
        <v>160</v>
      </c>
      <c r="B184" s="161" t="s">
        <v>804</v>
      </c>
      <c r="C184" s="85" t="s">
        <v>30</v>
      </c>
      <c r="D184" s="41" t="s">
        <v>10</v>
      </c>
      <c r="E184" s="40"/>
      <c r="F184" s="40">
        <v>22767.488109999998</v>
      </c>
      <c r="G184" s="40"/>
      <c r="H184" s="40"/>
      <c r="I184" s="40"/>
      <c r="J184" s="31" t="s">
        <v>284</v>
      </c>
      <c r="K184" s="203" t="s">
        <v>805</v>
      </c>
      <c r="L184" s="40"/>
      <c r="M184" s="40"/>
      <c r="N184" s="40"/>
      <c r="O184" s="40">
        <v>7000</v>
      </c>
      <c r="P184" s="40">
        <v>7000</v>
      </c>
      <c r="Q184" s="40"/>
      <c r="R184" s="46"/>
      <c r="S184" s="40">
        <f t="shared" si="62"/>
        <v>7000</v>
      </c>
      <c r="T184" s="40">
        <v>7000</v>
      </c>
      <c r="U184" s="40"/>
      <c r="V184" s="40"/>
      <c r="W184" s="51"/>
      <c r="X184" s="51"/>
      <c r="Y184" s="51">
        <f t="shared" si="53"/>
        <v>0</v>
      </c>
      <c r="Z184" s="113">
        <f t="shared" si="54"/>
        <v>0</v>
      </c>
      <c r="AA184" s="51">
        <f t="shared" si="55"/>
        <v>0</v>
      </c>
      <c r="AB184" s="122">
        <f t="shared" si="52"/>
        <v>0</v>
      </c>
      <c r="AC184" s="131"/>
      <c r="AD184" s="131"/>
      <c r="AE184" s="131">
        <v>1</v>
      </c>
      <c r="AF184" s="132"/>
      <c r="AG184" s="198" t="s">
        <v>806</v>
      </c>
      <c r="AH184" s="198" t="s">
        <v>807</v>
      </c>
      <c r="AI184" s="198"/>
      <c r="AJ184" s="198"/>
      <c r="AK184" s="48" t="s">
        <v>808</v>
      </c>
    </row>
    <row r="185" spans="1:37" s="251" customFormat="1" ht="142.5" customHeight="1">
      <c r="A185" s="267">
        <f t="shared" si="60"/>
        <v>161</v>
      </c>
      <c r="B185" s="206" t="s">
        <v>809</v>
      </c>
      <c r="C185" s="3" t="s">
        <v>30</v>
      </c>
      <c r="D185" s="2" t="s">
        <v>5</v>
      </c>
      <c r="E185" s="24"/>
      <c r="F185" s="24">
        <v>46168</v>
      </c>
      <c r="G185" s="24"/>
      <c r="H185" s="24"/>
      <c r="I185" s="24"/>
      <c r="J185" s="205" t="s">
        <v>284</v>
      </c>
      <c r="K185" s="205" t="s">
        <v>810</v>
      </c>
      <c r="L185" s="24"/>
      <c r="M185" s="24"/>
      <c r="N185" s="24"/>
      <c r="O185" s="24">
        <v>30000</v>
      </c>
      <c r="P185" s="24">
        <v>30000</v>
      </c>
      <c r="Q185" s="24"/>
      <c r="R185" s="24"/>
      <c r="S185" s="40">
        <f t="shared" si="62"/>
        <v>30000</v>
      </c>
      <c r="T185" s="24">
        <v>30000</v>
      </c>
      <c r="U185" s="24"/>
      <c r="V185" s="24"/>
      <c r="W185" s="75"/>
      <c r="X185" s="75"/>
      <c r="Y185" s="51">
        <f t="shared" si="53"/>
        <v>0</v>
      </c>
      <c r="Z185" s="113">
        <f t="shared" si="54"/>
        <v>0</v>
      </c>
      <c r="AA185" s="51">
        <f t="shared" si="55"/>
        <v>0</v>
      </c>
      <c r="AB185" s="122">
        <f t="shared" si="52"/>
        <v>0</v>
      </c>
      <c r="AC185" s="192"/>
      <c r="AD185" s="191"/>
      <c r="AE185" s="75">
        <v>1</v>
      </c>
      <c r="AF185" s="191"/>
      <c r="AG185" s="75" t="s">
        <v>811</v>
      </c>
      <c r="AH185" s="75" t="s">
        <v>777</v>
      </c>
      <c r="AI185" s="191"/>
      <c r="AJ185" s="191"/>
      <c r="AK185" s="228" t="s">
        <v>812</v>
      </c>
    </row>
    <row r="186" spans="1:37" s="251" customFormat="1" ht="23.25" customHeight="1">
      <c r="A186" s="310" t="s">
        <v>813</v>
      </c>
      <c r="B186" s="311"/>
      <c r="C186" s="154"/>
      <c r="D186" s="82">
        <f>D188+D190+D193</f>
        <v>0</v>
      </c>
      <c r="E186" s="82">
        <f>E188+E190+F193</f>
        <v>32177879.857659999</v>
      </c>
      <c r="F186" s="82">
        <f>F188+F190+F193</f>
        <v>22071019.627509996</v>
      </c>
      <c r="G186" s="82">
        <f>G188+G190+G193</f>
        <v>0</v>
      </c>
      <c r="H186" s="82">
        <f>H188+H190+H193</f>
        <v>14711</v>
      </c>
      <c r="I186" s="82">
        <f t="shared" ref="I186:V186" si="63">I188+I190+I193</f>
        <v>0</v>
      </c>
      <c r="J186" s="82">
        <f t="shared" si="63"/>
        <v>0</v>
      </c>
      <c r="K186" s="82">
        <f t="shared" si="63"/>
        <v>0</v>
      </c>
      <c r="L186" s="82">
        <f t="shared" si="63"/>
        <v>228199</v>
      </c>
      <c r="M186" s="82">
        <f t="shared" si="63"/>
        <v>0</v>
      </c>
      <c r="N186" s="82">
        <f t="shared" si="63"/>
        <v>14711</v>
      </c>
      <c r="O186" s="82">
        <f t="shared" si="63"/>
        <v>3340794.7</v>
      </c>
      <c r="P186" s="82">
        <f t="shared" si="63"/>
        <v>3340794.7</v>
      </c>
      <c r="Q186" s="82">
        <f t="shared" si="63"/>
        <v>0</v>
      </c>
      <c r="R186" s="82">
        <f t="shared" si="63"/>
        <v>0</v>
      </c>
      <c r="S186" s="82">
        <f t="shared" si="63"/>
        <v>3336414.5</v>
      </c>
      <c r="T186" s="82">
        <f t="shared" si="63"/>
        <v>3336414.5</v>
      </c>
      <c r="U186" s="82">
        <f t="shared" si="63"/>
        <v>0</v>
      </c>
      <c r="V186" s="82">
        <f t="shared" si="63"/>
        <v>0</v>
      </c>
      <c r="W186" s="82">
        <f t="shared" si="59"/>
        <v>0</v>
      </c>
      <c r="X186" s="82"/>
      <c r="Y186" s="82">
        <f t="shared" si="53"/>
        <v>4380.2000000001863</v>
      </c>
      <c r="Z186" s="116">
        <f t="shared" si="54"/>
        <v>1.311125164320988E-3</v>
      </c>
      <c r="AA186" s="82">
        <f t="shared" si="55"/>
        <v>4380.2000000001863</v>
      </c>
      <c r="AB186" s="125">
        <f t="shared" si="52"/>
        <v>1.311125164320988E-3</v>
      </c>
      <c r="AC186" s="82">
        <f>AC188+AC190+AC193</f>
        <v>3</v>
      </c>
      <c r="AD186" s="82">
        <f>AD188+AD190+AD193</f>
        <v>1</v>
      </c>
      <c r="AE186" s="82">
        <f>AE188+AE190+AE193</f>
        <v>1</v>
      </c>
      <c r="AF186" s="82">
        <f>AF188+AF190+AF193</f>
        <v>0</v>
      </c>
      <c r="AG186" s="82" t="s">
        <v>814</v>
      </c>
      <c r="AH186" s="82"/>
      <c r="AI186" s="82"/>
      <c r="AJ186" s="82"/>
      <c r="AK186" s="229">
        <f>AK188+AK190+AK193</f>
        <v>0</v>
      </c>
    </row>
    <row r="187" spans="1:37" s="251" customFormat="1" ht="27.75" customHeight="1">
      <c r="A187" s="64"/>
      <c r="B187" s="65" t="s">
        <v>420</v>
      </c>
      <c r="C187" s="3"/>
      <c r="D187" s="3"/>
      <c r="E187" s="13"/>
      <c r="F187" s="13"/>
      <c r="G187" s="13"/>
      <c r="H187" s="13"/>
      <c r="I187" s="13"/>
      <c r="J187" s="83"/>
      <c r="K187" s="13"/>
      <c r="L187" s="13"/>
      <c r="M187" s="13"/>
      <c r="N187" s="13"/>
      <c r="O187" s="32">
        <f>SUM(P187:R187)</f>
        <v>0</v>
      </c>
      <c r="P187" s="32"/>
      <c r="Q187" s="32"/>
      <c r="R187" s="32"/>
      <c r="S187" s="32"/>
      <c r="T187" s="32"/>
      <c r="U187" s="32"/>
      <c r="V187" s="32"/>
      <c r="W187" s="50">
        <f t="shared" si="59"/>
        <v>0</v>
      </c>
      <c r="X187" s="50"/>
      <c r="Y187" s="50">
        <f t="shared" si="53"/>
        <v>0</v>
      </c>
      <c r="Z187" s="112"/>
      <c r="AA187" s="50"/>
      <c r="AB187" s="121"/>
      <c r="AC187" s="99"/>
      <c r="AD187" s="99"/>
      <c r="AE187" s="99"/>
      <c r="AF187" s="78"/>
      <c r="AG187" s="78"/>
      <c r="AH187" s="78"/>
      <c r="AI187" s="78"/>
      <c r="AJ187" s="78"/>
      <c r="AK187" s="63"/>
    </row>
    <row r="188" spans="1:37" s="250" customFormat="1" ht="37.5" customHeight="1">
      <c r="A188" s="29" t="s">
        <v>34</v>
      </c>
      <c r="B188" s="21" t="s">
        <v>142</v>
      </c>
      <c r="C188" s="17"/>
      <c r="D188" s="19"/>
      <c r="E188" s="84">
        <f>SUM(E189:E189)</f>
        <v>25655753</v>
      </c>
      <c r="F188" s="84">
        <f>SUM(F189:F189)</f>
        <v>16124090.009879997</v>
      </c>
      <c r="G188" s="84">
        <f t="shared" ref="G188:AK188" si="64">SUM(G189:G189)</f>
        <v>0</v>
      </c>
      <c r="H188" s="84">
        <f t="shared" si="64"/>
        <v>0</v>
      </c>
      <c r="I188" s="84">
        <f t="shared" si="64"/>
        <v>0</v>
      </c>
      <c r="J188" s="84">
        <f t="shared" si="64"/>
        <v>0</v>
      </c>
      <c r="K188" s="84">
        <f t="shared" si="64"/>
        <v>0</v>
      </c>
      <c r="L188" s="84">
        <f t="shared" si="64"/>
        <v>0</v>
      </c>
      <c r="M188" s="84">
        <f t="shared" si="64"/>
        <v>0</v>
      </c>
      <c r="N188" s="84">
        <f t="shared" si="64"/>
        <v>0</v>
      </c>
      <c r="O188" s="84">
        <f t="shared" si="64"/>
        <v>2085856</v>
      </c>
      <c r="P188" s="84">
        <f t="shared" si="64"/>
        <v>2085856</v>
      </c>
      <c r="Q188" s="84">
        <f t="shared" si="64"/>
        <v>0</v>
      </c>
      <c r="R188" s="84">
        <f t="shared" si="64"/>
        <v>0</v>
      </c>
      <c r="S188" s="84">
        <f t="shared" si="64"/>
        <v>2085404.8</v>
      </c>
      <c r="T188" s="84">
        <f t="shared" si="64"/>
        <v>2085404.8</v>
      </c>
      <c r="U188" s="84">
        <f t="shared" si="64"/>
        <v>0</v>
      </c>
      <c r="V188" s="84">
        <f t="shared" si="64"/>
        <v>0</v>
      </c>
      <c r="W188" s="84">
        <f t="shared" si="59"/>
        <v>0</v>
      </c>
      <c r="X188" s="84"/>
      <c r="Y188" s="84">
        <f t="shared" si="53"/>
        <v>451.19999999995343</v>
      </c>
      <c r="Z188" s="117">
        <f t="shared" ref="Z188:Z189" si="65">Y188/(P188+Q188)</f>
        <v>2.1631406961935697E-4</v>
      </c>
      <c r="AA188" s="84">
        <f t="shared" ref="AA188:AA189" si="66">Y188+W188</f>
        <v>451.19999999995343</v>
      </c>
      <c r="AB188" s="126">
        <f t="shared" ref="AB188:AB189" si="67">AA188/O188</f>
        <v>2.1631406961935697E-4</v>
      </c>
      <c r="AC188" s="105">
        <f t="shared" si="64"/>
        <v>0</v>
      </c>
      <c r="AD188" s="84">
        <f>SUM(AD189:AD189)</f>
        <v>0</v>
      </c>
      <c r="AE188" s="84">
        <f>SUM(AE189:AE189)</f>
        <v>1</v>
      </c>
      <c r="AF188" s="84">
        <f>SUM(AF189:AF189)</f>
        <v>0</v>
      </c>
      <c r="AG188" s="84"/>
      <c r="AH188" s="84"/>
      <c r="AI188" s="84"/>
      <c r="AJ188" s="84"/>
      <c r="AK188" s="230">
        <f t="shared" si="64"/>
        <v>0</v>
      </c>
    </row>
    <row r="189" spans="1:37" s="250" customFormat="1" ht="91.15" customHeight="1">
      <c r="A189" s="267">
        <f>ROW()-27</f>
        <v>162</v>
      </c>
      <c r="B189" s="188" t="s">
        <v>815</v>
      </c>
      <c r="C189" s="85" t="s">
        <v>35</v>
      </c>
      <c r="D189" s="133" t="s">
        <v>8</v>
      </c>
      <c r="E189" s="153">
        <v>25655753</v>
      </c>
      <c r="F189" s="153">
        <v>16124090.009879997</v>
      </c>
      <c r="G189" s="40"/>
      <c r="H189" s="40"/>
      <c r="I189" s="40"/>
      <c r="J189" s="134" t="s">
        <v>816</v>
      </c>
      <c r="K189" s="40"/>
      <c r="L189" s="40"/>
      <c r="M189" s="40"/>
      <c r="N189" s="40"/>
      <c r="O189" s="40">
        <f t="shared" ref="O189:O195" si="68">SUM(P189:R189)</f>
        <v>2085856</v>
      </c>
      <c r="P189" s="40">
        <v>2085856</v>
      </c>
      <c r="Q189" s="40"/>
      <c r="R189" s="40"/>
      <c r="S189" s="40">
        <f t="shared" ref="S189" si="69">SUM(T189:V189)</f>
        <v>2085404.8</v>
      </c>
      <c r="T189" s="40">
        <v>2085404.8</v>
      </c>
      <c r="U189" s="40"/>
      <c r="V189" s="40"/>
      <c r="W189" s="51">
        <f t="shared" si="59"/>
        <v>0</v>
      </c>
      <c r="X189" s="51"/>
      <c r="Y189" s="51">
        <f t="shared" si="53"/>
        <v>451.19999999995343</v>
      </c>
      <c r="Z189" s="113">
        <f t="shared" si="65"/>
        <v>2.1631406961935697E-4</v>
      </c>
      <c r="AA189" s="51">
        <f t="shared" si="66"/>
        <v>451.19999999995343</v>
      </c>
      <c r="AB189" s="122">
        <f t="shared" si="67"/>
        <v>2.1631406961935697E-4</v>
      </c>
      <c r="AC189" s="131"/>
      <c r="AD189" s="131">
        <v>0</v>
      </c>
      <c r="AE189" s="131">
        <v>1</v>
      </c>
      <c r="AF189" s="132">
        <v>0</v>
      </c>
      <c r="AG189" s="132"/>
      <c r="AH189" s="132"/>
      <c r="AI189" s="198" t="s">
        <v>817</v>
      </c>
      <c r="AJ189" s="198" t="s">
        <v>818</v>
      </c>
      <c r="AK189" s="48" t="s">
        <v>819</v>
      </c>
    </row>
    <row r="190" spans="1:37" s="250" customFormat="1" ht="36" customHeight="1">
      <c r="A190" s="29" t="s">
        <v>36</v>
      </c>
      <c r="B190" s="21" t="s">
        <v>820</v>
      </c>
      <c r="C190" s="17"/>
      <c r="D190" s="19"/>
      <c r="E190" s="84">
        <f t="shared" ref="E190:V190" si="70">SUM(E191:E192)</f>
        <v>6326669</v>
      </c>
      <c r="F190" s="84">
        <f t="shared" si="70"/>
        <v>5751471.75997</v>
      </c>
      <c r="G190" s="84">
        <f t="shared" si="70"/>
        <v>0</v>
      </c>
      <c r="H190" s="84">
        <f t="shared" si="70"/>
        <v>0</v>
      </c>
      <c r="I190" s="84">
        <f t="shared" si="70"/>
        <v>0</v>
      </c>
      <c r="J190" s="84">
        <f t="shared" si="70"/>
        <v>0</v>
      </c>
      <c r="K190" s="84">
        <f t="shared" si="70"/>
        <v>0</v>
      </c>
      <c r="L190" s="84">
        <f t="shared" si="70"/>
        <v>228199</v>
      </c>
      <c r="M190" s="84">
        <f t="shared" si="70"/>
        <v>0</v>
      </c>
      <c r="N190" s="84">
        <f t="shared" si="70"/>
        <v>0</v>
      </c>
      <c r="O190" s="84">
        <f t="shared" si="70"/>
        <v>1190227.7</v>
      </c>
      <c r="P190" s="84">
        <f t="shared" si="70"/>
        <v>1190227.7</v>
      </c>
      <c r="Q190" s="84">
        <f t="shared" si="70"/>
        <v>0</v>
      </c>
      <c r="R190" s="84">
        <f t="shared" si="70"/>
        <v>0</v>
      </c>
      <c r="S190" s="84">
        <f t="shared" si="70"/>
        <v>1190227.7</v>
      </c>
      <c r="T190" s="84">
        <f t="shared" si="70"/>
        <v>1190227.7</v>
      </c>
      <c r="U190" s="84">
        <f t="shared" si="70"/>
        <v>0</v>
      </c>
      <c r="V190" s="84">
        <f t="shared" si="70"/>
        <v>0</v>
      </c>
      <c r="W190" s="84">
        <f t="shared" si="59"/>
        <v>0</v>
      </c>
      <c r="X190" s="84"/>
      <c r="Y190" s="84">
        <f t="shared" si="53"/>
        <v>0</v>
      </c>
      <c r="Z190" s="117">
        <f t="shared" si="54"/>
        <v>0</v>
      </c>
      <c r="AA190" s="84">
        <f t="shared" si="55"/>
        <v>0</v>
      </c>
      <c r="AB190" s="126">
        <f t="shared" si="52"/>
        <v>0</v>
      </c>
      <c r="AC190" s="84">
        <f t="shared" ref="AC190" si="71">SUM(AC191:AC192)</f>
        <v>2</v>
      </c>
      <c r="AD190" s="105">
        <f>SUM(AD191:AD192)</f>
        <v>0</v>
      </c>
      <c r="AE190" s="105">
        <f>SUM(AE191:AE192)</f>
        <v>0</v>
      </c>
      <c r="AF190" s="84">
        <f>SUM(AF191:AF192)</f>
        <v>0</v>
      </c>
      <c r="AG190" s="84"/>
      <c r="AH190" s="84"/>
      <c r="AI190" s="84"/>
      <c r="AJ190" s="84"/>
      <c r="AK190" s="230">
        <f>SUM(AK191:AK192)</f>
        <v>0</v>
      </c>
    </row>
    <row r="191" spans="1:37" s="250" customFormat="1" ht="88.5" customHeight="1">
      <c r="A191" s="267">
        <f>ROW()-28</f>
        <v>163</v>
      </c>
      <c r="B191" s="161" t="s">
        <v>821</v>
      </c>
      <c r="C191" s="85" t="s">
        <v>37</v>
      </c>
      <c r="D191" s="39" t="s">
        <v>8</v>
      </c>
      <c r="E191" s="40">
        <v>2818043</v>
      </c>
      <c r="F191" s="40">
        <v>2719953.0773399998</v>
      </c>
      <c r="G191" s="40"/>
      <c r="H191" s="40"/>
      <c r="I191" s="40"/>
      <c r="J191" s="79" t="s">
        <v>822</v>
      </c>
      <c r="K191" s="40"/>
      <c r="L191" s="40"/>
      <c r="M191" s="40"/>
      <c r="N191" s="40"/>
      <c r="O191" s="40">
        <f t="shared" si="68"/>
        <v>852127.7</v>
      </c>
      <c r="P191" s="40">
        <v>852127.7</v>
      </c>
      <c r="Q191" s="40"/>
      <c r="R191" s="40"/>
      <c r="S191" s="40">
        <f t="shared" ref="S191:S192" si="72">SUM(T191:V191)</f>
        <v>852127.7</v>
      </c>
      <c r="T191" s="40">
        <v>852127.7</v>
      </c>
      <c r="U191" s="40"/>
      <c r="V191" s="40"/>
      <c r="W191" s="51">
        <f t="shared" si="59"/>
        <v>0</v>
      </c>
      <c r="X191" s="51"/>
      <c r="Y191" s="51">
        <f t="shared" si="53"/>
        <v>0</v>
      </c>
      <c r="Z191" s="113">
        <f t="shared" si="54"/>
        <v>0</v>
      </c>
      <c r="AA191" s="51">
        <f t="shared" si="55"/>
        <v>0</v>
      </c>
      <c r="AB191" s="122">
        <f t="shared" si="52"/>
        <v>0</v>
      </c>
      <c r="AC191" s="131">
        <v>1</v>
      </c>
      <c r="AD191" s="131">
        <v>0</v>
      </c>
      <c r="AE191" s="131">
        <v>0</v>
      </c>
      <c r="AF191" s="132">
        <v>0</v>
      </c>
      <c r="AG191" s="132"/>
      <c r="AH191" s="132"/>
      <c r="AI191" s="198" t="s">
        <v>823</v>
      </c>
      <c r="AJ191" s="198" t="s">
        <v>824</v>
      </c>
      <c r="AK191" s="70"/>
    </row>
    <row r="192" spans="1:37" s="250" customFormat="1" ht="88.5" customHeight="1">
      <c r="A192" s="267">
        <f>ROW()-28</f>
        <v>164</v>
      </c>
      <c r="B192" s="161" t="s">
        <v>825</v>
      </c>
      <c r="C192" s="85" t="s">
        <v>37</v>
      </c>
      <c r="D192" s="39" t="s">
        <v>5</v>
      </c>
      <c r="E192" s="40">
        <v>3508626</v>
      </c>
      <c r="F192" s="46">
        <v>3031518.6826299997</v>
      </c>
      <c r="G192" s="46"/>
      <c r="H192" s="46"/>
      <c r="I192" s="40"/>
      <c r="J192" s="79" t="s">
        <v>826</v>
      </c>
      <c r="K192" s="40"/>
      <c r="L192" s="40">
        <v>228199</v>
      </c>
      <c r="M192" s="40"/>
      <c r="N192" s="40"/>
      <c r="O192" s="40">
        <f t="shared" si="68"/>
        <v>338100</v>
      </c>
      <c r="P192" s="40">
        <v>338100</v>
      </c>
      <c r="Q192" s="40"/>
      <c r="R192" s="40"/>
      <c r="S192" s="40">
        <f t="shared" si="72"/>
        <v>338100</v>
      </c>
      <c r="T192" s="40">
        <v>338100</v>
      </c>
      <c r="U192" s="40"/>
      <c r="V192" s="40"/>
      <c r="W192" s="51">
        <f t="shared" si="59"/>
        <v>0</v>
      </c>
      <c r="X192" s="51"/>
      <c r="Y192" s="51">
        <f t="shared" si="53"/>
        <v>0</v>
      </c>
      <c r="Z192" s="113">
        <f t="shared" si="54"/>
        <v>0</v>
      </c>
      <c r="AA192" s="51">
        <f t="shared" si="55"/>
        <v>0</v>
      </c>
      <c r="AB192" s="122">
        <f t="shared" si="52"/>
        <v>0</v>
      </c>
      <c r="AC192" s="131">
        <v>1</v>
      </c>
      <c r="AD192" s="131"/>
      <c r="AE192" s="131"/>
      <c r="AF192" s="132">
        <v>0</v>
      </c>
      <c r="AG192" s="132"/>
      <c r="AH192" s="132"/>
      <c r="AI192" s="198" t="s">
        <v>827</v>
      </c>
      <c r="AJ192" s="198" t="s">
        <v>828</v>
      </c>
      <c r="AK192" s="142" t="s">
        <v>829</v>
      </c>
    </row>
    <row r="193" spans="1:37" s="250" customFormat="1" ht="30" customHeight="1">
      <c r="A193" s="29" t="s">
        <v>38</v>
      </c>
      <c r="B193" s="21" t="s">
        <v>282</v>
      </c>
      <c r="C193" s="17"/>
      <c r="D193" s="19"/>
      <c r="E193" s="84">
        <f>SUM(E194:E195)</f>
        <v>0</v>
      </c>
      <c r="F193" s="84">
        <f>SUM(F194:F195)</f>
        <v>195457.85766000001</v>
      </c>
      <c r="G193" s="84">
        <f>SUM(G194:G194)</f>
        <v>0</v>
      </c>
      <c r="H193" s="84">
        <f>SUM(H194:H195)</f>
        <v>14711</v>
      </c>
      <c r="I193" s="84">
        <f>SUM(I194:I194)</f>
        <v>0</v>
      </c>
      <c r="J193" s="84">
        <f>SUM(J194:J194)</f>
        <v>0</v>
      </c>
      <c r="K193" s="84">
        <f>SUM(K194:K194)</f>
        <v>0</v>
      </c>
      <c r="L193" s="84">
        <f>SUM(L194:L194)</f>
        <v>0</v>
      </c>
      <c r="M193" s="84">
        <f>SUM(M194:M194)</f>
        <v>0</v>
      </c>
      <c r="N193" s="84">
        <f>SUM(N194:N195)</f>
        <v>14711</v>
      </c>
      <c r="O193" s="84">
        <f>SUM(O194:O195)</f>
        <v>64711</v>
      </c>
      <c r="P193" s="84">
        <f>SUM(P194:P195)</f>
        <v>64711</v>
      </c>
      <c r="Q193" s="84">
        <f t="shared" ref="Q193:V193" si="73">SUM(Q194:Q195)</f>
        <v>0</v>
      </c>
      <c r="R193" s="84">
        <f t="shared" si="73"/>
        <v>0</v>
      </c>
      <c r="S193" s="84">
        <f>SUM(S194:S195)</f>
        <v>60782</v>
      </c>
      <c r="T193" s="84">
        <f>SUM(T194:T195)</f>
        <v>60782</v>
      </c>
      <c r="U193" s="84">
        <f t="shared" si="73"/>
        <v>0</v>
      </c>
      <c r="V193" s="84">
        <f t="shared" si="73"/>
        <v>0</v>
      </c>
      <c r="W193" s="84">
        <f t="shared" si="59"/>
        <v>0</v>
      </c>
      <c r="X193" s="84"/>
      <c r="Y193" s="84">
        <f>P193+Q193-T193-U193</f>
        <v>3929</v>
      </c>
      <c r="Z193" s="117">
        <f t="shared" si="54"/>
        <v>6.0716106998810096E-2</v>
      </c>
      <c r="AA193" s="84">
        <f>Y193+W193</f>
        <v>3929</v>
      </c>
      <c r="AB193" s="126">
        <f t="shared" si="52"/>
        <v>6.0716106998810096E-2</v>
      </c>
      <c r="AC193" s="84">
        <f>SUM(AC194:AC195)</f>
        <v>1</v>
      </c>
      <c r="AD193" s="84">
        <f>SUM(AD194:AD195)</f>
        <v>1</v>
      </c>
      <c r="AE193" s="84">
        <f>SUM(AE194:AE195)</f>
        <v>0</v>
      </c>
      <c r="AF193" s="84">
        <f>SUM(AF194:AF194)</f>
        <v>0</v>
      </c>
      <c r="AG193" s="84"/>
      <c r="AH193" s="84"/>
      <c r="AI193" s="84"/>
      <c r="AJ193" s="84"/>
      <c r="AK193" s="230">
        <f>SUM(AK194:AK194)</f>
        <v>0</v>
      </c>
    </row>
    <row r="194" spans="1:37" s="250" customFormat="1" ht="228.75" customHeight="1">
      <c r="A194" s="267">
        <f>ROW()-29</f>
        <v>165</v>
      </c>
      <c r="B194" s="161" t="s">
        <v>830</v>
      </c>
      <c r="C194" s="85" t="s">
        <v>39</v>
      </c>
      <c r="D194" s="39">
        <v>2026</v>
      </c>
      <c r="E194" s="40"/>
      <c r="F194" s="46">
        <v>14711</v>
      </c>
      <c r="G194" s="46">
        <v>0</v>
      </c>
      <c r="H194" s="46">
        <v>14711</v>
      </c>
      <c r="I194" s="40"/>
      <c r="J194" s="79" t="s">
        <v>284</v>
      </c>
      <c r="K194" s="40" t="s">
        <v>284</v>
      </c>
      <c r="L194" s="40" t="s">
        <v>831</v>
      </c>
      <c r="M194" s="40"/>
      <c r="N194" s="40">
        <v>14711</v>
      </c>
      <c r="O194" s="40">
        <f t="shared" si="68"/>
        <v>14711</v>
      </c>
      <c r="P194" s="40">
        <v>14711</v>
      </c>
      <c r="Q194" s="40"/>
      <c r="R194" s="40"/>
      <c r="S194" s="40">
        <f t="shared" ref="S194:S195" si="74">SUM(T194:V194)</f>
        <v>10782</v>
      </c>
      <c r="T194" s="40">
        <v>10782</v>
      </c>
      <c r="U194" s="40"/>
      <c r="V194" s="40"/>
      <c r="W194" s="51">
        <f t="shared" si="59"/>
        <v>0</v>
      </c>
      <c r="X194" s="51"/>
      <c r="Y194" s="51">
        <f t="shared" ref="Y194:Y195" si="75">P194+Q194-T194-U194</f>
        <v>3929</v>
      </c>
      <c r="Z194" s="113">
        <f t="shared" si="54"/>
        <v>0.26707905648834207</v>
      </c>
      <c r="AA194" s="51">
        <f t="shared" ref="AA194:AA195" si="76">Y194+W194</f>
        <v>3929</v>
      </c>
      <c r="AB194" s="122">
        <f t="shared" si="52"/>
        <v>0.26707905648834207</v>
      </c>
      <c r="AC194" s="131"/>
      <c r="AD194" s="131">
        <v>1</v>
      </c>
      <c r="AE194" s="131"/>
      <c r="AF194" s="132">
        <v>0</v>
      </c>
      <c r="AG194" s="198" t="s">
        <v>832</v>
      </c>
      <c r="AH194" s="198" t="s">
        <v>833</v>
      </c>
      <c r="AI194" s="132"/>
      <c r="AJ194" s="132"/>
      <c r="AK194" s="135" t="s">
        <v>834</v>
      </c>
    </row>
    <row r="195" spans="1:37" s="250" customFormat="1" ht="93" customHeight="1">
      <c r="A195" s="267">
        <f>ROW()-29</f>
        <v>166</v>
      </c>
      <c r="B195" s="161" t="s">
        <v>835</v>
      </c>
      <c r="C195" s="85" t="s">
        <v>37</v>
      </c>
      <c r="D195" s="39" t="s">
        <v>13</v>
      </c>
      <c r="E195" s="40"/>
      <c r="F195" s="40">
        <v>180746.85766000001</v>
      </c>
      <c r="G195" s="40"/>
      <c r="H195" s="40"/>
      <c r="I195" s="40"/>
      <c r="J195" s="31"/>
      <c r="K195" s="71"/>
      <c r="L195" s="40"/>
      <c r="M195" s="40"/>
      <c r="N195" s="40"/>
      <c r="O195" s="40">
        <f t="shared" si="68"/>
        <v>50000</v>
      </c>
      <c r="P195" s="40">
        <v>50000</v>
      </c>
      <c r="Q195" s="40"/>
      <c r="R195" s="40"/>
      <c r="S195" s="40">
        <f t="shared" si="74"/>
        <v>50000</v>
      </c>
      <c r="T195" s="40">
        <v>50000</v>
      </c>
      <c r="U195" s="40"/>
      <c r="V195" s="40"/>
      <c r="W195" s="51">
        <f t="shared" si="59"/>
        <v>0</v>
      </c>
      <c r="X195" s="51"/>
      <c r="Y195" s="51">
        <f t="shared" si="75"/>
        <v>0</v>
      </c>
      <c r="Z195" s="113">
        <f t="shared" si="54"/>
        <v>0</v>
      </c>
      <c r="AA195" s="51">
        <f t="shared" si="76"/>
        <v>0</v>
      </c>
      <c r="AB195" s="122">
        <f t="shared" si="52"/>
        <v>0</v>
      </c>
      <c r="AC195" s="131">
        <v>1</v>
      </c>
      <c r="AD195" s="131"/>
      <c r="AE195" s="131"/>
      <c r="AF195" s="132"/>
      <c r="AG195" s="198" t="s">
        <v>836</v>
      </c>
      <c r="AH195" s="132" t="s">
        <v>837</v>
      </c>
      <c r="AI195" s="132"/>
      <c r="AJ195" s="132"/>
      <c r="AK195" s="48"/>
    </row>
    <row r="196" spans="1:37" s="255" customFormat="1">
      <c r="A196" s="271" t="s">
        <v>838</v>
      </c>
      <c r="B196" s="272"/>
      <c r="C196" s="154"/>
      <c r="D196" s="15"/>
      <c r="E196" s="23">
        <f>E198+F235</f>
        <v>353880733.01343995</v>
      </c>
      <c r="F196" s="23">
        <f>F198+F235</f>
        <v>367369130.77445</v>
      </c>
      <c r="G196" s="23">
        <f t="shared" ref="G196:V196" si="77">G198+G235</f>
        <v>0</v>
      </c>
      <c r="H196" s="23">
        <f>H198+H235</f>
        <v>40218592.400000006</v>
      </c>
      <c r="I196" s="23">
        <f t="shared" si="77"/>
        <v>0</v>
      </c>
      <c r="J196" s="23">
        <f t="shared" si="77"/>
        <v>0</v>
      </c>
      <c r="K196" s="23">
        <f t="shared" si="77"/>
        <v>0</v>
      </c>
      <c r="L196" s="23">
        <f>L198+L235</f>
        <v>2417788.2418699991</v>
      </c>
      <c r="M196" s="23">
        <f t="shared" si="77"/>
        <v>0</v>
      </c>
      <c r="N196" s="23">
        <f t="shared" si="77"/>
        <v>0</v>
      </c>
      <c r="O196" s="23">
        <f>O198+O235</f>
        <v>21582780.5</v>
      </c>
      <c r="P196" s="23">
        <f>P198+P235</f>
        <v>21582780.5</v>
      </c>
      <c r="Q196" s="23">
        <f t="shared" si="77"/>
        <v>0</v>
      </c>
      <c r="R196" s="23">
        <f t="shared" si="77"/>
        <v>0</v>
      </c>
      <c r="S196" s="23">
        <f>S198+S235</f>
        <v>20733130.455780003</v>
      </c>
      <c r="T196" s="23">
        <f>T198+T235</f>
        <v>20733130.455780003</v>
      </c>
      <c r="U196" s="23">
        <f t="shared" si="77"/>
        <v>0</v>
      </c>
      <c r="V196" s="23">
        <f t="shared" si="77"/>
        <v>0</v>
      </c>
      <c r="W196" s="23">
        <f t="shared" si="59"/>
        <v>0</v>
      </c>
      <c r="X196" s="23"/>
      <c r="Y196" s="23">
        <f>P196+Q196-T196-U196</f>
        <v>849650.04421999678</v>
      </c>
      <c r="Z196" s="107">
        <f t="shared" si="54"/>
        <v>3.9367033558071758E-2</v>
      </c>
      <c r="AA196" s="23">
        <f t="shared" si="55"/>
        <v>849650.04421999678</v>
      </c>
      <c r="AB196" s="108">
        <f t="shared" si="52"/>
        <v>3.9367033558071758E-2</v>
      </c>
      <c r="AC196" s="23">
        <f t="shared" ref="AC196:AE196" si="78">AC198+AC235</f>
        <v>61</v>
      </c>
      <c r="AD196" s="23">
        <f t="shared" si="78"/>
        <v>0</v>
      </c>
      <c r="AE196" s="23">
        <f t="shared" si="78"/>
        <v>4</v>
      </c>
      <c r="AF196" s="23">
        <f>AF198+AF235</f>
        <v>0</v>
      </c>
      <c r="AG196" s="23"/>
      <c r="AH196" s="23"/>
      <c r="AI196" s="23"/>
      <c r="AJ196" s="23"/>
      <c r="AK196" s="225">
        <f>AK198+AK235</f>
        <v>0</v>
      </c>
    </row>
    <row r="197" spans="1:37" s="250" customFormat="1" ht="22.5" customHeight="1">
      <c r="A197" s="30"/>
      <c r="B197" s="12" t="s">
        <v>420</v>
      </c>
      <c r="C197" s="3"/>
      <c r="D197" s="2"/>
      <c r="E197" s="24"/>
      <c r="F197" s="13"/>
      <c r="G197" s="13"/>
      <c r="H197" s="13"/>
      <c r="I197" s="13"/>
      <c r="J197" s="14"/>
      <c r="K197" s="13"/>
      <c r="L197" s="13"/>
      <c r="M197" s="13"/>
      <c r="N197" s="13"/>
      <c r="O197" s="32">
        <v>0</v>
      </c>
      <c r="P197" s="13"/>
      <c r="Q197" s="13"/>
      <c r="R197" s="13"/>
      <c r="S197" s="32">
        <v>0</v>
      </c>
      <c r="T197" s="13"/>
      <c r="U197" s="13"/>
      <c r="V197" s="13"/>
      <c r="W197" s="50">
        <f t="shared" si="59"/>
        <v>0</v>
      </c>
      <c r="X197" s="52"/>
      <c r="Y197" s="50">
        <f t="shared" si="53"/>
        <v>0</v>
      </c>
      <c r="Z197" s="114"/>
      <c r="AA197" s="50"/>
      <c r="AB197" s="123"/>
      <c r="AC197" s="101"/>
      <c r="AD197" s="101"/>
      <c r="AE197" s="101"/>
      <c r="AF197" s="56"/>
      <c r="AG197" s="56"/>
      <c r="AH197" s="56"/>
      <c r="AI197" s="56"/>
      <c r="AJ197" s="56"/>
      <c r="AK197" s="63"/>
    </row>
    <row r="198" spans="1:37" s="250" customFormat="1">
      <c r="A198" s="29" t="s">
        <v>40</v>
      </c>
      <c r="B198" s="21" t="s">
        <v>142</v>
      </c>
      <c r="C198" s="17"/>
      <c r="D198" s="19"/>
      <c r="E198" s="84">
        <f>SUM(E199:E234)</f>
        <v>349830008.60799998</v>
      </c>
      <c r="F198" s="84">
        <f>SUM(F199:F234)</f>
        <v>363318406.36901003</v>
      </c>
      <c r="G198" s="84">
        <f>SUM(G199:G223)</f>
        <v>0</v>
      </c>
      <c r="H198" s="84">
        <f>SUM(H199:H234)</f>
        <v>39315085.200000003</v>
      </c>
      <c r="I198" s="84">
        <f>SUM(I199:I223)</f>
        <v>0</v>
      </c>
      <c r="J198" s="84">
        <f>SUM(J199:J223)</f>
        <v>0</v>
      </c>
      <c r="K198" s="84">
        <f>SUM(K199:K223)</f>
        <v>0</v>
      </c>
      <c r="L198" s="84">
        <f>SUM(L199:L234)</f>
        <v>2417788.2418699991</v>
      </c>
      <c r="M198" s="84">
        <f>SUM(M199:M223)</f>
        <v>0</v>
      </c>
      <c r="N198" s="84">
        <f>SUM(N199:N223)</f>
        <v>0</v>
      </c>
      <c r="O198" s="84">
        <f>SUM(O199:O234)</f>
        <v>20851771.300000001</v>
      </c>
      <c r="P198" s="84">
        <f>SUM(P199:P234)</f>
        <v>20851771.300000001</v>
      </c>
      <c r="Q198" s="84">
        <f t="shared" ref="Q198:R198" si="79">SUM(Q199:Q234)</f>
        <v>0</v>
      </c>
      <c r="R198" s="84">
        <f t="shared" si="79"/>
        <v>0</v>
      </c>
      <c r="S198" s="84">
        <f>SUM(S199:S234)</f>
        <v>20102117.400000002</v>
      </c>
      <c r="T198" s="84">
        <f>SUM(T199:T234)</f>
        <v>20102117.400000002</v>
      </c>
      <c r="U198" s="84">
        <f t="shared" ref="U198:V198" si="80">SUM(U199:U234)</f>
        <v>0</v>
      </c>
      <c r="V198" s="84">
        <f t="shared" si="80"/>
        <v>0</v>
      </c>
      <c r="W198" s="84">
        <f>R198-V198</f>
        <v>0</v>
      </c>
      <c r="X198" s="84"/>
      <c r="Y198" s="84">
        <f>P198+Q198-T198-U198</f>
        <v>749653.89999999851</v>
      </c>
      <c r="Z198" s="117">
        <f>Y198/(P198+Q198)</f>
        <v>3.5951569255893309E-2</v>
      </c>
      <c r="AA198" s="84">
        <f>Y198+W198</f>
        <v>749653.89999999851</v>
      </c>
      <c r="AB198" s="126">
        <f>AA198/O198</f>
        <v>3.5951569255893309E-2</v>
      </c>
      <c r="AC198" s="84">
        <f>SUM(AC199:AC234)</f>
        <v>36</v>
      </c>
      <c r="AD198" s="84">
        <f>SUM(AD199:AD234)</f>
        <v>0</v>
      </c>
      <c r="AE198" s="84">
        <f>SUM(AE199:AE234)</f>
        <v>0</v>
      </c>
      <c r="AF198" s="84">
        <f>SUM(AF199:AF223)</f>
        <v>0</v>
      </c>
      <c r="AG198" s="84"/>
      <c r="AH198" s="84"/>
      <c r="AI198" s="84"/>
      <c r="AJ198" s="84"/>
      <c r="AK198" s="230">
        <f>SUM(AK199:AK223)</f>
        <v>0</v>
      </c>
    </row>
    <row r="199" spans="1:37" s="255" customFormat="1" ht="54" customHeight="1">
      <c r="A199" s="267">
        <f>ROW()-32</f>
        <v>167</v>
      </c>
      <c r="B199" s="161" t="s">
        <v>839</v>
      </c>
      <c r="C199" s="156" t="s">
        <v>41</v>
      </c>
      <c r="D199" s="157" t="s">
        <v>8</v>
      </c>
      <c r="E199" s="158">
        <v>3526010</v>
      </c>
      <c r="F199" s="159">
        <v>3525273.1189999999</v>
      </c>
      <c r="G199" s="158"/>
      <c r="H199" s="165"/>
      <c r="I199" s="166" t="s">
        <v>42</v>
      </c>
      <c r="J199" s="161" t="s">
        <v>840</v>
      </c>
      <c r="K199" s="166" t="s">
        <v>43</v>
      </c>
      <c r="L199" s="159"/>
      <c r="M199" s="159"/>
      <c r="N199" s="159"/>
      <c r="O199" s="158">
        <f t="shared" ref="O199:O234" si="81">SUM(P199:R199)</f>
        <v>0</v>
      </c>
      <c r="P199" s="159"/>
      <c r="Q199" s="159"/>
      <c r="R199" s="159"/>
      <c r="S199" s="158">
        <f t="shared" ref="S199:S234" si="82">SUM(T199:V199)</f>
        <v>0</v>
      </c>
      <c r="T199" s="159"/>
      <c r="U199" s="159"/>
      <c r="V199" s="159"/>
      <c r="W199" s="162">
        <f t="shared" ref="W199:W264" si="83">R199-V199</f>
        <v>0</v>
      </c>
      <c r="X199" s="162"/>
      <c r="Y199" s="51">
        <f t="shared" ref="Y199:Y234" si="84">P199+Q199-T199-U199</f>
        <v>0</v>
      </c>
      <c r="Z199" s="113" t="e">
        <f t="shared" ref="Z199:Z234" si="85">Y199/(P199+Q199)</f>
        <v>#DIV/0!</v>
      </c>
      <c r="AA199" s="51">
        <f t="shared" ref="AA199:AA234" si="86">Y199+W199</f>
        <v>0</v>
      </c>
      <c r="AB199" s="122" t="e">
        <f t="shared" ref="AB199:AB234" si="87">AA199/O199</f>
        <v>#DIV/0!</v>
      </c>
      <c r="AC199" s="163">
        <v>1</v>
      </c>
      <c r="AD199" s="163">
        <v>0</v>
      </c>
      <c r="AE199" s="163">
        <v>0</v>
      </c>
      <c r="AF199" s="164">
        <v>0</v>
      </c>
      <c r="AG199" s="164"/>
      <c r="AH199" s="164"/>
      <c r="AI199" s="204" t="s">
        <v>841</v>
      </c>
      <c r="AJ199" s="204" t="s">
        <v>842</v>
      </c>
      <c r="AK199" s="48" t="s">
        <v>331</v>
      </c>
    </row>
    <row r="200" spans="1:37" s="255" customFormat="1" ht="112.5">
      <c r="A200" s="267">
        <f t="shared" ref="A200:A234" si="88">ROW()-32</f>
        <v>168</v>
      </c>
      <c r="B200" s="161" t="s">
        <v>843</v>
      </c>
      <c r="C200" s="156" t="s">
        <v>41</v>
      </c>
      <c r="D200" s="157" t="s">
        <v>44</v>
      </c>
      <c r="E200" s="158">
        <v>17774280</v>
      </c>
      <c r="F200" s="159">
        <v>19710216.412999999</v>
      </c>
      <c r="G200" s="159"/>
      <c r="H200" s="159" t="s">
        <v>630</v>
      </c>
      <c r="I200" s="166" t="s">
        <v>45</v>
      </c>
      <c r="J200" s="161" t="s">
        <v>844</v>
      </c>
      <c r="K200" s="166" t="s">
        <v>45</v>
      </c>
      <c r="L200" s="159">
        <v>1996120.9418699993</v>
      </c>
      <c r="M200" s="159"/>
      <c r="N200" s="159"/>
      <c r="O200" s="158">
        <f t="shared" si="81"/>
        <v>1489746.7</v>
      </c>
      <c r="P200" s="159">
        <v>1489746.7</v>
      </c>
      <c r="Q200" s="159"/>
      <c r="R200" s="159"/>
      <c r="S200" s="158">
        <f t="shared" si="82"/>
        <v>1489746.7</v>
      </c>
      <c r="T200" s="159">
        <v>1489746.7</v>
      </c>
      <c r="U200" s="159"/>
      <c r="V200" s="159"/>
      <c r="W200" s="162">
        <f t="shared" si="83"/>
        <v>0</v>
      </c>
      <c r="X200" s="162"/>
      <c r="Y200" s="51">
        <f t="shared" si="84"/>
        <v>0</v>
      </c>
      <c r="Z200" s="113">
        <f t="shared" si="85"/>
        <v>0</v>
      </c>
      <c r="AA200" s="51">
        <f t="shared" si="86"/>
        <v>0</v>
      </c>
      <c r="AB200" s="122">
        <f t="shared" si="87"/>
        <v>0</v>
      </c>
      <c r="AC200" s="163">
        <v>1</v>
      </c>
      <c r="AD200" s="163"/>
      <c r="AE200" s="163"/>
      <c r="AF200" s="164">
        <v>0</v>
      </c>
      <c r="AG200" s="164"/>
      <c r="AH200" s="164"/>
      <c r="AI200" s="204" t="s">
        <v>845</v>
      </c>
      <c r="AJ200" s="204" t="s">
        <v>846</v>
      </c>
      <c r="AK200" s="48" t="s">
        <v>847</v>
      </c>
    </row>
    <row r="201" spans="1:37" s="255" customFormat="1" ht="112.5">
      <c r="A201" s="267">
        <f t="shared" si="88"/>
        <v>169</v>
      </c>
      <c r="B201" s="167" t="s">
        <v>848</v>
      </c>
      <c r="C201" s="156" t="s">
        <v>41</v>
      </c>
      <c r="D201" s="157" t="s">
        <v>23</v>
      </c>
      <c r="E201" s="165">
        <v>9708782</v>
      </c>
      <c r="F201" s="165">
        <v>17169206.025029998</v>
      </c>
      <c r="G201" s="168"/>
      <c r="H201" s="168" t="s">
        <v>849</v>
      </c>
      <c r="I201" s="166" t="s">
        <v>42</v>
      </c>
      <c r="J201" s="169" t="s">
        <v>850</v>
      </c>
      <c r="K201" s="170" t="s">
        <v>42</v>
      </c>
      <c r="L201" s="165">
        <v>219308.79999999999</v>
      </c>
      <c r="M201" s="165"/>
      <c r="N201" s="165"/>
      <c r="O201" s="158">
        <f t="shared" si="81"/>
        <v>5306151</v>
      </c>
      <c r="P201" s="159">
        <v>5306151</v>
      </c>
      <c r="Q201" s="159"/>
      <c r="R201" s="159"/>
      <c r="S201" s="158">
        <f t="shared" si="82"/>
        <v>5278986.9000000004</v>
      </c>
      <c r="T201" s="159">
        <v>5278986.9000000004</v>
      </c>
      <c r="U201" s="159"/>
      <c r="V201" s="159"/>
      <c r="W201" s="162">
        <f t="shared" si="83"/>
        <v>0</v>
      </c>
      <c r="X201" s="162"/>
      <c r="Y201" s="51">
        <f t="shared" si="84"/>
        <v>27164.099999999627</v>
      </c>
      <c r="Z201" s="113">
        <f t="shared" si="85"/>
        <v>5.1193605308253809E-3</v>
      </c>
      <c r="AA201" s="51">
        <f t="shared" si="86"/>
        <v>27164.099999999627</v>
      </c>
      <c r="AB201" s="122">
        <f t="shared" si="87"/>
        <v>5.1193605308253809E-3</v>
      </c>
      <c r="AC201" s="163">
        <v>1</v>
      </c>
      <c r="AD201" s="163">
        <v>0</v>
      </c>
      <c r="AE201" s="163"/>
      <c r="AF201" s="164">
        <v>0</v>
      </c>
      <c r="AG201" s="164"/>
      <c r="AH201" s="164"/>
      <c r="AI201" s="204" t="s">
        <v>851</v>
      </c>
      <c r="AJ201" s="204" t="s">
        <v>649</v>
      </c>
      <c r="AK201" s="81" t="s">
        <v>852</v>
      </c>
    </row>
    <row r="202" spans="1:37" s="255" customFormat="1" ht="112.5">
      <c r="A202" s="267">
        <f t="shared" si="88"/>
        <v>170</v>
      </c>
      <c r="B202" s="167" t="s">
        <v>853</v>
      </c>
      <c r="C202" s="156" t="s">
        <v>41</v>
      </c>
      <c r="D202" s="157" t="s">
        <v>23</v>
      </c>
      <c r="E202" s="165">
        <v>9873720</v>
      </c>
      <c r="F202" s="165">
        <v>14807361.97422</v>
      </c>
      <c r="G202" s="168"/>
      <c r="H202" s="168" t="s">
        <v>854</v>
      </c>
      <c r="I202" s="166" t="s">
        <v>46</v>
      </c>
      <c r="J202" s="169" t="s">
        <v>855</v>
      </c>
      <c r="K202" s="170" t="s">
        <v>46</v>
      </c>
      <c r="L202" s="165">
        <v>202358.5</v>
      </c>
      <c r="M202" s="165"/>
      <c r="N202" s="165"/>
      <c r="O202" s="158">
        <f t="shared" si="81"/>
        <v>2347277</v>
      </c>
      <c r="P202" s="159">
        <v>2347277</v>
      </c>
      <c r="Q202" s="159"/>
      <c r="R202" s="159"/>
      <c r="S202" s="158">
        <f t="shared" si="82"/>
        <v>2142389.6</v>
      </c>
      <c r="T202" s="159">
        <v>2142389.6</v>
      </c>
      <c r="U202" s="159"/>
      <c r="V202" s="159"/>
      <c r="W202" s="162">
        <f t="shared" si="83"/>
        <v>0</v>
      </c>
      <c r="X202" s="162"/>
      <c r="Y202" s="51">
        <f t="shared" si="84"/>
        <v>204887.39999999991</v>
      </c>
      <c r="Z202" s="113">
        <f t="shared" si="85"/>
        <v>8.7287269461593112E-2</v>
      </c>
      <c r="AA202" s="51">
        <f t="shared" si="86"/>
        <v>204887.39999999991</v>
      </c>
      <c r="AB202" s="122">
        <f t="shared" si="87"/>
        <v>8.7287269461593112E-2</v>
      </c>
      <c r="AC202" s="163">
        <v>1</v>
      </c>
      <c r="AD202" s="163">
        <v>0</v>
      </c>
      <c r="AE202" s="163">
        <v>0</v>
      </c>
      <c r="AF202" s="164">
        <v>0</v>
      </c>
      <c r="AG202" s="164"/>
      <c r="AH202" s="164"/>
      <c r="AI202" s="204" t="s">
        <v>856</v>
      </c>
      <c r="AJ202" s="204" t="s">
        <v>857</v>
      </c>
      <c r="AK202" s="81" t="s">
        <v>858</v>
      </c>
    </row>
    <row r="203" spans="1:37" s="255" customFormat="1" ht="37.5">
      <c r="A203" s="267">
        <f t="shared" si="88"/>
        <v>171</v>
      </c>
      <c r="B203" s="161" t="s">
        <v>859</v>
      </c>
      <c r="C203" s="156" t="s">
        <v>41</v>
      </c>
      <c r="D203" s="157" t="s">
        <v>11</v>
      </c>
      <c r="E203" s="158">
        <v>16071416</v>
      </c>
      <c r="F203" s="159">
        <v>16462678.234999999</v>
      </c>
      <c r="G203" s="168"/>
      <c r="H203" s="168"/>
      <c r="I203" s="171" t="s">
        <v>42</v>
      </c>
      <c r="J203" s="161" t="s">
        <v>860</v>
      </c>
      <c r="K203" s="170" t="s">
        <v>42</v>
      </c>
      <c r="L203" s="159"/>
      <c r="M203" s="159"/>
      <c r="N203" s="159"/>
      <c r="O203" s="158">
        <f t="shared" si="81"/>
        <v>285800</v>
      </c>
      <c r="P203" s="159">
        <v>285800</v>
      </c>
      <c r="Q203" s="159"/>
      <c r="R203" s="159"/>
      <c r="S203" s="158">
        <f t="shared" si="82"/>
        <v>242812.9</v>
      </c>
      <c r="T203" s="159">
        <v>242812.9</v>
      </c>
      <c r="U203" s="159"/>
      <c r="V203" s="159"/>
      <c r="W203" s="162">
        <f t="shared" si="83"/>
        <v>0</v>
      </c>
      <c r="X203" s="162"/>
      <c r="Y203" s="51">
        <f t="shared" si="84"/>
        <v>42987.100000000006</v>
      </c>
      <c r="Z203" s="113">
        <f t="shared" si="85"/>
        <v>0.15040972708187544</v>
      </c>
      <c r="AA203" s="51">
        <f t="shared" si="86"/>
        <v>42987.100000000006</v>
      </c>
      <c r="AB203" s="122">
        <f t="shared" si="87"/>
        <v>0.15040972708187544</v>
      </c>
      <c r="AC203" s="163">
        <v>1</v>
      </c>
      <c r="AD203" s="163">
        <v>0</v>
      </c>
      <c r="AE203" s="163">
        <v>0</v>
      </c>
      <c r="AF203" s="164">
        <v>0</v>
      </c>
      <c r="AG203" s="164"/>
      <c r="AH203" s="164"/>
      <c r="AI203" s="204" t="s">
        <v>861</v>
      </c>
      <c r="AJ203" s="164" t="s">
        <v>862</v>
      </c>
      <c r="AK203" s="48"/>
    </row>
    <row r="204" spans="1:37" s="255" customFormat="1" ht="93.75">
      <c r="A204" s="267">
        <f t="shared" si="88"/>
        <v>172</v>
      </c>
      <c r="B204" s="161" t="s">
        <v>863</v>
      </c>
      <c r="C204" s="156" t="s">
        <v>41</v>
      </c>
      <c r="D204" s="157" t="s">
        <v>11</v>
      </c>
      <c r="E204" s="158">
        <v>23951449</v>
      </c>
      <c r="F204" s="159">
        <v>25167818.298</v>
      </c>
      <c r="G204" s="168"/>
      <c r="H204" s="168"/>
      <c r="I204" s="171" t="s">
        <v>42</v>
      </c>
      <c r="J204" s="161" t="s">
        <v>864</v>
      </c>
      <c r="K204" s="170" t="s">
        <v>42</v>
      </c>
      <c r="L204" s="159"/>
      <c r="M204" s="159"/>
      <c r="N204" s="159"/>
      <c r="O204" s="158">
        <f t="shared" si="81"/>
        <v>499000</v>
      </c>
      <c r="P204" s="159">
        <v>499000</v>
      </c>
      <c r="Q204" s="159"/>
      <c r="R204" s="159"/>
      <c r="S204" s="158">
        <f t="shared" si="82"/>
        <v>499000</v>
      </c>
      <c r="T204" s="159">
        <v>499000</v>
      </c>
      <c r="U204" s="159"/>
      <c r="V204" s="159"/>
      <c r="W204" s="162">
        <f t="shared" si="83"/>
        <v>0</v>
      </c>
      <c r="X204" s="162"/>
      <c r="Y204" s="51">
        <f t="shared" si="84"/>
        <v>0</v>
      </c>
      <c r="Z204" s="113">
        <f t="shared" si="85"/>
        <v>0</v>
      </c>
      <c r="AA204" s="51">
        <f t="shared" si="86"/>
        <v>0</v>
      </c>
      <c r="AB204" s="122">
        <f t="shared" si="87"/>
        <v>0</v>
      </c>
      <c r="AC204" s="163">
        <v>1</v>
      </c>
      <c r="AD204" s="163">
        <v>0</v>
      </c>
      <c r="AE204" s="163">
        <v>0</v>
      </c>
      <c r="AF204" s="164">
        <v>0</v>
      </c>
      <c r="AG204" s="164"/>
      <c r="AH204" s="164"/>
      <c r="AI204" s="204" t="s">
        <v>865</v>
      </c>
      <c r="AJ204" s="204" t="s">
        <v>866</v>
      </c>
      <c r="AK204" s="48"/>
    </row>
    <row r="205" spans="1:37" s="255" customFormat="1" ht="84.75" customHeight="1">
      <c r="A205" s="267">
        <f t="shared" si="88"/>
        <v>173</v>
      </c>
      <c r="B205" s="161" t="s">
        <v>867</v>
      </c>
      <c r="C205" s="156" t="s">
        <v>41</v>
      </c>
      <c r="D205" s="157" t="s">
        <v>5</v>
      </c>
      <c r="E205" s="158">
        <v>3503725</v>
      </c>
      <c r="F205" s="159">
        <v>3320913.9387699999</v>
      </c>
      <c r="G205" s="168"/>
      <c r="H205" s="168"/>
      <c r="I205" s="171" t="s">
        <v>42</v>
      </c>
      <c r="J205" s="161" t="s">
        <v>868</v>
      </c>
      <c r="K205" s="170" t="s">
        <v>42</v>
      </c>
      <c r="L205" s="159"/>
      <c r="M205" s="159"/>
      <c r="N205" s="159"/>
      <c r="O205" s="158">
        <f t="shared" si="81"/>
        <v>0</v>
      </c>
      <c r="P205" s="159"/>
      <c r="Q205" s="159"/>
      <c r="R205" s="159"/>
      <c r="S205" s="158">
        <f t="shared" si="82"/>
        <v>0</v>
      </c>
      <c r="T205" s="159"/>
      <c r="U205" s="159"/>
      <c r="V205" s="159"/>
      <c r="W205" s="162">
        <f t="shared" si="83"/>
        <v>0</v>
      </c>
      <c r="X205" s="162"/>
      <c r="Y205" s="51">
        <f t="shared" si="84"/>
        <v>0</v>
      </c>
      <c r="Z205" s="113" t="e">
        <f t="shared" si="85"/>
        <v>#DIV/0!</v>
      </c>
      <c r="AA205" s="51">
        <f t="shared" si="86"/>
        <v>0</v>
      </c>
      <c r="AB205" s="122" t="e">
        <f t="shared" si="87"/>
        <v>#DIV/0!</v>
      </c>
      <c r="AC205" s="163">
        <v>1</v>
      </c>
      <c r="AD205" s="163">
        <v>0</v>
      </c>
      <c r="AE205" s="163">
        <v>0</v>
      </c>
      <c r="AF205" s="164">
        <v>0</v>
      </c>
      <c r="AG205" s="164"/>
      <c r="AH205" s="164"/>
      <c r="AI205" s="204" t="s">
        <v>869</v>
      </c>
      <c r="AJ205" s="204" t="s">
        <v>870</v>
      </c>
      <c r="AK205" s="48" t="s">
        <v>331</v>
      </c>
    </row>
    <row r="206" spans="1:37" s="255" customFormat="1" ht="168" customHeight="1">
      <c r="A206" s="267">
        <f t="shared" si="88"/>
        <v>174</v>
      </c>
      <c r="B206" s="161" t="s">
        <v>871</v>
      </c>
      <c r="C206" s="156" t="s">
        <v>41</v>
      </c>
      <c r="D206" s="157" t="s">
        <v>5</v>
      </c>
      <c r="E206" s="158">
        <v>24215879</v>
      </c>
      <c r="F206" s="158">
        <v>23858711.699999999</v>
      </c>
      <c r="G206" s="166"/>
      <c r="H206" s="166"/>
      <c r="I206" s="170" t="s">
        <v>42</v>
      </c>
      <c r="J206" s="161" t="s">
        <v>872</v>
      </c>
      <c r="K206" s="170" t="s">
        <v>42</v>
      </c>
      <c r="L206" s="159"/>
      <c r="M206" s="159"/>
      <c r="N206" s="159"/>
      <c r="O206" s="158">
        <f t="shared" si="81"/>
        <v>0</v>
      </c>
      <c r="P206" s="158"/>
      <c r="Q206" s="159"/>
      <c r="R206" s="159"/>
      <c r="S206" s="158">
        <f t="shared" si="82"/>
        <v>0</v>
      </c>
      <c r="T206" s="159"/>
      <c r="U206" s="159"/>
      <c r="V206" s="159"/>
      <c r="W206" s="162">
        <f t="shared" si="83"/>
        <v>0</v>
      </c>
      <c r="X206" s="162"/>
      <c r="Y206" s="51">
        <f t="shared" si="84"/>
        <v>0</v>
      </c>
      <c r="Z206" s="113" t="e">
        <f t="shared" si="85"/>
        <v>#DIV/0!</v>
      </c>
      <c r="AA206" s="51">
        <f t="shared" si="86"/>
        <v>0</v>
      </c>
      <c r="AB206" s="122" t="e">
        <f t="shared" si="87"/>
        <v>#DIV/0!</v>
      </c>
      <c r="AC206" s="163">
        <v>1</v>
      </c>
      <c r="AD206" s="163">
        <v>0</v>
      </c>
      <c r="AE206" s="163">
        <v>0</v>
      </c>
      <c r="AF206" s="164">
        <v>0</v>
      </c>
      <c r="AG206" s="164"/>
      <c r="AH206" s="164"/>
      <c r="AI206" s="204" t="s">
        <v>873</v>
      </c>
      <c r="AJ206" s="204" t="s">
        <v>874</v>
      </c>
      <c r="AK206" s="48" t="s">
        <v>331</v>
      </c>
    </row>
    <row r="207" spans="1:37" s="255" customFormat="1" ht="93" customHeight="1">
      <c r="A207" s="267">
        <f t="shared" si="88"/>
        <v>175</v>
      </c>
      <c r="B207" s="161" t="s">
        <v>875</v>
      </c>
      <c r="C207" s="156" t="s">
        <v>41</v>
      </c>
      <c r="D207" s="157" t="s">
        <v>5</v>
      </c>
      <c r="E207" s="158">
        <v>15707754.607999999</v>
      </c>
      <c r="F207" s="158">
        <v>14977770.799999999</v>
      </c>
      <c r="G207" s="166"/>
      <c r="H207" s="166"/>
      <c r="I207" s="170" t="s">
        <v>42</v>
      </c>
      <c r="J207" s="161" t="s">
        <v>876</v>
      </c>
      <c r="K207" s="170" t="s">
        <v>42</v>
      </c>
      <c r="L207" s="159"/>
      <c r="M207" s="159"/>
      <c r="N207" s="159"/>
      <c r="O207" s="158">
        <f t="shared" si="81"/>
        <v>0</v>
      </c>
      <c r="P207" s="159"/>
      <c r="Q207" s="159"/>
      <c r="R207" s="159"/>
      <c r="S207" s="158">
        <f t="shared" si="82"/>
        <v>0</v>
      </c>
      <c r="T207" s="159"/>
      <c r="U207" s="159"/>
      <c r="V207" s="159"/>
      <c r="W207" s="162">
        <f t="shared" si="83"/>
        <v>0</v>
      </c>
      <c r="X207" s="162"/>
      <c r="Y207" s="51">
        <f t="shared" si="84"/>
        <v>0</v>
      </c>
      <c r="Z207" s="113" t="e">
        <f t="shared" si="85"/>
        <v>#DIV/0!</v>
      </c>
      <c r="AA207" s="51">
        <f t="shared" si="86"/>
        <v>0</v>
      </c>
      <c r="AB207" s="122" t="e">
        <f t="shared" si="87"/>
        <v>#DIV/0!</v>
      </c>
      <c r="AC207" s="163">
        <v>1</v>
      </c>
      <c r="AD207" s="163">
        <v>0</v>
      </c>
      <c r="AE207" s="163">
        <v>0</v>
      </c>
      <c r="AF207" s="164">
        <v>0</v>
      </c>
      <c r="AG207" s="164"/>
      <c r="AH207" s="164"/>
      <c r="AI207" s="204" t="s">
        <v>877</v>
      </c>
      <c r="AJ207" s="204" t="s">
        <v>878</v>
      </c>
      <c r="AK207" s="48" t="s">
        <v>331</v>
      </c>
    </row>
    <row r="208" spans="1:37" s="255" customFormat="1" ht="56.25">
      <c r="A208" s="267">
        <f t="shared" si="88"/>
        <v>176</v>
      </c>
      <c r="B208" s="167" t="s">
        <v>879</v>
      </c>
      <c r="C208" s="156" t="s">
        <v>41</v>
      </c>
      <c r="D208" s="157" t="s">
        <v>5</v>
      </c>
      <c r="E208" s="158">
        <v>879259</v>
      </c>
      <c r="F208" s="158">
        <v>1042624.1</v>
      </c>
      <c r="G208" s="159"/>
      <c r="H208" s="166"/>
      <c r="I208" s="166" t="s">
        <v>42</v>
      </c>
      <c r="J208" s="161" t="s">
        <v>880</v>
      </c>
      <c r="K208" s="170" t="s">
        <v>47</v>
      </c>
      <c r="L208" s="159"/>
      <c r="M208" s="159"/>
      <c r="N208" s="159"/>
      <c r="O208" s="158">
        <f t="shared" si="81"/>
        <v>0</v>
      </c>
      <c r="P208" s="159"/>
      <c r="Q208" s="159"/>
      <c r="R208" s="159"/>
      <c r="S208" s="158">
        <f t="shared" si="82"/>
        <v>0</v>
      </c>
      <c r="T208" s="159"/>
      <c r="U208" s="159"/>
      <c r="V208" s="159"/>
      <c r="W208" s="162">
        <f t="shared" si="83"/>
        <v>0</v>
      </c>
      <c r="X208" s="162"/>
      <c r="Y208" s="51">
        <f t="shared" si="84"/>
        <v>0</v>
      </c>
      <c r="Z208" s="113" t="e">
        <f t="shared" si="85"/>
        <v>#DIV/0!</v>
      </c>
      <c r="AA208" s="51">
        <f t="shared" si="86"/>
        <v>0</v>
      </c>
      <c r="AB208" s="122" t="e">
        <f t="shared" si="87"/>
        <v>#DIV/0!</v>
      </c>
      <c r="AC208" s="163">
        <v>1</v>
      </c>
      <c r="AD208" s="163"/>
      <c r="AE208" s="163"/>
      <c r="AF208" s="164">
        <v>0</v>
      </c>
      <c r="AG208" s="164"/>
      <c r="AH208" s="164"/>
      <c r="AI208" s="204" t="s">
        <v>881</v>
      </c>
      <c r="AJ208" s="204" t="s">
        <v>882</v>
      </c>
      <c r="AK208" s="48" t="s">
        <v>331</v>
      </c>
    </row>
    <row r="209" spans="1:37" s="255" customFormat="1" ht="56.25">
      <c r="A209" s="267">
        <f t="shared" si="88"/>
        <v>177</v>
      </c>
      <c r="B209" s="167" t="s">
        <v>883</v>
      </c>
      <c r="C209" s="156" t="s">
        <v>41</v>
      </c>
      <c r="D209" s="157" t="s">
        <v>5</v>
      </c>
      <c r="E209" s="158">
        <v>893038</v>
      </c>
      <c r="F209" s="158">
        <v>1038274.7</v>
      </c>
      <c r="G209" s="159"/>
      <c r="H209" s="166"/>
      <c r="I209" s="166" t="s">
        <v>42</v>
      </c>
      <c r="J209" s="161" t="s">
        <v>884</v>
      </c>
      <c r="K209" s="170" t="s">
        <v>48</v>
      </c>
      <c r="L209" s="159"/>
      <c r="M209" s="159"/>
      <c r="N209" s="159"/>
      <c r="O209" s="158">
        <f t="shared" si="81"/>
        <v>0</v>
      </c>
      <c r="P209" s="159"/>
      <c r="Q209" s="159"/>
      <c r="R209" s="159"/>
      <c r="S209" s="158">
        <f t="shared" si="82"/>
        <v>0</v>
      </c>
      <c r="T209" s="159"/>
      <c r="U209" s="159"/>
      <c r="V209" s="159"/>
      <c r="W209" s="162">
        <f t="shared" si="83"/>
        <v>0</v>
      </c>
      <c r="X209" s="162"/>
      <c r="Y209" s="51">
        <f t="shared" si="84"/>
        <v>0</v>
      </c>
      <c r="Z209" s="113" t="e">
        <f t="shared" si="85"/>
        <v>#DIV/0!</v>
      </c>
      <c r="AA209" s="51">
        <f t="shared" si="86"/>
        <v>0</v>
      </c>
      <c r="AB209" s="122" t="e">
        <f t="shared" si="87"/>
        <v>#DIV/0!</v>
      </c>
      <c r="AC209" s="163">
        <v>1</v>
      </c>
      <c r="AD209" s="163"/>
      <c r="AE209" s="163"/>
      <c r="AF209" s="164">
        <v>0</v>
      </c>
      <c r="AG209" s="164"/>
      <c r="AH209" s="164"/>
      <c r="AI209" s="204" t="s">
        <v>885</v>
      </c>
      <c r="AJ209" s="204" t="s">
        <v>886</v>
      </c>
      <c r="AK209" s="48" t="s">
        <v>331</v>
      </c>
    </row>
    <row r="210" spans="1:37" s="255" customFormat="1" ht="112.5">
      <c r="A210" s="267">
        <f t="shared" si="88"/>
        <v>178</v>
      </c>
      <c r="B210" s="161" t="s">
        <v>887</v>
      </c>
      <c r="C210" s="156" t="s">
        <v>41</v>
      </c>
      <c r="D210" s="157" t="s">
        <v>10</v>
      </c>
      <c r="E210" s="158">
        <v>3974200</v>
      </c>
      <c r="F210" s="158">
        <v>5018133.7861000001</v>
      </c>
      <c r="G210" s="159"/>
      <c r="H210" s="159" t="s">
        <v>636</v>
      </c>
      <c r="I210" s="166" t="s">
        <v>49</v>
      </c>
      <c r="J210" s="161" t="s">
        <v>888</v>
      </c>
      <c r="K210" s="170" t="s">
        <v>50</v>
      </c>
      <c r="L210" s="159"/>
      <c r="M210" s="159"/>
      <c r="N210" s="159"/>
      <c r="O210" s="158">
        <f t="shared" si="81"/>
        <v>196078</v>
      </c>
      <c r="P210" s="159">
        <v>196078</v>
      </c>
      <c r="Q210" s="159"/>
      <c r="R210" s="159"/>
      <c r="S210" s="158">
        <f t="shared" si="82"/>
        <v>196077.3</v>
      </c>
      <c r="T210" s="159">
        <v>196077.3</v>
      </c>
      <c r="U210" s="159"/>
      <c r="V210" s="159"/>
      <c r="W210" s="162">
        <f t="shared" si="83"/>
        <v>0</v>
      </c>
      <c r="X210" s="162"/>
      <c r="Y210" s="51">
        <f t="shared" si="84"/>
        <v>0.70000000001164153</v>
      </c>
      <c r="Z210" s="113">
        <f t="shared" si="85"/>
        <v>3.5700078540766506E-6</v>
      </c>
      <c r="AA210" s="51">
        <f t="shared" si="86"/>
        <v>0.70000000001164153</v>
      </c>
      <c r="AB210" s="122">
        <f t="shared" si="87"/>
        <v>3.5700078540766506E-6</v>
      </c>
      <c r="AC210" s="163">
        <v>1</v>
      </c>
      <c r="AD210" s="163"/>
      <c r="AE210" s="163"/>
      <c r="AF210" s="164">
        <v>0</v>
      </c>
      <c r="AG210" s="164"/>
      <c r="AH210" s="164"/>
      <c r="AI210" s="204" t="s">
        <v>889</v>
      </c>
      <c r="AJ210" s="204" t="s">
        <v>890</v>
      </c>
      <c r="AK210" s="48" t="s">
        <v>891</v>
      </c>
    </row>
    <row r="211" spans="1:37" s="255" customFormat="1" ht="47.25" customHeight="1">
      <c r="A211" s="267">
        <f t="shared" si="88"/>
        <v>179</v>
      </c>
      <c r="B211" s="161" t="s">
        <v>892</v>
      </c>
      <c r="C211" s="156" t="s">
        <v>41</v>
      </c>
      <c r="D211" s="157" t="s">
        <v>5</v>
      </c>
      <c r="E211" s="158">
        <v>2885570</v>
      </c>
      <c r="F211" s="158">
        <v>2758349.8738199999</v>
      </c>
      <c r="G211" s="166"/>
      <c r="H211" s="166"/>
      <c r="I211" s="160" t="s">
        <v>42</v>
      </c>
      <c r="J211" s="161" t="s">
        <v>893</v>
      </c>
      <c r="K211" s="170" t="s">
        <v>894</v>
      </c>
      <c r="L211" s="159"/>
      <c r="M211" s="159"/>
      <c r="N211" s="159"/>
      <c r="O211" s="158">
        <f t="shared" si="81"/>
        <v>347021</v>
      </c>
      <c r="P211" s="159">
        <v>347021</v>
      </c>
      <c r="Q211" s="159"/>
      <c r="R211" s="159"/>
      <c r="S211" s="158">
        <f t="shared" si="82"/>
        <v>347020.4</v>
      </c>
      <c r="T211" s="159">
        <v>347020.4</v>
      </c>
      <c r="U211" s="159"/>
      <c r="V211" s="159"/>
      <c r="W211" s="162">
        <f t="shared" si="83"/>
        <v>0</v>
      </c>
      <c r="X211" s="162"/>
      <c r="Y211" s="51">
        <f t="shared" si="84"/>
        <v>0.59999999997671694</v>
      </c>
      <c r="Z211" s="113">
        <f t="shared" si="85"/>
        <v>1.7290019911668657E-6</v>
      </c>
      <c r="AA211" s="51">
        <f t="shared" si="86"/>
        <v>0.59999999997671694</v>
      </c>
      <c r="AB211" s="122">
        <f t="shared" si="87"/>
        <v>1.7290019911668657E-6</v>
      </c>
      <c r="AC211" s="163">
        <v>1</v>
      </c>
      <c r="AD211" s="163">
        <v>0</v>
      </c>
      <c r="AE211" s="163">
        <v>0</v>
      </c>
      <c r="AF211" s="164">
        <v>0</v>
      </c>
      <c r="AG211" s="164"/>
      <c r="AH211" s="164"/>
      <c r="AI211" s="204" t="s">
        <v>895</v>
      </c>
      <c r="AJ211" s="204" t="s">
        <v>649</v>
      </c>
      <c r="AK211" s="48"/>
    </row>
    <row r="212" spans="1:37" s="255" customFormat="1" ht="47.25" customHeight="1">
      <c r="A212" s="267">
        <f t="shared" si="88"/>
        <v>180</v>
      </c>
      <c r="B212" s="161" t="s">
        <v>896</v>
      </c>
      <c r="C212" s="156" t="s">
        <v>41</v>
      </c>
      <c r="D212" s="157" t="s">
        <v>5</v>
      </c>
      <c r="E212" s="158">
        <v>1828450</v>
      </c>
      <c r="F212" s="158">
        <v>1760565.9640299999</v>
      </c>
      <c r="G212" s="166"/>
      <c r="H212" s="166"/>
      <c r="I212" s="160" t="s">
        <v>42</v>
      </c>
      <c r="J212" s="161" t="s">
        <v>897</v>
      </c>
      <c r="K212" s="170" t="s">
        <v>51</v>
      </c>
      <c r="L212" s="159"/>
      <c r="M212" s="159"/>
      <c r="N212" s="159"/>
      <c r="O212" s="158">
        <f t="shared" si="81"/>
        <v>384979</v>
      </c>
      <c r="P212" s="159">
        <v>384979</v>
      </c>
      <c r="Q212" s="159"/>
      <c r="R212" s="159"/>
      <c r="S212" s="158">
        <f t="shared" si="82"/>
        <v>384978.6</v>
      </c>
      <c r="T212" s="159">
        <v>384978.6</v>
      </c>
      <c r="U212" s="159"/>
      <c r="V212" s="159"/>
      <c r="W212" s="162">
        <f t="shared" si="83"/>
        <v>0</v>
      </c>
      <c r="X212" s="162"/>
      <c r="Y212" s="51">
        <f t="shared" si="84"/>
        <v>0.40000000002328306</v>
      </c>
      <c r="Z212" s="113">
        <f t="shared" si="85"/>
        <v>1.0390177127149352E-6</v>
      </c>
      <c r="AA212" s="51">
        <f t="shared" si="86"/>
        <v>0.40000000002328306</v>
      </c>
      <c r="AB212" s="122">
        <f t="shared" si="87"/>
        <v>1.0390177127149352E-6</v>
      </c>
      <c r="AC212" s="163">
        <v>1</v>
      </c>
      <c r="AD212" s="163">
        <v>0</v>
      </c>
      <c r="AE212" s="163">
        <v>0</v>
      </c>
      <c r="AF212" s="164">
        <v>0</v>
      </c>
      <c r="AG212" s="164"/>
      <c r="AH212" s="164"/>
      <c r="AI212" s="204" t="s">
        <v>898</v>
      </c>
      <c r="AJ212" s="204" t="s">
        <v>649</v>
      </c>
      <c r="AK212" s="48"/>
    </row>
    <row r="213" spans="1:37" s="255" customFormat="1" ht="168.75">
      <c r="A213" s="267">
        <f t="shared" si="88"/>
        <v>181</v>
      </c>
      <c r="B213" s="161" t="s">
        <v>899</v>
      </c>
      <c r="C213" s="156" t="s">
        <v>41</v>
      </c>
      <c r="D213" s="157" t="s">
        <v>8</v>
      </c>
      <c r="E213" s="158">
        <v>637843</v>
      </c>
      <c r="F213" s="159">
        <v>615787.74699999997</v>
      </c>
      <c r="G213" s="166"/>
      <c r="H213" s="166"/>
      <c r="I213" s="160" t="s">
        <v>42</v>
      </c>
      <c r="J213" s="161" t="s">
        <v>900</v>
      </c>
      <c r="K213" s="170" t="s">
        <v>42</v>
      </c>
      <c r="L213" s="159"/>
      <c r="M213" s="159"/>
      <c r="N213" s="159"/>
      <c r="O213" s="158">
        <f t="shared" si="81"/>
        <v>81622</v>
      </c>
      <c r="P213" s="159">
        <v>81622</v>
      </c>
      <c r="Q213" s="159"/>
      <c r="R213" s="159"/>
      <c r="S213" s="158">
        <f t="shared" si="82"/>
        <v>81621.899999999994</v>
      </c>
      <c r="T213" s="159">
        <v>81621.899999999994</v>
      </c>
      <c r="U213" s="159"/>
      <c r="V213" s="159"/>
      <c r="W213" s="162">
        <f t="shared" si="83"/>
        <v>0</v>
      </c>
      <c r="X213" s="162"/>
      <c r="Y213" s="51">
        <f t="shared" si="84"/>
        <v>0.10000000000582077</v>
      </c>
      <c r="Z213" s="113">
        <f t="shared" si="85"/>
        <v>1.2251598834360928E-6</v>
      </c>
      <c r="AA213" s="51">
        <f t="shared" si="86"/>
        <v>0.10000000000582077</v>
      </c>
      <c r="AB213" s="122">
        <f t="shared" si="87"/>
        <v>1.2251598834360928E-6</v>
      </c>
      <c r="AC213" s="172">
        <v>1</v>
      </c>
      <c r="AD213" s="172"/>
      <c r="AE213" s="172"/>
      <c r="AF213" s="173"/>
      <c r="AG213" s="173"/>
      <c r="AH213" s="173"/>
      <c r="AI213" s="173" t="s">
        <v>901</v>
      </c>
      <c r="AJ213" s="173" t="s">
        <v>902</v>
      </c>
      <c r="AK213" s="48"/>
    </row>
    <row r="214" spans="1:37" s="255" customFormat="1" ht="74.25" customHeight="1">
      <c r="A214" s="267">
        <f t="shared" si="88"/>
        <v>182</v>
      </c>
      <c r="B214" s="161" t="s">
        <v>903</v>
      </c>
      <c r="C214" s="156" t="s">
        <v>41</v>
      </c>
      <c r="D214" s="157" t="s">
        <v>8</v>
      </c>
      <c r="E214" s="158">
        <v>545776</v>
      </c>
      <c r="F214" s="159">
        <v>534745.65300000005</v>
      </c>
      <c r="G214" s="166"/>
      <c r="H214" s="166"/>
      <c r="I214" s="160" t="s">
        <v>42</v>
      </c>
      <c r="J214" s="161" t="s">
        <v>904</v>
      </c>
      <c r="K214" s="170" t="s">
        <v>42</v>
      </c>
      <c r="L214" s="159"/>
      <c r="M214" s="159"/>
      <c r="N214" s="159"/>
      <c r="O214" s="158">
        <f t="shared" si="81"/>
        <v>53113.8</v>
      </c>
      <c r="P214" s="159">
        <v>53113.8</v>
      </c>
      <c r="Q214" s="159"/>
      <c r="R214" s="159"/>
      <c r="S214" s="158">
        <f t="shared" si="82"/>
        <v>53113.8</v>
      </c>
      <c r="T214" s="159">
        <v>53113.8</v>
      </c>
      <c r="U214" s="159"/>
      <c r="V214" s="159"/>
      <c r="W214" s="162">
        <f t="shared" si="83"/>
        <v>0</v>
      </c>
      <c r="X214" s="162"/>
      <c r="Y214" s="51">
        <f t="shared" si="84"/>
        <v>0</v>
      </c>
      <c r="Z214" s="113">
        <f t="shared" si="85"/>
        <v>0</v>
      </c>
      <c r="AA214" s="51">
        <f t="shared" si="86"/>
        <v>0</v>
      </c>
      <c r="AB214" s="122">
        <f t="shared" si="87"/>
        <v>0</v>
      </c>
      <c r="AC214" s="172">
        <v>1</v>
      </c>
      <c r="AD214" s="172"/>
      <c r="AE214" s="172"/>
      <c r="AF214" s="173"/>
      <c r="AG214" s="173"/>
      <c r="AH214" s="173"/>
      <c r="AI214" s="173" t="s">
        <v>905</v>
      </c>
      <c r="AJ214" s="173" t="s">
        <v>906</v>
      </c>
      <c r="AK214" s="48"/>
    </row>
    <row r="215" spans="1:37" s="255" customFormat="1" ht="75">
      <c r="A215" s="267">
        <f t="shared" si="88"/>
        <v>183</v>
      </c>
      <c r="B215" s="161" t="s">
        <v>907</v>
      </c>
      <c r="C215" s="156" t="s">
        <v>41</v>
      </c>
      <c r="D215" s="157" t="s">
        <v>5</v>
      </c>
      <c r="E215" s="158">
        <v>892465</v>
      </c>
      <c r="F215" s="158">
        <v>1070818.58</v>
      </c>
      <c r="G215" s="168"/>
      <c r="H215" s="168"/>
      <c r="I215" s="171" t="s">
        <v>42</v>
      </c>
      <c r="J215" s="161" t="s">
        <v>908</v>
      </c>
      <c r="K215" s="170" t="s">
        <v>52</v>
      </c>
      <c r="L215" s="159"/>
      <c r="M215" s="159"/>
      <c r="N215" s="159"/>
      <c r="O215" s="158">
        <f t="shared" si="81"/>
        <v>0</v>
      </c>
      <c r="P215" s="159"/>
      <c r="Q215" s="159"/>
      <c r="R215" s="159"/>
      <c r="S215" s="158">
        <f t="shared" si="82"/>
        <v>0</v>
      </c>
      <c r="T215" s="159"/>
      <c r="U215" s="159"/>
      <c r="V215" s="159"/>
      <c r="W215" s="162">
        <f t="shared" si="83"/>
        <v>0</v>
      </c>
      <c r="X215" s="162"/>
      <c r="Y215" s="51">
        <f t="shared" si="84"/>
        <v>0</v>
      </c>
      <c r="Z215" s="113" t="e">
        <f t="shared" si="85"/>
        <v>#DIV/0!</v>
      </c>
      <c r="AA215" s="51">
        <f t="shared" si="86"/>
        <v>0</v>
      </c>
      <c r="AB215" s="122" t="e">
        <f t="shared" si="87"/>
        <v>#DIV/0!</v>
      </c>
      <c r="AC215" s="172">
        <v>1</v>
      </c>
      <c r="AD215" s="172"/>
      <c r="AE215" s="172"/>
      <c r="AF215" s="173"/>
      <c r="AG215" s="173"/>
      <c r="AH215" s="173"/>
      <c r="AI215" s="173" t="s">
        <v>909</v>
      </c>
      <c r="AJ215" s="173" t="s">
        <v>910</v>
      </c>
      <c r="AK215" s="48" t="s">
        <v>331</v>
      </c>
    </row>
    <row r="216" spans="1:37" s="255" customFormat="1" ht="93.75">
      <c r="A216" s="267">
        <f t="shared" si="88"/>
        <v>184</v>
      </c>
      <c r="B216" s="161" t="s">
        <v>911</v>
      </c>
      <c r="C216" s="156" t="s">
        <v>41</v>
      </c>
      <c r="D216" s="157" t="s">
        <v>5</v>
      </c>
      <c r="E216" s="158">
        <v>405934</v>
      </c>
      <c r="F216" s="158">
        <v>412992.32799999998</v>
      </c>
      <c r="G216" s="168"/>
      <c r="H216" s="168"/>
      <c r="I216" s="171" t="s">
        <v>42</v>
      </c>
      <c r="J216" s="161" t="s">
        <v>912</v>
      </c>
      <c r="K216" s="170" t="s">
        <v>913</v>
      </c>
      <c r="L216" s="159"/>
      <c r="M216" s="159"/>
      <c r="N216" s="159"/>
      <c r="O216" s="158">
        <f t="shared" si="81"/>
        <v>52158</v>
      </c>
      <c r="P216" s="159">
        <v>52158</v>
      </c>
      <c r="Q216" s="159"/>
      <c r="R216" s="159"/>
      <c r="S216" s="158">
        <f t="shared" si="82"/>
        <v>52158</v>
      </c>
      <c r="T216" s="159">
        <v>52158</v>
      </c>
      <c r="U216" s="159"/>
      <c r="V216" s="159"/>
      <c r="W216" s="162">
        <f t="shared" si="83"/>
        <v>0</v>
      </c>
      <c r="X216" s="162"/>
      <c r="Y216" s="51">
        <f t="shared" si="84"/>
        <v>0</v>
      </c>
      <c r="Z216" s="113">
        <f t="shared" si="85"/>
        <v>0</v>
      </c>
      <c r="AA216" s="51">
        <f t="shared" si="86"/>
        <v>0</v>
      </c>
      <c r="AB216" s="122">
        <f t="shared" si="87"/>
        <v>0</v>
      </c>
      <c r="AC216" s="172">
        <v>1</v>
      </c>
      <c r="AD216" s="172"/>
      <c r="AE216" s="172"/>
      <c r="AF216" s="173"/>
      <c r="AG216" s="173"/>
      <c r="AH216" s="173"/>
      <c r="AI216" s="173" t="s">
        <v>914</v>
      </c>
      <c r="AJ216" s="173" t="s">
        <v>915</v>
      </c>
      <c r="AK216" s="48"/>
    </row>
    <row r="217" spans="1:37" s="255" customFormat="1" ht="74.25" customHeight="1">
      <c r="A217" s="267">
        <f t="shared" si="88"/>
        <v>185</v>
      </c>
      <c r="B217" s="161" t="s">
        <v>916</v>
      </c>
      <c r="C217" s="156" t="s">
        <v>41</v>
      </c>
      <c r="D217" s="157" t="s">
        <v>5</v>
      </c>
      <c r="E217" s="158">
        <v>2276943</v>
      </c>
      <c r="F217" s="158">
        <v>967916.42099999997</v>
      </c>
      <c r="G217" s="168"/>
      <c r="H217" s="168"/>
      <c r="I217" s="171"/>
      <c r="J217" s="161" t="s">
        <v>917</v>
      </c>
      <c r="K217" s="170" t="s">
        <v>53</v>
      </c>
      <c r="L217" s="159"/>
      <c r="M217" s="159"/>
      <c r="N217" s="159"/>
      <c r="O217" s="158">
        <f t="shared" si="81"/>
        <v>429564</v>
      </c>
      <c r="P217" s="159">
        <v>429564</v>
      </c>
      <c r="Q217" s="159"/>
      <c r="R217" s="159"/>
      <c r="S217" s="158">
        <f t="shared" si="82"/>
        <v>429563.4</v>
      </c>
      <c r="T217" s="159">
        <v>429563.4</v>
      </c>
      <c r="U217" s="159"/>
      <c r="V217" s="159"/>
      <c r="W217" s="162">
        <f t="shared" si="83"/>
        <v>0</v>
      </c>
      <c r="X217" s="162"/>
      <c r="Y217" s="51">
        <f t="shared" si="84"/>
        <v>0.59999999997671694</v>
      </c>
      <c r="Z217" s="113">
        <f t="shared" si="85"/>
        <v>1.396765091992618E-6</v>
      </c>
      <c r="AA217" s="51">
        <f t="shared" si="86"/>
        <v>0.59999999997671694</v>
      </c>
      <c r="AB217" s="122">
        <f t="shared" si="87"/>
        <v>1.396765091992618E-6</v>
      </c>
      <c r="AC217" s="172">
        <v>1</v>
      </c>
      <c r="AD217" s="172"/>
      <c r="AE217" s="172"/>
      <c r="AF217" s="173"/>
      <c r="AG217" s="173"/>
      <c r="AH217" s="173"/>
      <c r="AI217" s="173" t="s">
        <v>918</v>
      </c>
      <c r="AJ217" s="173" t="s">
        <v>919</v>
      </c>
      <c r="AK217" s="48"/>
    </row>
    <row r="218" spans="1:37" s="255" customFormat="1" ht="89.25" customHeight="1">
      <c r="A218" s="267">
        <f t="shared" si="88"/>
        <v>186</v>
      </c>
      <c r="B218" s="161" t="s">
        <v>920</v>
      </c>
      <c r="C218" s="156" t="s">
        <v>41</v>
      </c>
      <c r="D218" s="157" t="s">
        <v>5</v>
      </c>
      <c r="E218" s="158">
        <v>3274820</v>
      </c>
      <c r="F218" s="158">
        <v>381157.73499999999</v>
      </c>
      <c r="G218" s="168"/>
      <c r="H218" s="168"/>
      <c r="I218" s="171"/>
      <c r="J218" s="161" t="s">
        <v>921</v>
      </c>
      <c r="K218" s="170" t="s">
        <v>54</v>
      </c>
      <c r="L218" s="159"/>
      <c r="M218" s="159"/>
      <c r="N218" s="159"/>
      <c r="O218" s="158">
        <f t="shared" si="81"/>
        <v>217934</v>
      </c>
      <c r="P218" s="159">
        <v>217934</v>
      </c>
      <c r="Q218" s="159"/>
      <c r="R218" s="159"/>
      <c r="S218" s="158">
        <f t="shared" si="82"/>
        <v>217933.7</v>
      </c>
      <c r="T218" s="159">
        <v>217933.7</v>
      </c>
      <c r="U218" s="159"/>
      <c r="V218" s="159"/>
      <c r="W218" s="162">
        <f t="shared" si="83"/>
        <v>0</v>
      </c>
      <c r="X218" s="162"/>
      <c r="Y218" s="51">
        <f t="shared" si="84"/>
        <v>0.29999999998835847</v>
      </c>
      <c r="Z218" s="113">
        <f t="shared" si="85"/>
        <v>1.3765635467084461E-6</v>
      </c>
      <c r="AA218" s="51">
        <f t="shared" si="86"/>
        <v>0.29999999998835847</v>
      </c>
      <c r="AB218" s="122">
        <f t="shared" si="87"/>
        <v>1.3765635467084461E-6</v>
      </c>
      <c r="AC218" s="172">
        <v>1</v>
      </c>
      <c r="AD218" s="172"/>
      <c r="AE218" s="172"/>
      <c r="AF218" s="173"/>
      <c r="AG218" s="173"/>
      <c r="AH218" s="173"/>
      <c r="AI218" s="173" t="s">
        <v>922</v>
      </c>
      <c r="AJ218" s="173" t="s">
        <v>919</v>
      </c>
      <c r="AK218" s="48"/>
    </row>
    <row r="219" spans="1:37" s="255" customFormat="1" ht="93.75">
      <c r="A219" s="267">
        <f t="shared" si="88"/>
        <v>187</v>
      </c>
      <c r="B219" s="161" t="s">
        <v>923</v>
      </c>
      <c r="C219" s="156" t="s">
        <v>41</v>
      </c>
      <c r="D219" s="157" t="s">
        <v>8</v>
      </c>
      <c r="E219" s="158">
        <v>1990022</v>
      </c>
      <c r="F219" s="158">
        <v>1898206.3</v>
      </c>
      <c r="G219" s="168"/>
      <c r="H219" s="168"/>
      <c r="I219" s="174" t="s">
        <v>42</v>
      </c>
      <c r="J219" s="161" t="s">
        <v>924</v>
      </c>
      <c r="K219" s="170" t="s">
        <v>42</v>
      </c>
      <c r="L219" s="159"/>
      <c r="M219" s="159"/>
      <c r="N219" s="159"/>
      <c r="O219" s="158">
        <f t="shared" si="81"/>
        <v>252623</v>
      </c>
      <c r="P219" s="159">
        <v>252623</v>
      </c>
      <c r="Q219" s="159"/>
      <c r="R219" s="159"/>
      <c r="S219" s="158">
        <f t="shared" si="82"/>
        <v>252622.3</v>
      </c>
      <c r="T219" s="159">
        <v>252622.3</v>
      </c>
      <c r="U219" s="159"/>
      <c r="V219" s="159"/>
      <c r="W219" s="162">
        <f t="shared" si="83"/>
        <v>0</v>
      </c>
      <c r="X219" s="162"/>
      <c r="Y219" s="51">
        <f t="shared" si="84"/>
        <v>0.70000000001164153</v>
      </c>
      <c r="Z219" s="113">
        <f t="shared" si="85"/>
        <v>2.7709274294567065E-6</v>
      </c>
      <c r="AA219" s="51">
        <f t="shared" si="86"/>
        <v>0.70000000001164153</v>
      </c>
      <c r="AB219" s="122">
        <f t="shared" si="87"/>
        <v>2.7709274294567065E-6</v>
      </c>
      <c r="AC219" s="172">
        <v>1</v>
      </c>
      <c r="AD219" s="172"/>
      <c r="AE219" s="172"/>
      <c r="AF219" s="173"/>
      <c r="AG219" s="173"/>
      <c r="AH219" s="173"/>
      <c r="AI219" s="173" t="s">
        <v>925</v>
      </c>
      <c r="AJ219" s="173" t="s">
        <v>926</v>
      </c>
      <c r="AK219" s="48"/>
    </row>
    <row r="220" spans="1:37" s="255" customFormat="1" ht="56.25">
      <c r="A220" s="267">
        <f t="shared" si="88"/>
        <v>188</v>
      </c>
      <c r="B220" s="161" t="s">
        <v>927</v>
      </c>
      <c r="C220" s="156" t="s">
        <v>41</v>
      </c>
      <c r="D220" s="157" t="s">
        <v>5</v>
      </c>
      <c r="E220" s="158">
        <v>382704</v>
      </c>
      <c r="F220" s="158">
        <v>357938</v>
      </c>
      <c r="G220" s="168"/>
      <c r="H220" s="168"/>
      <c r="I220" s="171" t="s">
        <v>42</v>
      </c>
      <c r="J220" s="161" t="s">
        <v>928</v>
      </c>
      <c r="K220" s="170" t="s">
        <v>929</v>
      </c>
      <c r="L220" s="159"/>
      <c r="M220" s="159"/>
      <c r="N220" s="159"/>
      <c r="O220" s="158">
        <f t="shared" si="81"/>
        <v>0</v>
      </c>
      <c r="P220" s="159"/>
      <c r="Q220" s="159"/>
      <c r="R220" s="159"/>
      <c r="S220" s="158">
        <f t="shared" si="82"/>
        <v>0</v>
      </c>
      <c r="T220" s="159"/>
      <c r="U220" s="159"/>
      <c r="V220" s="159"/>
      <c r="W220" s="162">
        <f t="shared" si="83"/>
        <v>0</v>
      </c>
      <c r="X220" s="162"/>
      <c r="Y220" s="51">
        <f t="shared" si="84"/>
        <v>0</v>
      </c>
      <c r="Z220" s="113" t="e">
        <f t="shared" si="85"/>
        <v>#DIV/0!</v>
      </c>
      <c r="AA220" s="51">
        <f t="shared" si="86"/>
        <v>0</v>
      </c>
      <c r="AB220" s="122" t="e">
        <f t="shared" si="87"/>
        <v>#DIV/0!</v>
      </c>
      <c r="AC220" s="172">
        <v>1</v>
      </c>
      <c r="AD220" s="172"/>
      <c r="AE220" s="172"/>
      <c r="AF220" s="173"/>
      <c r="AG220" s="173"/>
      <c r="AH220" s="173"/>
      <c r="AI220" s="173" t="s">
        <v>930</v>
      </c>
      <c r="AJ220" s="173" t="s">
        <v>886</v>
      </c>
      <c r="AK220" s="48" t="s">
        <v>331</v>
      </c>
    </row>
    <row r="221" spans="1:37" s="255" customFormat="1" ht="75">
      <c r="A221" s="267">
        <f t="shared" si="88"/>
        <v>189</v>
      </c>
      <c r="B221" s="161" t="s">
        <v>931</v>
      </c>
      <c r="C221" s="156" t="s">
        <v>41</v>
      </c>
      <c r="D221" s="157" t="s">
        <v>5</v>
      </c>
      <c r="E221" s="158">
        <v>373842</v>
      </c>
      <c r="F221" s="159">
        <v>347435.16303999996</v>
      </c>
      <c r="G221" s="168"/>
      <c r="H221" s="168"/>
      <c r="I221" s="171" t="s">
        <v>42</v>
      </c>
      <c r="J221" s="161" t="s">
        <v>932</v>
      </c>
      <c r="K221" s="170" t="s">
        <v>42</v>
      </c>
      <c r="L221" s="159"/>
      <c r="M221" s="159"/>
      <c r="N221" s="159"/>
      <c r="O221" s="158">
        <f t="shared" si="81"/>
        <v>106502.1</v>
      </c>
      <c r="P221" s="159">
        <v>106502.1</v>
      </c>
      <c r="Q221" s="159"/>
      <c r="R221" s="159"/>
      <c r="S221" s="158">
        <f t="shared" si="82"/>
        <v>106502.1</v>
      </c>
      <c r="T221" s="159">
        <v>106502.1</v>
      </c>
      <c r="U221" s="159"/>
      <c r="V221" s="159"/>
      <c r="W221" s="162">
        <f t="shared" si="83"/>
        <v>0</v>
      </c>
      <c r="X221" s="162"/>
      <c r="Y221" s="51">
        <f t="shared" si="84"/>
        <v>0</v>
      </c>
      <c r="Z221" s="113">
        <f t="shared" si="85"/>
        <v>0</v>
      </c>
      <c r="AA221" s="51">
        <f t="shared" si="86"/>
        <v>0</v>
      </c>
      <c r="AB221" s="122">
        <f t="shared" si="87"/>
        <v>0</v>
      </c>
      <c r="AC221" s="172">
        <v>1</v>
      </c>
      <c r="AD221" s="172"/>
      <c r="AE221" s="172"/>
      <c r="AF221" s="173"/>
      <c r="AG221" s="173"/>
      <c r="AH221" s="173"/>
      <c r="AI221" s="173" t="s">
        <v>933</v>
      </c>
      <c r="AJ221" s="173" t="s">
        <v>934</v>
      </c>
      <c r="AK221" s="48"/>
    </row>
    <row r="222" spans="1:37" s="255" customFormat="1" ht="49.5" customHeight="1">
      <c r="A222" s="267">
        <f t="shared" si="88"/>
        <v>190</v>
      </c>
      <c r="B222" s="161" t="s">
        <v>935</v>
      </c>
      <c r="C222" s="156" t="s">
        <v>41</v>
      </c>
      <c r="D222" s="157" t="s">
        <v>10</v>
      </c>
      <c r="E222" s="158">
        <v>727079</v>
      </c>
      <c r="F222" s="158">
        <v>727079</v>
      </c>
      <c r="G222" s="168"/>
      <c r="H222" s="168"/>
      <c r="I222" s="171" t="s">
        <v>42</v>
      </c>
      <c r="J222" s="161" t="s">
        <v>936</v>
      </c>
      <c r="K222" s="170" t="s">
        <v>42</v>
      </c>
      <c r="L222" s="159"/>
      <c r="M222" s="159"/>
      <c r="N222" s="159"/>
      <c r="O222" s="158">
        <f t="shared" si="81"/>
        <v>0</v>
      </c>
      <c r="P222" s="159"/>
      <c r="Q222" s="159"/>
      <c r="R222" s="159"/>
      <c r="S222" s="158">
        <f t="shared" si="82"/>
        <v>0</v>
      </c>
      <c r="T222" s="159"/>
      <c r="U222" s="159"/>
      <c r="V222" s="159"/>
      <c r="W222" s="162">
        <f t="shared" si="83"/>
        <v>0</v>
      </c>
      <c r="X222" s="162"/>
      <c r="Y222" s="51">
        <f t="shared" si="84"/>
        <v>0</v>
      </c>
      <c r="Z222" s="113" t="e">
        <f t="shared" si="85"/>
        <v>#DIV/0!</v>
      </c>
      <c r="AA222" s="51">
        <f t="shared" si="86"/>
        <v>0</v>
      </c>
      <c r="AB222" s="122" t="e">
        <f t="shared" si="87"/>
        <v>#DIV/0!</v>
      </c>
      <c r="AC222" s="172">
        <v>1</v>
      </c>
      <c r="AD222" s="172"/>
      <c r="AE222" s="172"/>
      <c r="AF222" s="173"/>
      <c r="AG222" s="173"/>
      <c r="AH222" s="173"/>
      <c r="AI222" s="173" t="s">
        <v>937</v>
      </c>
      <c r="AJ222" s="173" t="s">
        <v>938</v>
      </c>
      <c r="AK222" s="48" t="s">
        <v>331</v>
      </c>
    </row>
    <row r="223" spans="1:37" s="255" customFormat="1" ht="49.5" customHeight="1">
      <c r="A223" s="267">
        <f t="shared" si="88"/>
        <v>191</v>
      </c>
      <c r="B223" s="161" t="s">
        <v>939</v>
      </c>
      <c r="C223" s="156" t="s">
        <v>55</v>
      </c>
      <c r="D223" s="157" t="s">
        <v>11</v>
      </c>
      <c r="E223" s="158">
        <v>9828851</v>
      </c>
      <c r="F223" s="158">
        <v>9608501.1999999993</v>
      </c>
      <c r="G223" s="168"/>
      <c r="H223" s="168">
        <v>9608501.1999999993</v>
      </c>
      <c r="I223" s="171"/>
      <c r="J223" s="161" t="s">
        <v>940</v>
      </c>
      <c r="K223" s="170"/>
      <c r="L223" s="159" t="s">
        <v>831</v>
      </c>
      <c r="M223" s="159"/>
      <c r="N223" s="159"/>
      <c r="O223" s="158">
        <f t="shared" si="81"/>
        <v>1515997</v>
      </c>
      <c r="P223" s="159">
        <v>1515997</v>
      </c>
      <c r="Q223" s="159"/>
      <c r="R223" s="159"/>
      <c r="S223" s="158">
        <f t="shared" si="82"/>
        <v>1515997</v>
      </c>
      <c r="T223" s="159">
        <v>1515997</v>
      </c>
      <c r="U223" s="159"/>
      <c r="V223" s="159"/>
      <c r="W223" s="162">
        <f t="shared" si="83"/>
        <v>0</v>
      </c>
      <c r="X223" s="162"/>
      <c r="Y223" s="51">
        <f t="shared" si="84"/>
        <v>0</v>
      </c>
      <c r="Z223" s="113">
        <f t="shared" si="85"/>
        <v>0</v>
      </c>
      <c r="AA223" s="51">
        <f t="shared" si="86"/>
        <v>0</v>
      </c>
      <c r="AB223" s="122">
        <f t="shared" si="87"/>
        <v>0</v>
      </c>
      <c r="AC223" s="172">
        <v>1</v>
      </c>
      <c r="AD223" s="172"/>
      <c r="AE223" s="172"/>
      <c r="AF223" s="175"/>
      <c r="AG223" s="175"/>
      <c r="AH223" s="175"/>
      <c r="AI223" s="175" t="s">
        <v>941</v>
      </c>
      <c r="AJ223" s="175" t="s">
        <v>942</v>
      </c>
      <c r="AK223" s="48" t="s">
        <v>943</v>
      </c>
    </row>
    <row r="224" spans="1:37" s="255" customFormat="1" ht="49.5" customHeight="1">
      <c r="A224" s="267">
        <f t="shared" si="88"/>
        <v>192</v>
      </c>
      <c r="B224" s="161" t="s">
        <v>944</v>
      </c>
      <c r="C224" s="156" t="s">
        <v>37</v>
      </c>
      <c r="D224" s="157" t="s">
        <v>13</v>
      </c>
      <c r="E224" s="158">
        <v>39196085</v>
      </c>
      <c r="F224" s="158">
        <v>38602086.200000003</v>
      </c>
      <c r="G224" s="168"/>
      <c r="H224" s="168"/>
      <c r="I224" s="171"/>
      <c r="J224" s="161"/>
      <c r="K224" s="170"/>
      <c r="L224" s="159"/>
      <c r="M224" s="159"/>
      <c r="N224" s="159"/>
      <c r="O224" s="158">
        <f t="shared" si="81"/>
        <v>470000</v>
      </c>
      <c r="P224" s="159">
        <v>470000</v>
      </c>
      <c r="Q224" s="159"/>
      <c r="R224" s="159"/>
      <c r="S224" s="158">
        <f t="shared" si="82"/>
        <v>0</v>
      </c>
      <c r="T224" s="159"/>
      <c r="U224" s="159"/>
      <c r="V224" s="159"/>
      <c r="W224" s="162">
        <f t="shared" si="83"/>
        <v>0</v>
      </c>
      <c r="X224" s="162"/>
      <c r="Y224" s="51">
        <f t="shared" si="84"/>
        <v>470000</v>
      </c>
      <c r="Z224" s="113">
        <f t="shared" si="85"/>
        <v>1</v>
      </c>
      <c r="AA224" s="51">
        <f t="shared" si="86"/>
        <v>470000</v>
      </c>
      <c r="AB224" s="122">
        <f t="shared" si="87"/>
        <v>1</v>
      </c>
      <c r="AC224" s="172">
        <v>1</v>
      </c>
      <c r="AD224" s="172"/>
      <c r="AE224" s="172"/>
      <c r="AF224" s="175"/>
      <c r="AG224" s="175"/>
      <c r="AH224" s="175"/>
      <c r="AI224" s="175" t="s">
        <v>945</v>
      </c>
      <c r="AJ224" s="175" t="s">
        <v>946</v>
      </c>
      <c r="AK224" s="48" t="s">
        <v>148</v>
      </c>
    </row>
    <row r="225" spans="1:37" s="255" customFormat="1" ht="67.5" customHeight="1">
      <c r="A225" s="267">
        <f t="shared" si="88"/>
        <v>193</v>
      </c>
      <c r="B225" s="161" t="s">
        <v>947</v>
      </c>
      <c r="C225" s="156" t="s">
        <v>37</v>
      </c>
      <c r="D225" s="157" t="s">
        <v>13</v>
      </c>
      <c r="E225" s="158">
        <v>89028718</v>
      </c>
      <c r="F225" s="158">
        <v>78423541.900000006</v>
      </c>
      <c r="G225" s="168"/>
      <c r="H225" s="168"/>
      <c r="I225" s="171"/>
      <c r="J225" s="161"/>
      <c r="K225" s="170"/>
      <c r="L225" s="159"/>
      <c r="M225" s="159"/>
      <c r="N225" s="159"/>
      <c r="O225" s="158">
        <f t="shared" si="81"/>
        <v>4470000</v>
      </c>
      <c r="P225" s="159">
        <v>4470000</v>
      </c>
      <c r="Q225" s="159"/>
      <c r="R225" s="159"/>
      <c r="S225" s="158">
        <f t="shared" si="82"/>
        <v>4470000</v>
      </c>
      <c r="T225" s="159">
        <v>4470000</v>
      </c>
      <c r="U225" s="159"/>
      <c r="V225" s="159"/>
      <c r="W225" s="162">
        <f t="shared" si="83"/>
        <v>0</v>
      </c>
      <c r="X225" s="162"/>
      <c r="Y225" s="51">
        <f t="shared" si="84"/>
        <v>0</v>
      </c>
      <c r="Z225" s="113">
        <f t="shared" si="85"/>
        <v>0</v>
      </c>
      <c r="AA225" s="51">
        <f t="shared" si="86"/>
        <v>0</v>
      </c>
      <c r="AB225" s="122">
        <f t="shared" si="87"/>
        <v>0</v>
      </c>
      <c r="AC225" s="172">
        <v>1</v>
      </c>
      <c r="AD225" s="172"/>
      <c r="AE225" s="172"/>
      <c r="AF225" s="175"/>
      <c r="AG225" s="175"/>
      <c r="AH225" s="175"/>
      <c r="AI225" s="175" t="s">
        <v>948</v>
      </c>
      <c r="AJ225" s="175" t="s">
        <v>949</v>
      </c>
      <c r="AK225" s="48" t="s">
        <v>950</v>
      </c>
    </row>
    <row r="226" spans="1:37" s="255" customFormat="1" ht="49.5" customHeight="1">
      <c r="A226" s="267">
        <f t="shared" si="88"/>
        <v>194</v>
      </c>
      <c r="B226" s="161" t="s">
        <v>951</v>
      </c>
      <c r="C226" s="156" t="s">
        <v>41</v>
      </c>
      <c r="D226" s="157" t="s">
        <v>13</v>
      </c>
      <c r="E226" s="158">
        <v>11510998</v>
      </c>
      <c r="F226" s="158"/>
      <c r="G226" s="168"/>
      <c r="H226" s="168">
        <v>9000000</v>
      </c>
      <c r="I226" s="171"/>
      <c r="J226" s="161"/>
      <c r="K226" s="170"/>
      <c r="L226" s="159"/>
      <c r="M226" s="159"/>
      <c r="N226" s="159"/>
      <c r="O226" s="158">
        <f t="shared" si="81"/>
        <v>0</v>
      </c>
      <c r="P226" s="159"/>
      <c r="Q226" s="159"/>
      <c r="R226" s="159"/>
      <c r="S226" s="158">
        <f t="shared" si="82"/>
        <v>0</v>
      </c>
      <c r="T226" s="159"/>
      <c r="U226" s="159"/>
      <c r="V226" s="159"/>
      <c r="W226" s="162">
        <f t="shared" si="83"/>
        <v>0</v>
      </c>
      <c r="X226" s="162"/>
      <c r="Y226" s="51">
        <f t="shared" si="84"/>
        <v>0</v>
      </c>
      <c r="Z226" s="113" t="e">
        <f t="shared" si="85"/>
        <v>#DIV/0!</v>
      </c>
      <c r="AA226" s="51">
        <f t="shared" si="86"/>
        <v>0</v>
      </c>
      <c r="AB226" s="122" t="e">
        <f t="shared" si="87"/>
        <v>#DIV/0!</v>
      </c>
      <c r="AC226" s="172">
        <v>1</v>
      </c>
      <c r="AD226" s="172"/>
      <c r="AE226" s="172"/>
      <c r="AF226" s="175"/>
      <c r="AG226" s="175"/>
      <c r="AH226" s="175"/>
      <c r="AI226" s="175"/>
      <c r="AJ226" s="175"/>
      <c r="AK226" s="48" t="s">
        <v>952</v>
      </c>
    </row>
    <row r="227" spans="1:37" s="255" customFormat="1" ht="49.5" customHeight="1">
      <c r="A227" s="267">
        <f t="shared" si="88"/>
        <v>195</v>
      </c>
      <c r="B227" s="161" t="s">
        <v>953</v>
      </c>
      <c r="C227" s="156" t="s">
        <v>41</v>
      </c>
      <c r="D227" s="157" t="s">
        <v>13</v>
      </c>
      <c r="E227" s="158">
        <v>6443080</v>
      </c>
      <c r="F227" s="158">
        <v>6458041.8909999998</v>
      </c>
      <c r="G227" s="168"/>
      <c r="H227" s="168">
        <v>5200000</v>
      </c>
      <c r="I227" s="171"/>
      <c r="J227" s="161"/>
      <c r="K227" s="170"/>
      <c r="L227" s="159"/>
      <c r="M227" s="159"/>
      <c r="N227" s="159"/>
      <c r="O227" s="158">
        <f t="shared" si="81"/>
        <v>657600</v>
      </c>
      <c r="P227" s="159">
        <v>657600</v>
      </c>
      <c r="Q227" s="159"/>
      <c r="R227" s="159"/>
      <c r="S227" s="158">
        <f t="shared" si="82"/>
        <v>657563.80000000005</v>
      </c>
      <c r="T227" s="159">
        <v>657563.80000000005</v>
      </c>
      <c r="U227" s="159"/>
      <c r="V227" s="159"/>
      <c r="W227" s="162">
        <f t="shared" si="83"/>
        <v>0</v>
      </c>
      <c r="X227" s="162"/>
      <c r="Y227" s="51">
        <f t="shared" si="84"/>
        <v>36.199999999953434</v>
      </c>
      <c r="Z227" s="113">
        <f t="shared" si="85"/>
        <v>5.5048661800415805E-5</v>
      </c>
      <c r="AA227" s="51">
        <f t="shared" si="86"/>
        <v>36.199999999953434</v>
      </c>
      <c r="AB227" s="122">
        <f t="shared" si="87"/>
        <v>5.5048661800415805E-5</v>
      </c>
      <c r="AC227" s="172">
        <v>1</v>
      </c>
      <c r="AD227" s="172"/>
      <c r="AE227" s="172"/>
      <c r="AF227" s="175"/>
      <c r="AG227" s="175"/>
      <c r="AH227" s="175"/>
      <c r="AI227" s="175" t="s">
        <v>954</v>
      </c>
      <c r="AJ227" s="175" t="s">
        <v>955</v>
      </c>
      <c r="AK227" s="48"/>
    </row>
    <row r="228" spans="1:37" s="255" customFormat="1" ht="49.5" customHeight="1">
      <c r="A228" s="267">
        <f t="shared" si="88"/>
        <v>196</v>
      </c>
      <c r="B228" s="161" t="s">
        <v>956</v>
      </c>
      <c r="C228" s="156" t="s">
        <v>41</v>
      </c>
      <c r="D228" s="157" t="s">
        <v>13</v>
      </c>
      <c r="E228" s="158">
        <v>1015707</v>
      </c>
      <c r="F228" s="158">
        <v>958082.82799999998</v>
      </c>
      <c r="G228" s="168"/>
      <c r="H228" s="168">
        <v>986351</v>
      </c>
      <c r="I228" s="171"/>
      <c r="J228" s="161"/>
      <c r="K228" s="170"/>
      <c r="L228" s="159"/>
      <c r="M228" s="159"/>
      <c r="N228" s="159"/>
      <c r="O228" s="158">
        <f t="shared" si="81"/>
        <v>287500</v>
      </c>
      <c r="P228" s="159">
        <v>287500</v>
      </c>
      <c r="Q228" s="159"/>
      <c r="R228" s="159"/>
      <c r="S228" s="158">
        <f t="shared" si="82"/>
        <v>287424.8</v>
      </c>
      <c r="T228" s="159">
        <v>287424.8</v>
      </c>
      <c r="U228" s="159"/>
      <c r="V228" s="159"/>
      <c r="W228" s="162">
        <f t="shared" si="83"/>
        <v>0</v>
      </c>
      <c r="X228" s="162"/>
      <c r="Y228" s="51">
        <f t="shared" si="84"/>
        <v>75.200000000011642</v>
      </c>
      <c r="Z228" s="113">
        <f t="shared" si="85"/>
        <v>2.6156521739134484E-4</v>
      </c>
      <c r="AA228" s="51">
        <f t="shared" si="86"/>
        <v>75.200000000011642</v>
      </c>
      <c r="AB228" s="122">
        <f t="shared" si="87"/>
        <v>2.6156521739134484E-4</v>
      </c>
      <c r="AC228" s="172">
        <v>1</v>
      </c>
      <c r="AD228" s="172"/>
      <c r="AE228" s="172"/>
      <c r="AF228" s="175"/>
      <c r="AG228" s="175"/>
      <c r="AH228" s="175"/>
      <c r="AI228" s="175" t="s">
        <v>957</v>
      </c>
      <c r="AJ228" s="175" t="s">
        <v>958</v>
      </c>
      <c r="AK228" s="48"/>
    </row>
    <row r="229" spans="1:37" s="255" customFormat="1" ht="49.5" customHeight="1">
      <c r="A229" s="267">
        <f t="shared" si="88"/>
        <v>197</v>
      </c>
      <c r="B229" s="161" t="s">
        <v>959</v>
      </c>
      <c r="C229" s="156" t="s">
        <v>41</v>
      </c>
      <c r="D229" s="157" t="s">
        <v>13</v>
      </c>
      <c r="E229" s="158">
        <v>6323418</v>
      </c>
      <c r="F229" s="158">
        <v>6194511.5279999999</v>
      </c>
      <c r="G229" s="168"/>
      <c r="H229" s="168">
        <v>3100000</v>
      </c>
      <c r="I229" s="171"/>
      <c r="J229" s="161"/>
      <c r="K229" s="170"/>
      <c r="L229" s="159"/>
      <c r="M229" s="159"/>
      <c r="N229" s="159"/>
      <c r="O229" s="158">
        <f t="shared" si="81"/>
        <v>0</v>
      </c>
      <c r="P229" s="159"/>
      <c r="Q229" s="159"/>
      <c r="R229" s="159"/>
      <c r="S229" s="158">
        <f t="shared" si="82"/>
        <v>0</v>
      </c>
      <c r="T229" s="159"/>
      <c r="U229" s="159"/>
      <c r="V229" s="159"/>
      <c r="W229" s="162">
        <f t="shared" si="83"/>
        <v>0</v>
      </c>
      <c r="X229" s="162"/>
      <c r="Y229" s="51">
        <f t="shared" si="84"/>
        <v>0</v>
      </c>
      <c r="Z229" s="113" t="e">
        <f t="shared" si="85"/>
        <v>#DIV/0!</v>
      </c>
      <c r="AA229" s="51">
        <f t="shared" si="86"/>
        <v>0</v>
      </c>
      <c r="AB229" s="122" t="e">
        <f t="shared" si="87"/>
        <v>#DIV/0!</v>
      </c>
      <c r="AC229" s="172">
        <v>1</v>
      </c>
      <c r="AD229" s="172"/>
      <c r="AE229" s="172"/>
      <c r="AF229" s="175"/>
      <c r="AG229" s="175"/>
      <c r="AH229" s="175"/>
      <c r="AI229" s="175" t="s">
        <v>960</v>
      </c>
      <c r="AJ229" s="175" t="s">
        <v>649</v>
      </c>
      <c r="AK229" s="48" t="s">
        <v>331</v>
      </c>
    </row>
    <row r="230" spans="1:37" s="255" customFormat="1" ht="66" customHeight="1">
      <c r="A230" s="267">
        <f t="shared" si="88"/>
        <v>198</v>
      </c>
      <c r="B230" s="161" t="s">
        <v>961</v>
      </c>
      <c r="C230" s="156" t="s">
        <v>41</v>
      </c>
      <c r="D230" s="157" t="s">
        <v>13</v>
      </c>
      <c r="E230" s="158">
        <v>26189257</v>
      </c>
      <c r="F230" s="158">
        <v>27114794.559999999</v>
      </c>
      <c r="G230" s="168"/>
      <c r="H230" s="168">
        <v>6177570</v>
      </c>
      <c r="I230" s="171"/>
      <c r="J230" s="161"/>
      <c r="K230" s="170"/>
      <c r="L230" s="159"/>
      <c r="M230" s="159"/>
      <c r="N230" s="159"/>
      <c r="O230" s="158">
        <f t="shared" si="81"/>
        <v>145500</v>
      </c>
      <c r="P230" s="159">
        <v>145500</v>
      </c>
      <c r="Q230" s="159"/>
      <c r="R230" s="159"/>
      <c r="S230" s="158">
        <f t="shared" si="82"/>
        <v>145500</v>
      </c>
      <c r="T230" s="159">
        <v>145500</v>
      </c>
      <c r="U230" s="159"/>
      <c r="V230" s="159"/>
      <c r="W230" s="162">
        <f t="shared" si="83"/>
        <v>0</v>
      </c>
      <c r="X230" s="162"/>
      <c r="Y230" s="51">
        <f t="shared" si="84"/>
        <v>0</v>
      </c>
      <c r="Z230" s="113">
        <f t="shared" si="85"/>
        <v>0</v>
      </c>
      <c r="AA230" s="51">
        <f t="shared" si="86"/>
        <v>0</v>
      </c>
      <c r="AB230" s="122">
        <f t="shared" si="87"/>
        <v>0</v>
      </c>
      <c r="AC230" s="172">
        <v>1</v>
      </c>
      <c r="AD230" s="172"/>
      <c r="AE230" s="172"/>
      <c r="AF230" s="175"/>
      <c r="AG230" s="175"/>
      <c r="AH230" s="175"/>
      <c r="AI230" s="175" t="s">
        <v>962</v>
      </c>
      <c r="AJ230" s="175" t="s">
        <v>866</v>
      </c>
      <c r="AK230" s="48"/>
    </row>
    <row r="231" spans="1:37" s="255" customFormat="1" ht="66" customHeight="1">
      <c r="A231" s="267">
        <f t="shared" si="88"/>
        <v>199</v>
      </c>
      <c r="B231" s="161" t="s">
        <v>963</v>
      </c>
      <c r="C231" s="156" t="s">
        <v>41</v>
      </c>
      <c r="D231" s="157" t="s">
        <v>13</v>
      </c>
      <c r="E231" s="158">
        <v>8473003</v>
      </c>
      <c r="F231" s="158">
        <v>9789867.4649999999</v>
      </c>
      <c r="G231" s="168"/>
      <c r="H231" s="168">
        <v>4000000</v>
      </c>
      <c r="I231" s="171"/>
      <c r="J231" s="161"/>
      <c r="K231" s="170"/>
      <c r="L231" s="159"/>
      <c r="M231" s="159"/>
      <c r="N231" s="159"/>
      <c r="O231" s="158">
        <f t="shared" si="81"/>
        <v>859106.7</v>
      </c>
      <c r="P231" s="159">
        <v>859106.7</v>
      </c>
      <c r="Q231" s="159"/>
      <c r="R231" s="159"/>
      <c r="S231" s="158">
        <f t="shared" si="82"/>
        <v>859106.7</v>
      </c>
      <c r="T231" s="159">
        <v>859106.7</v>
      </c>
      <c r="U231" s="159"/>
      <c r="V231" s="159"/>
      <c r="W231" s="162">
        <f t="shared" si="83"/>
        <v>0</v>
      </c>
      <c r="X231" s="162"/>
      <c r="Y231" s="51">
        <f t="shared" si="84"/>
        <v>0</v>
      </c>
      <c r="Z231" s="113">
        <f t="shared" si="85"/>
        <v>0</v>
      </c>
      <c r="AA231" s="51">
        <f t="shared" si="86"/>
        <v>0</v>
      </c>
      <c r="AB231" s="122">
        <f t="shared" si="87"/>
        <v>0</v>
      </c>
      <c r="AC231" s="172">
        <v>1</v>
      </c>
      <c r="AD231" s="172"/>
      <c r="AE231" s="172"/>
      <c r="AF231" s="175"/>
      <c r="AG231" s="175"/>
      <c r="AH231" s="175"/>
      <c r="AI231" s="175" t="s">
        <v>964</v>
      </c>
      <c r="AJ231" s="175" t="s">
        <v>965</v>
      </c>
      <c r="AK231" s="48"/>
    </row>
    <row r="232" spans="1:37" s="255" customFormat="1" ht="66" customHeight="1">
      <c r="A232" s="267">
        <f t="shared" si="88"/>
        <v>200</v>
      </c>
      <c r="B232" s="161" t="s">
        <v>966</v>
      </c>
      <c r="C232" s="156" t="s">
        <v>41</v>
      </c>
      <c r="D232" s="157" t="s">
        <v>13</v>
      </c>
      <c r="E232" s="158">
        <v>2270767</v>
      </c>
      <c r="F232" s="158">
        <v>2206686.8879999998</v>
      </c>
      <c r="G232" s="168"/>
      <c r="H232" s="168">
        <v>1004552</v>
      </c>
      <c r="I232" s="171"/>
      <c r="J232" s="161"/>
      <c r="K232" s="170"/>
      <c r="L232" s="159"/>
      <c r="M232" s="159"/>
      <c r="N232" s="159"/>
      <c r="O232" s="158">
        <f t="shared" si="81"/>
        <v>207775</v>
      </c>
      <c r="P232" s="159">
        <v>207775</v>
      </c>
      <c r="Q232" s="159"/>
      <c r="R232" s="159"/>
      <c r="S232" s="158">
        <f t="shared" si="82"/>
        <v>207774.5</v>
      </c>
      <c r="T232" s="159">
        <v>207774.5</v>
      </c>
      <c r="U232" s="159"/>
      <c r="V232" s="159"/>
      <c r="W232" s="162">
        <f t="shared" si="83"/>
        <v>0</v>
      </c>
      <c r="X232" s="162"/>
      <c r="Y232" s="51">
        <f t="shared" si="84"/>
        <v>0.5</v>
      </c>
      <c r="Z232" s="113">
        <f t="shared" si="85"/>
        <v>2.406449284081338E-6</v>
      </c>
      <c r="AA232" s="51">
        <f t="shared" si="86"/>
        <v>0.5</v>
      </c>
      <c r="AB232" s="122">
        <f t="shared" si="87"/>
        <v>2.406449284081338E-6</v>
      </c>
      <c r="AC232" s="172">
        <v>1</v>
      </c>
      <c r="AD232" s="172"/>
      <c r="AE232" s="172"/>
      <c r="AF232" s="175"/>
      <c r="AG232" s="175"/>
      <c r="AH232" s="175"/>
      <c r="AI232" s="175" t="s">
        <v>967</v>
      </c>
      <c r="AJ232" s="175" t="s">
        <v>926</v>
      </c>
      <c r="AK232" s="48"/>
    </row>
    <row r="233" spans="1:37" s="255" customFormat="1" ht="49.5" customHeight="1">
      <c r="A233" s="267">
        <f t="shared" si="88"/>
        <v>201</v>
      </c>
      <c r="B233" s="161" t="s">
        <v>968</v>
      </c>
      <c r="C233" s="156" t="s">
        <v>41</v>
      </c>
      <c r="D233" s="157" t="s">
        <v>13</v>
      </c>
      <c r="E233" s="158">
        <v>254828</v>
      </c>
      <c r="F233" s="158">
        <v>23178181</v>
      </c>
      <c r="G233" s="168"/>
      <c r="H233" s="168">
        <v>238111</v>
      </c>
      <c r="I233" s="171"/>
      <c r="J233" s="161"/>
      <c r="K233" s="170"/>
      <c r="L233" s="159"/>
      <c r="M233" s="159"/>
      <c r="N233" s="159"/>
      <c r="O233" s="158">
        <f t="shared" si="81"/>
        <v>38723</v>
      </c>
      <c r="P233" s="159">
        <v>38723</v>
      </c>
      <c r="Q233" s="159"/>
      <c r="R233" s="159"/>
      <c r="S233" s="158">
        <f t="shared" si="82"/>
        <v>38723</v>
      </c>
      <c r="T233" s="159">
        <v>38723</v>
      </c>
      <c r="U233" s="159"/>
      <c r="V233" s="159"/>
      <c r="W233" s="162">
        <f t="shared" si="83"/>
        <v>0</v>
      </c>
      <c r="X233" s="162"/>
      <c r="Y233" s="51">
        <f t="shared" si="84"/>
        <v>0</v>
      </c>
      <c r="Z233" s="113">
        <f t="shared" si="85"/>
        <v>0</v>
      </c>
      <c r="AA233" s="51">
        <f t="shared" si="86"/>
        <v>0</v>
      </c>
      <c r="AB233" s="122">
        <f t="shared" si="87"/>
        <v>0</v>
      </c>
      <c r="AC233" s="172">
        <v>1</v>
      </c>
      <c r="AD233" s="172"/>
      <c r="AE233" s="172"/>
      <c r="AF233" s="175"/>
      <c r="AG233" s="175"/>
      <c r="AH233" s="175"/>
      <c r="AI233" s="175" t="s">
        <v>969</v>
      </c>
      <c r="AJ233" s="175" t="s">
        <v>886</v>
      </c>
      <c r="AK233" s="48"/>
    </row>
    <row r="234" spans="1:37" s="255" customFormat="1" ht="49.5" customHeight="1">
      <c r="A234" s="267">
        <f t="shared" si="88"/>
        <v>202</v>
      </c>
      <c r="B234" s="161" t="s">
        <v>970</v>
      </c>
      <c r="C234" s="156" t="s">
        <v>41</v>
      </c>
      <c r="D234" s="157" t="s">
        <v>13</v>
      </c>
      <c r="E234" s="158">
        <v>2994336</v>
      </c>
      <c r="F234" s="158">
        <v>2852135.0550000002</v>
      </c>
      <c r="G234" s="168"/>
      <c r="H234" s="168"/>
      <c r="I234" s="171"/>
      <c r="J234" s="161"/>
      <c r="K234" s="170"/>
      <c r="L234" s="159"/>
      <c r="M234" s="159"/>
      <c r="N234" s="159"/>
      <c r="O234" s="158">
        <f t="shared" si="81"/>
        <v>150000</v>
      </c>
      <c r="P234" s="159">
        <v>150000</v>
      </c>
      <c r="Q234" s="159"/>
      <c r="R234" s="159"/>
      <c r="S234" s="158">
        <f t="shared" si="82"/>
        <v>145500</v>
      </c>
      <c r="T234" s="159">
        <v>145500</v>
      </c>
      <c r="U234" s="159"/>
      <c r="V234" s="159"/>
      <c r="W234" s="162">
        <f t="shared" si="83"/>
        <v>0</v>
      </c>
      <c r="X234" s="162"/>
      <c r="Y234" s="51">
        <f t="shared" si="84"/>
        <v>4500</v>
      </c>
      <c r="Z234" s="113">
        <f t="shared" si="85"/>
        <v>0.03</v>
      </c>
      <c r="AA234" s="51">
        <f t="shared" si="86"/>
        <v>4500</v>
      </c>
      <c r="AB234" s="122">
        <f t="shared" si="87"/>
        <v>0.03</v>
      </c>
      <c r="AC234" s="172">
        <v>1</v>
      </c>
      <c r="AD234" s="172"/>
      <c r="AE234" s="172"/>
      <c r="AF234" s="175"/>
      <c r="AG234" s="175"/>
      <c r="AH234" s="175"/>
      <c r="AI234" s="175" t="s">
        <v>971</v>
      </c>
      <c r="AJ234" s="175" t="s">
        <v>842</v>
      </c>
      <c r="AK234" s="48" t="s">
        <v>254</v>
      </c>
    </row>
    <row r="235" spans="1:37" s="250" customFormat="1" ht="28.5" customHeight="1">
      <c r="A235" s="29" t="s">
        <v>56</v>
      </c>
      <c r="B235" s="18" t="s">
        <v>972</v>
      </c>
      <c r="C235" s="17"/>
      <c r="D235" s="19"/>
      <c r="E235" s="20"/>
      <c r="F235" s="20">
        <f>SUM(F236:F264)</f>
        <v>4050724.4054399999</v>
      </c>
      <c r="G235" s="20">
        <f>SUM(G236:G264)</f>
        <v>0</v>
      </c>
      <c r="H235" s="20">
        <f>SUM(H236:H264)</f>
        <v>903507.2</v>
      </c>
      <c r="I235" s="20">
        <f t="shared" ref="I235:N235" si="89">SUM(I236:I264)</f>
        <v>0</v>
      </c>
      <c r="J235" s="20">
        <f t="shared" si="89"/>
        <v>0</v>
      </c>
      <c r="K235" s="20">
        <f t="shared" si="89"/>
        <v>0</v>
      </c>
      <c r="L235" s="20">
        <f t="shared" si="89"/>
        <v>0</v>
      </c>
      <c r="M235" s="20">
        <f t="shared" si="89"/>
        <v>0</v>
      </c>
      <c r="N235" s="20">
        <f t="shared" si="89"/>
        <v>0</v>
      </c>
      <c r="O235" s="20">
        <f>SUM(O236:O264)</f>
        <v>731009.2</v>
      </c>
      <c r="P235" s="20">
        <f>SUM(P236:P264)</f>
        <v>731009.2</v>
      </c>
      <c r="Q235" s="20">
        <f t="shared" ref="Q235:V235" si="90">SUM(Q236:Q264)</f>
        <v>0</v>
      </c>
      <c r="R235" s="20">
        <f t="shared" si="90"/>
        <v>0</v>
      </c>
      <c r="S235" s="20">
        <f>SUM(S236:S264)</f>
        <v>631013.05578000005</v>
      </c>
      <c r="T235" s="20">
        <f>SUM(T236:T264)</f>
        <v>631013.05578000005</v>
      </c>
      <c r="U235" s="20">
        <f t="shared" si="90"/>
        <v>0</v>
      </c>
      <c r="V235" s="20">
        <f t="shared" si="90"/>
        <v>0</v>
      </c>
      <c r="W235" s="20">
        <f t="shared" si="83"/>
        <v>0</v>
      </c>
      <c r="X235" s="20"/>
      <c r="Y235" s="20">
        <f>P235+Q235-T235-U235</f>
        <v>99996.1442199999</v>
      </c>
      <c r="Z235" s="111">
        <f>Y235/(P235+Q235)</f>
        <v>0.13679190934943078</v>
      </c>
      <c r="AA235" s="20">
        <f>Y235+W235</f>
        <v>99996.1442199999</v>
      </c>
      <c r="AB235" s="120">
        <f>AA235/O235</f>
        <v>0.13679190934943078</v>
      </c>
      <c r="AC235" s="20">
        <f>SUM(AC236:AC264)</f>
        <v>25</v>
      </c>
      <c r="AD235" s="20">
        <f>SUM(AD236:AD264)</f>
        <v>0</v>
      </c>
      <c r="AE235" s="20">
        <f>SUM(AE236:AE264)</f>
        <v>4</v>
      </c>
      <c r="AF235" s="20">
        <f>SUM(AF236:AF264)</f>
        <v>0</v>
      </c>
      <c r="AG235" s="20"/>
      <c r="AH235" s="20"/>
      <c r="AI235" s="20"/>
      <c r="AJ235" s="20"/>
      <c r="AK235" s="226">
        <f>SUM(AK236:AK264)</f>
        <v>0</v>
      </c>
    </row>
    <row r="236" spans="1:37" s="255" customFormat="1" ht="42.75" customHeight="1">
      <c r="A236" s="267">
        <f>ROW()-33</f>
        <v>203</v>
      </c>
      <c r="B236" s="161" t="s">
        <v>973</v>
      </c>
      <c r="C236" s="156" t="s">
        <v>41</v>
      </c>
      <c r="D236" s="157" t="s">
        <v>31</v>
      </c>
      <c r="E236" s="158"/>
      <c r="F236" s="158">
        <v>105626.4</v>
      </c>
      <c r="G236" s="166"/>
      <c r="H236" s="166"/>
      <c r="I236" s="166"/>
      <c r="J236" s="176" t="s">
        <v>284</v>
      </c>
      <c r="K236" s="159"/>
      <c r="L236" s="159"/>
      <c r="M236" s="159"/>
      <c r="N236" s="159"/>
      <c r="O236" s="158">
        <f t="shared" ref="O236:O264" si="91">SUM(P236:R236)</f>
        <v>0</v>
      </c>
      <c r="P236" s="159"/>
      <c r="Q236" s="159"/>
      <c r="R236" s="159"/>
      <c r="S236" s="158">
        <f t="shared" ref="S236:S264" si="92">SUM(T236:V236)</f>
        <v>0</v>
      </c>
      <c r="T236" s="159"/>
      <c r="U236" s="159"/>
      <c r="V236" s="159"/>
      <c r="W236" s="162">
        <f t="shared" si="83"/>
        <v>0</v>
      </c>
      <c r="X236" s="162"/>
      <c r="Y236" s="51">
        <f t="shared" ref="Y236:Y305" si="93">P236+Q236-T236-U236</f>
        <v>0</v>
      </c>
      <c r="Z236" s="113" t="e">
        <f t="shared" ref="Z236:Z305" si="94">Y236/(P236+Q236)</f>
        <v>#DIV/0!</v>
      </c>
      <c r="AA236" s="51">
        <f t="shared" ref="AA236:AA305" si="95">Y236+W236</f>
        <v>0</v>
      </c>
      <c r="AB236" s="122" t="e">
        <f t="shared" ref="AB236:AB305" si="96">AA236/O236</f>
        <v>#DIV/0!</v>
      </c>
      <c r="AC236" s="172"/>
      <c r="AD236" s="172"/>
      <c r="AE236" s="172">
        <v>1</v>
      </c>
      <c r="AF236" s="175"/>
      <c r="AG236" s="175" t="s">
        <v>974</v>
      </c>
      <c r="AH236" s="175" t="s">
        <v>975</v>
      </c>
      <c r="AI236" s="175"/>
      <c r="AJ236" s="175"/>
      <c r="AK236" s="48" t="s">
        <v>976</v>
      </c>
    </row>
    <row r="237" spans="1:37" s="255" customFormat="1" ht="42" customHeight="1">
      <c r="A237" s="267">
        <f t="shared" ref="A237:A264" si="97">ROW()-33</f>
        <v>204</v>
      </c>
      <c r="B237" s="161" t="s">
        <v>977</v>
      </c>
      <c r="C237" s="156" t="s">
        <v>41</v>
      </c>
      <c r="D237" s="157" t="s">
        <v>8</v>
      </c>
      <c r="E237" s="158"/>
      <c r="F237" s="158">
        <v>167140</v>
      </c>
      <c r="G237" s="166"/>
      <c r="H237" s="166"/>
      <c r="I237" s="166"/>
      <c r="J237" s="176" t="s">
        <v>284</v>
      </c>
      <c r="K237" s="159"/>
      <c r="L237" s="159"/>
      <c r="M237" s="159"/>
      <c r="N237" s="159"/>
      <c r="O237" s="158">
        <f t="shared" si="91"/>
        <v>0</v>
      </c>
      <c r="P237" s="159"/>
      <c r="Q237" s="159"/>
      <c r="R237" s="159"/>
      <c r="S237" s="158">
        <f t="shared" si="92"/>
        <v>0</v>
      </c>
      <c r="T237" s="159"/>
      <c r="U237" s="159"/>
      <c r="V237" s="159"/>
      <c r="W237" s="162">
        <f t="shared" si="83"/>
        <v>0</v>
      </c>
      <c r="X237" s="162"/>
      <c r="Y237" s="51">
        <f t="shared" si="93"/>
        <v>0</v>
      </c>
      <c r="Z237" s="113" t="e">
        <f t="shared" si="94"/>
        <v>#DIV/0!</v>
      </c>
      <c r="AA237" s="51">
        <f t="shared" si="95"/>
        <v>0</v>
      </c>
      <c r="AB237" s="122" t="e">
        <f t="shared" si="96"/>
        <v>#DIV/0!</v>
      </c>
      <c r="AC237" s="172"/>
      <c r="AD237" s="172"/>
      <c r="AE237" s="172">
        <v>1</v>
      </c>
      <c r="AF237" s="175"/>
      <c r="AG237" s="175" t="s">
        <v>978</v>
      </c>
      <c r="AH237" s="175" t="s">
        <v>979</v>
      </c>
      <c r="AI237" s="175"/>
      <c r="AJ237" s="175"/>
      <c r="AK237" s="48" t="s">
        <v>980</v>
      </c>
    </row>
    <row r="238" spans="1:37" s="255" customFormat="1" ht="66.75" customHeight="1">
      <c r="A238" s="267">
        <f t="shared" si="97"/>
        <v>205</v>
      </c>
      <c r="B238" s="161" t="s">
        <v>981</v>
      </c>
      <c r="C238" s="156" t="s">
        <v>41</v>
      </c>
      <c r="D238" s="157" t="s">
        <v>5</v>
      </c>
      <c r="E238" s="158"/>
      <c r="F238" s="158">
        <v>262191</v>
      </c>
      <c r="G238" s="166"/>
      <c r="H238" s="166"/>
      <c r="I238" s="166"/>
      <c r="J238" s="176" t="s">
        <v>284</v>
      </c>
      <c r="K238" s="159"/>
      <c r="L238" s="159"/>
      <c r="M238" s="159"/>
      <c r="N238" s="159"/>
      <c r="O238" s="158">
        <f t="shared" si="91"/>
        <v>0</v>
      </c>
      <c r="P238" s="159"/>
      <c r="Q238" s="159"/>
      <c r="R238" s="159"/>
      <c r="S238" s="158">
        <f t="shared" si="92"/>
        <v>0</v>
      </c>
      <c r="T238" s="159"/>
      <c r="U238" s="159"/>
      <c r="V238" s="159"/>
      <c r="W238" s="162">
        <f t="shared" si="83"/>
        <v>0</v>
      </c>
      <c r="X238" s="162"/>
      <c r="Y238" s="51">
        <f t="shared" si="93"/>
        <v>0</v>
      </c>
      <c r="Z238" s="113" t="e">
        <f t="shared" si="94"/>
        <v>#DIV/0!</v>
      </c>
      <c r="AA238" s="51">
        <f t="shared" si="95"/>
        <v>0</v>
      </c>
      <c r="AB238" s="122" t="e">
        <f t="shared" si="96"/>
        <v>#DIV/0!</v>
      </c>
      <c r="AC238" s="172">
        <v>1</v>
      </c>
      <c r="AD238" s="172"/>
      <c r="AE238" s="172"/>
      <c r="AF238" s="175"/>
      <c r="AG238" s="175" t="s">
        <v>982</v>
      </c>
      <c r="AH238" s="175" t="s">
        <v>979</v>
      </c>
      <c r="AI238" s="175"/>
      <c r="AJ238" s="175"/>
      <c r="AK238" s="48" t="s">
        <v>331</v>
      </c>
    </row>
    <row r="239" spans="1:37" s="255" customFormat="1" ht="46.5" customHeight="1">
      <c r="A239" s="267">
        <f t="shared" si="97"/>
        <v>206</v>
      </c>
      <c r="B239" s="161" t="s">
        <v>983</v>
      </c>
      <c r="C239" s="156" t="s">
        <v>41</v>
      </c>
      <c r="D239" s="157" t="s">
        <v>8</v>
      </c>
      <c r="E239" s="158"/>
      <c r="F239" s="158">
        <v>166630.6</v>
      </c>
      <c r="G239" s="166"/>
      <c r="H239" s="166"/>
      <c r="I239" s="166"/>
      <c r="J239" s="176" t="s">
        <v>284</v>
      </c>
      <c r="K239" s="159"/>
      <c r="L239" s="159"/>
      <c r="M239" s="159"/>
      <c r="N239" s="159"/>
      <c r="O239" s="158">
        <f t="shared" si="91"/>
        <v>0</v>
      </c>
      <c r="P239" s="159"/>
      <c r="Q239" s="159"/>
      <c r="R239" s="159"/>
      <c r="S239" s="158">
        <f t="shared" si="92"/>
        <v>0</v>
      </c>
      <c r="T239" s="159"/>
      <c r="U239" s="159"/>
      <c r="V239" s="159"/>
      <c r="W239" s="162">
        <f t="shared" si="83"/>
        <v>0</v>
      </c>
      <c r="X239" s="162"/>
      <c r="Y239" s="51">
        <f t="shared" si="93"/>
        <v>0</v>
      </c>
      <c r="Z239" s="113" t="e">
        <f t="shared" si="94"/>
        <v>#DIV/0!</v>
      </c>
      <c r="AA239" s="51">
        <f t="shared" si="95"/>
        <v>0</v>
      </c>
      <c r="AB239" s="122" t="e">
        <f t="shared" si="96"/>
        <v>#DIV/0!</v>
      </c>
      <c r="AC239" s="172">
        <v>1</v>
      </c>
      <c r="AD239" s="172"/>
      <c r="AE239" s="172"/>
      <c r="AF239" s="175"/>
      <c r="AG239" s="175" t="s">
        <v>984</v>
      </c>
      <c r="AH239" s="175" t="s">
        <v>979</v>
      </c>
      <c r="AI239" s="175"/>
      <c r="AJ239" s="175"/>
      <c r="AK239" s="48" t="s">
        <v>331</v>
      </c>
    </row>
    <row r="240" spans="1:37" s="255" customFormat="1" ht="48" customHeight="1">
      <c r="A240" s="267">
        <f t="shared" si="97"/>
        <v>207</v>
      </c>
      <c r="B240" s="161" t="s">
        <v>985</v>
      </c>
      <c r="C240" s="156" t="s">
        <v>41</v>
      </c>
      <c r="D240" s="157" t="s">
        <v>8</v>
      </c>
      <c r="E240" s="158"/>
      <c r="F240" s="158">
        <v>212853</v>
      </c>
      <c r="G240" s="166"/>
      <c r="H240" s="166"/>
      <c r="I240" s="166"/>
      <c r="J240" s="176" t="s">
        <v>284</v>
      </c>
      <c r="K240" s="159"/>
      <c r="L240" s="159"/>
      <c r="M240" s="159"/>
      <c r="N240" s="159"/>
      <c r="O240" s="158">
        <f t="shared" si="91"/>
        <v>7928.1</v>
      </c>
      <c r="P240" s="159">
        <v>7928.1</v>
      </c>
      <c r="Q240" s="159"/>
      <c r="R240" s="159"/>
      <c r="S240" s="158">
        <f t="shared" si="92"/>
        <v>7928.1</v>
      </c>
      <c r="T240" s="159">
        <v>7928.1</v>
      </c>
      <c r="U240" s="159"/>
      <c r="V240" s="159"/>
      <c r="W240" s="162">
        <f t="shared" si="83"/>
        <v>0</v>
      </c>
      <c r="X240" s="162"/>
      <c r="Y240" s="51">
        <f t="shared" si="93"/>
        <v>0</v>
      </c>
      <c r="Z240" s="113">
        <f t="shared" si="94"/>
        <v>0</v>
      </c>
      <c r="AA240" s="51">
        <f t="shared" si="95"/>
        <v>0</v>
      </c>
      <c r="AB240" s="122">
        <f t="shared" si="96"/>
        <v>0</v>
      </c>
      <c r="AC240" s="172">
        <v>1</v>
      </c>
      <c r="AD240" s="172"/>
      <c r="AE240" s="172"/>
      <c r="AF240" s="175"/>
      <c r="AG240" s="175" t="s">
        <v>986</v>
      </c>
      <c r="AH240" s="175" t="s">
        <v>987</v>
      </c>
      <c r="AI240" s="175"/>
      <c r="AJ240" s="175"/>
      <c r="AK240" s="48"/>
    </row>
    <row r="241" spans="1:37" s="255" customFormat="1" ht="56.25" customHeight="1">
      <c r="A241" s="267">
        <f t="shared" si="97"/>
        <v>208</v>
      </c>
      <c r="B241" s="298" t="s">
        <v>988</v>
      </c>
      <c r="C241" s="299">
        <v>123011015</v>
      </c>
      <c r="D241" s="289" t="s">
        <v>5</v>
      </c>
      <c r="E241" s="210"/>
      <c r="F241" s="210">
        <v>14647.2</v>
      </c>
      <c r="G241" s="300"/>
      <c r="H241" s="301">
        <v>14647.2</v>
      </c>
      <c r="I241" s="300"/>
      <c r="J241" s="290" t="s">
        <v>284</v>
      </c>
      <c r="K241" s="215"/>
      <c r="L241" s="215"/>
      <c r="M241" s="215"/>
      <c r="N241" s="215"/>
      <c r="O241" s="210">
        <f t="shared" si="91"/>
        <v>14647.2</v>
      </c>
      <c r="P241" s="215">
        <v>14647.2</v>
      </c>
      <c r="Q241" s="215"/>
      <c r="R241" s="215"/>
      <c r="S241" s="210">
        <f t="shared" si="92"/>
        <v>14647.2</v>
      </c>
      <c r="T241" s="215">
        <v>14647.2</v>
      </c>
      <c r="U241" s="215"/>
      <c r="V241" s="215"/>
      <c r="W241" s="292">
        <f t="shared" si="83"/>
        <v>0</v>
      </c>
      <c r="X241" s="292"/>
      <c r="Y241" s="292">
        <f t="shared" si="93"/>
        <v>0</v>
      </c>
      <c r="Z241" s="302">
        <f t="shared" si="94"/>
        <v>0</v>
      </c>
      <c r="AA241" s="292">
        <f t="shared" si="95"/>
        <v>0</v>
      </c>
      <c r="AB241" s="303">
        <f t="shared" si="96"/>
        <v>0</v>
      </c>
      <c r="AC241" s="293"/>
      <c r="AD241" s="293"/>
      <c r="AE241" s="293">
        <v>1</v>
      </c>
      <c r="AF241" s="265">
        <v>0</v>
      </c>
      <c r="AG241" s="265" t="s">
        <v>989</v>
      </c>
      <c r="AH241" s="265" t="s">
        <v>990</v>
      </c>
      <c r="AI241" s="265"/>
      <c r="AJ241" s="265"/>
      <c r="AK241" s="280" t="s">
        <v>991</v>
      </c>
    </row>
    <row r="242" spans="1:37" s="255" customFormat="1" ht="56.25" customHeight="1">
      <c r="A242" s="267">
        <f t="shared" si="97"/>
        <v>209</v>
      </c>
      <c r="B242" s="298" t="s">
        <v>992</v>
      </c>
      <c r="C242" s="299">
        <v>123011015</v>
      </c>
      <c r="D242" s="289" t="s">
        <v>5</v>
      </c>
      <c r="E242" s="210"/>
      <c r="F242" s="210">
        <v>16029</v>
      </c>
      <c r="G242" s="300"/>
      <c r="H242" s="301">
        <v>16029</v>
      </c>
      <c r="I242" s="300"/>
      <c r="J242" s="290" t="s">
        <v>284</v>
      </c>
      <c r="K242" s="215"/>
      <c r="L242" s="215"/>
      <c r="M242" s="215"/>
      <c r="N242" s="215"/>
      <c r="O242" s="210">
        <f t="shared" si="91"/>
        <v>16029</v>
      </c>
      <c r="P242" s="215">
        <v>16029</v>
      </c>
      <c r="Q242" s="215"/>
      <c r="R242" s="215"/>
      <c r="S242" s="210">
        <f t="shared" si="92"/>
        <v>16029</v>
      </c>
      <c r="T242" s="215">
        <v>16029</v>
      </c>
      <c r="U242" s="215"/>
      <c r="V242" s="215"/>
      <c r="W242" s="292">
        <f t="shared" si="83"/>
        <v>0</v>
      </c>
      <c r="X242" s="292"/>
      <c r="Y242" s="292">
        <f t="shared" si="93"/>
        <v>0</v>
      </c>
      <c r="Z242" s="302">
        <f t="shared" si="94"/>
        <v>0</v>
      </c>
      <c r="AA242" s="292">
        <f t="shared" si="95"/>
        <v>0</v>
      </c>
      <c r="AB242" s="303">
        <f t="shared" si="96"/>
        <v>0</v>
      </c>
      <c r="AC242" s="293"/>
      <c r="AD242" s="293"/>
      <c r="AE242" s="293">
        <v>1</v>
      </c>
      <c r="AF242" s="265"/>
      <c r="AG242" s="265" t="s">
        <v>993</v>
      </c>
      <c r="AH242" s="265" t="s">
        <v>994</v>
      </c>
      <c r="AI242" s="265"/>
      <c r="AJ242" s="265"/>
      <c r="AK242" s="280" t="s">
        <v>995</v>
      </c>
    </row>
    <row r="243" spans="1:37" s="255" customFormat="1" ht="75">
      <c r="A243" s="267">
        <f t="shared" si="97"/>
        <v>210</v>
      </c>
      <c r="B243" s="161" t="s">
        <v>996</v>
      </c>
      <c r="C243" s="156" t="s">
        <v>41</v>
      </c>
      <c r="D243" s="157" t="s">
        <v>8</v>
      </c>
      <c r="E243" s="158"/>
      <c r="F243" s="158">
        <v>147302.6</v>
      </c>
      <c r="G243" s="166"/>
      <c r="H243" s="166"/>
      <c r="I243" s="166"/>
      <c r="J243" s="176" t="s">
        <v>284</v>
      </c>
      <c r="K243" s="159"/>
      <c r="L243" s="159"/>
      <c r="M243" s="159"/>
      <c r="N243" s="159"/>
      <c r="O243" s="158">
        <f t="shared" si="91"/>
        <v>0</v>
      </c>
      <c r="P243" s="159"/>
      <c r="Q243" s="159"/>
      <c r="R243" s="159"/>
      <c r="S243" s="158">
        <f t="shared" si="92"/>
        <v>0</v>
      </c>
      <c r="T243" s="159"/>
      <c r="U243" s="159"/>
      <c r="V243" s="159"/>
      <c r="W243" s="162">
        <f t="shared" si="83"/>
        <v>0</v>
      </c>
      <c r="X243" s="162"/>
      <c r="Y243" s="51">
        <f t="shared" si="93"/>
        <v>0</v>
      </c>
      <c r="Z243" s="113" t="e">
        <f t="shared" si="94"/>
        <v>#DIV/0!</v>
      </c>
      <c r="AA243" s="51">
        <f t="shared" si="95"/>
        <v>0</v>
      </c>
      <c r="AB243" s="122" t="e">
        <f t="shared" si="96"/>
        <v>#DIV/0!</v>
      </c>
      <c r="AC243" s="172">
        <v>1</v>
      </c>
      <c r="AD243" s="172"/>
      <c r="AE243" s="172"/>
      <c r="AF243" s="175"/>
      <c r="AG243" s="175" t="s">
        <v>997</v>
      </c>
      <c r="AH243" s="175" t="s">
        <v>998</v>
      </c>
      <c r="AI243" s="175"/>
      <c r="AJ243" s="175"/>
      <c r="AK243" s="48" t="s">
        <v>331</v>
      </c>
    </row>
    <row r="244" spans="1:37" s="255" customFormat="1" ht="51" customHeight="1">
      <c r="A244" s="267">
        <f t="shared" si="97"/>
        <v>211</v>
      </c>
      <c r="B244" s="161" t="s">
        <v>999</v>
      </c>
      <c r="C244" s="156" t="s">
        <v>41</v>
      </c>
      <c r="D244" s="157" t="s">
        <v>8</v>
      </c>
      <c r="E244" s="158"/>
      <c r="F244" s="158">
        <v>294158.40700000001</v>
      </c>
      <c r="G244" s="166"/>
      <c r="H244" s="166"/>
      <c r="I244" s="166"/>
      <c r="J244" s="176" t="s">
        <v>1000</v>
      </c>
      <c r="K244" s="159"/>
      <c r="L244" s="159"/>
      <c r="M244" s="159"/>
      <c r="N244" s="159"/>
      <c r="O244" s="158">
        <f t="shared" si="91"/>
        <v>0</v>
      </c>
      <c r="P244" s="159"/>
      <c r="Q244" s="159"/>
      <c r="R244" s="159"/>
      <c r="S244" s="158">
        <f t="shared" si="92"/>
        <v>0</v>
      </c>
      <c r="T244" s="159"/>
      <c r="U244" s="159"/>
      <c r="V244" s="159"/>
      <c r="W244" s="162">
        <f t="shared" si="83"/>
        <v>0</v>
      </c>
      <c r="X244" s="162"/>
      <c r="Y244" s="51">
        <f t="shared" si="93"/>
        <v>0</v>
      </c>
      <c r="Z244" s="113" t="e">
        <f t="shared" si="94"/>
        <v>#DIV/0!</v>
      </c>
      <c r="AA244" s="51">
        <f t="shared" si="95"/>
        <v>0</v>
      </c>
      <c r="AB244" s="122" t="e">
        <f t="shared" si="96"/>
        <v>#DIV/0!</v>
      </c>
      <c r="AC244" s="172">
        <v>1</v>
      </c>
      <c r="AD244" s="172"/>
      <c r="AE244" s="172"/>
      <c r="AF244" s="175"/>
      <c r="AG244" s="175" t="s">
        <v>1001</v>
      </c>
      <c r="AH244" s="175" t="s">
        <v>1002</v>
      </c>
      <c r="AI244" s="175"/>
      <c r="AJ244" s="175"/>
      <c r="AK244" s="48" t="s">
        <v>331</v>
      </c>
    </row>
    <row r="245" spans="1:37" s="255" customFormat="1" ht="84.75" customHeight="1">
      <c r="A245" s="267">
        <f t="shared" si="97"/>
        <v>212</v>
      </c>
      <c r="B245" s="161" t="s">
        <v>1003</v>
      </c>
      <c r="C245" s="156" t="s">
        <v>41</v>
      </c>
      <c r="D245" s="157" t="s">
        <v>8</v>
      </c>
      <c r="E245" s="158"/>
      <c r="F245" s="158">
        <v>124479.027</v>
      </c>
      <c r="G245" s="166"/>
      <c r="H245" s="166"/>
      <c r="I245" s="166"/>
      <c r="J245" s="176" t="s">
        <v>284</v>
      </c>
      <c r="K245" s="159"/>
      <c r="L245" s="159"/>
      <c r="M245" s="159"/>
      <c r="N245" s="159"/>
      <c r="O245" s="158">
        <f t="shared" si="91"/>
        <v>1845</v>
      </c>
      <c r="P245" s="159">
        <v>1845</v>
      </c>
      <c r="Q245" s="159"/>
      <c r="R245" s="159"/>
      <c r="S245" s="158">
        <f t="shared" si="92"/>
        <v>1844.81438</v>
      </c>
      <c r="T245" s="159">
        <v>1844.81438</v>
      </c>
      <c r="U245" s="159"/>
      <c r="V245" s="159"/>
      <c r="W245" s="162">
        <f t="shared" si="83"/>
        <v>0</v>
      </c>
      <c r="X245" s="162"/>
      <c r="Y245" s="51">
        <f t="shared" si="93"/>
        <v>0.1856199999999717</v>
      </c>
      <c r="Z245" s="113">
        <f t="shared" si="94"/>
        <v>1.0060704607044536E-4</v>
      </c>
      <c r="AA245" s="51">
        <f t="shared" si="95"/>
        <v>0.1856199999999717</v>
      </c>
      <c r="AB245" s="122">
        <f t="shared" si="96"/>
        <v>1.0060704607044536E-4</v>
      </c>
      <c r="AC245" s="172">
        <v>1</v>
      </c>
      <c r="AD245" s="172"/>
      <c r="AE245" s="172"/>
      <c r="AF245" s="175"/>
      <c r="AG245" s="175" t="s">
        <v>1004</v>
      </c>
      <c r="AH245" s="175" t="s">
        <v>1005</v>
      </c>
      <c r="AI245" s="175"/>
      <c r="AJ245" s="175"/>
      <c r="AK245" s="48" t="s">
        <v>254</v>
      </c>
    </row>
    <row r="246" spans="1:37" s="255" customFormat="1" ht="72.75" customHeight="1">
      <c r="A246" s="267">
        <f t="shared" si="97"/>
        <v>213</v>
      </c>
      <c r="B246" s="161" t="s">
        <v>1006</v>
      </c>
      <c r="C246" s="156" t="s">
        <v>41</v>
      </c>
      <c r="D246" s="157" t="s">
        <v>8</v>
      </c>
      <c r="E246" s="158"/>
      <c r="F246" s="158">
        <v>30897.042000000001</v>
      </c>
      <c r="G246" s="166"/>
      <c r="H246" s="166"/>
      <c r="I246" s="166"/>
      <c r="J246" s="176" t="s">
        <v>284</v>
      </c>
      <c r="K246" s="159"/>
      <c r="L246" s="159"/>
      <c r="M246" s="159"/>
      <c r="N246" s="159"/>
      <c r="O246" s="158">
        <f t="shared" si="91"/>
        <v>5897</v>
      </c>
      <c r="P246" s="159">
        <v>5897</v>
      </c>
      <c r="Q246" s="159"/>
      <c r="R246" s="159"/>
      <c r="S246" s="158">
        <f t="shared" si="92"/>
        <v>5896.9423999999999</v>
      </c>
      <c r="T246" s="159">
        <v>5896.9423999999999</v>
      </c>
      <c r="U246" s="159"/>
      <c r="V246" s="159"/>
      <c r="W246" s="162">
        <f t="shared" si="83"/>
        <v>0</v>
      </c>
      <c r="X246" s="162"/>
      <c r="Y246" s="51">
        <f t="shared" si="93"/>
        <v>5.7600000000093132E-2</v>
      </c>
      <c r="Z246" s="113">
        <f t="shared" si="94"/>
        <v>9.7676784805991398E-6</v>
      </c>
      <c r="AA246" s="51">
        <f t="shared" si="95"/>
        <v>5.7600000000093132E-2</v>
      </c>
      <c r="AB246" s="122">
        <f t="shared" si="96"/>
        <v>9.7676784805991398E-6</v>
      </c>
      <c r="AC246" s="172">
        <v>1</v>
      </c>
      <c r="AD246" s="172"/>
      <c r="AE246" s="172"/>
      <c r="AF246" s="175"/>
      <c r="AG246" s="175" t="s">
        <v>1007</v>
      </c>
      <c r="AH246" s="175" t="s">
        <v>998</v>
      </c>
      <c r="AI246" s="175"/>
      <c r="AJ246" s="175"/>
      <c r="AK246" s="48" t="s">
        <v>254</v>
      </c>
    </row>
    <row r="247" spans="1:37" s="255" customFormat="1" ht="63.75" customHeight="1">
      <c r="A247" s="267">
        <f t="shared" si="97"/>
        <v>214</v>
      </c>
      <c r="B247" s="161" t="s">
        <v>1008</v>
      </c>
      <c r="C247" s="156" t="s">
        <v>41</v>
      </c>
      <c r="D247" s="157" t="s">
        <v>5</v>
      </c>
      <c r="E247" s="158"/>
      <c r="F247" s="158">
        <v>66340</v>
      </c>
      <c r="G247" s="166"/>
      <c r="H247" s="166"/>
      <c r="I247" s="166"/>
      <c r="J247" s="176" t="s">
        <v>284</v>
      </c>
      <c r="K247" s="159"/>
      <c r="L247" s="159"/>
      <c r="M247" s="159"/>
      <c r="N247" s="159"/>
      <c r="O247" s="158">
        <f t="shared" si="91"/>
        <v>3534.9</v>
      </c>
      <c r="P247" s="159">
        <v>3534.9</v>
      </c>
      <c r="Q247" s="159"/>
      <c r="R247" s="159"/>
      <c r="S247" s="158">
        <f t="shared" si="92"/>
        <v>3534.9</v>
      </c>
      <c r="T247" s="159">
        <v>3534.9</v>
      </c>
      <c r="U247" s="159"/>
      <c r="V247" s="159"/>
      <c r="W247" s="162">
        <f t="shared" si="83"/>
        <v>0</v>
      </c>
      <c r="X247" s="162"/>
      <c r="Y247" s="51">
        <f t="shared" si="93"/>
        <v>0</v>
      </c>
      <c r="Z247" s="113">
        <f t="shared" si="94"/>
        <v>0</v>
      </c>
      <c r="AA247" s="51">
        <f t="shared" si="95"/>
        <v>0</v>
      </c>
      <c r="AB247" s="122">
        <f t="shared" si="96"/>
        <v>0</v>
      </c>
      <c r="AC247" s="172">
        <v>1</v>
      </c>
      <c r="AD247" s="172"/>
      <c r="AE247" s="172"/>
      <c r="AF247" s="175"/>
      <c r="AG247" s="175" t="s">
        <v>1009</v>
      </c>
      <c r="AH247" s="175" t="s">
        <v>1005</v>
      </c>
      <c r="AI247" s="175"/>
      <c r="AJ247" s="175"/>
      <c r="AK247" s="48"/>
    </row>
    <row r="248" spans="1:37" s="255" customFormat="1" ht="65.25" customHeight="1">
      <c r="A248" s="267">
        <f t="shared" si="97"/>
        <v>215</v>
      </c>
      <c r="B248" s="161" t="s">
        <v>1010</v>
      </c>
      <c r="C248" s="156" t="s">
        <v>41</v>
      </c>
      <c r="D248" s="157" t="s">
        <v>5</v>
      </c>
      <c r="E248" s="158"/>
      <c r="F248" s="158">
        <v>195771</v>
      </c>
      <c r="G248" s="166"/>
      <c r="H248" s="166"/>
      <c r="I248" s="166"/>
      <c r="J248" s="176" t="s">
        <v>284</v>
      </c>
      <c r="K248" s="159"/>
      <c r="L248" s="159"/>
      <c r="M248" s="159"/>
      <c r="N248" s="159"/>
      <c r="O248" s="158">
        <f t="shared" si="91"/>
        <v>71458</v>
      </c>
      <c r="P248" s="159">
        <v>71458</v>
      </c>
      <c r="Q248" s="159"/>
      <c r="R248" s="159"/>
      <c r="S248" s="158">
        <f t="shared" si="92"/>
        <v>61458</v>
      </c>
      <c r="T248" s="159">
        <v>61458</v>
      </c>
      <c r="U248" s="159"/>
      <c r="V248" s="159"/>
      <c r="W248" s="162">
        <f t="shared" si="83"/>
        <v>0</v>
      </c>
      <c r="X248" s="162"/>
      <c r="Y248" s="51">
        <f t="shared" si="93"/>
        <v>10000</v>
      </c>
      <c r="Z248" s="113">
        <f t="shared" si="94"/>
        <v>0.1399423437543732</v>
      </c>
      <c r="AA248" s="51">
        <f t="shared" si="95"/>
        <v>10000</v>
      </c>
      <c r="AB248" s="122">
        <f t="shared" si="96"/>
        <v>0.1399423437543732</v>
      </c>
      <c r="AC248" s="172">
        <v>1</v>
      </c>
      <c r="AD248" s="172"/>
      <c r="AE248" s="172"/>
      <c r="AF248" s="175"/>
      <c r="AG248" s="175" t="s">
        <v>1011</v>
      </c>
      <c r="AH248" s="175" t="s">
        <v>1012</v>
      </c>
      <c r="AI248" s="175"/>
      <c r="AJ248" s="175"/>
      <c r="AK248" s="44"/>
    </row>
    <row r="249" spans="1:37" s="255" customFormat="1" ht="69.75" customHeight="1">
      <c r="A249" s="267">
        <f t="shared" si="97"/>
        <v>216</v>
      </c>
      <c r="B249" s="161" t="s">
        <v>1013</v>
      </c>
      <c r="C249" s="156" t="s">
        <v>41</v>
      </c>
      <c r="D249" s="157" t="s">
        <v>5</v>
      </c>
      <c r="E249" s="158"/>
      <c r="F249" s="158">
        <v>131636.1</v>
      </c>
      <c r="G249" s="166"/>
      <c r="H249" s="166"/>
      <c r="I249" s="166"/>
      <c r="J249" s="176" t="s">
        <v>284</v>
      </c>
      <c r="K249" s="159"/>
      <c r="L249" s="159"/>
      <c r="M249" s="159"/>
      <c r="N249" s="159"/>
      <c r="O249" s="158">
        <f t="shared" si="91"/>
        <v>25565</v>
      </c>
      <c r="P249" s="159">
        <v>25565</v>
      </c>
      <c r="Q249" s="159"/>
      <c r="R249" s="159"/>
      <c r="S249" s="158">
        <f t="shared" si="92"/>
        <v>25564</v>
      </c>
      <c r="T249" s="159">
        <v>25564</v>
      </c>
      <c r="U249" s="159"/>
      <c r="V249" s="159"/>
      <c r="W249" s="162">
        <f t="shared" si="83"/>
        <v>0</v>
      </c>
      <c r="X249" s="162"/>
      <c r="Y249" s="51">
        <f t="shared" si="93"/>
        <v>1</v>
      </c>
      <c r="Z249" s="113">
        <f t="shared" si="94"/>
        <v>3.9115978877371407E-5</v>
      </c>
      <c r="AA249" s="51">
        <f t="shared" si="95"/>
        <v>1</v>
      </c>
      <c r="AB249" s="122">
        <f t="shared" si="96"/>
        <v>3.9115978877371407E-5</v>
      </c>
      <c r="AC249" s="172">
        <v>1</v>
      </c>
      <c r="AD249" s="172"/>
      <c r="AE249" s="172"/>
      <c r="AF249" s="175"/>
      <c r="AG249" s="175" t="s">
        <v>1014</v>
      </c>
      <c r="AH249" s="175" t="s">
        <v>1015</v>
      </c>
      <c r="AI249" s="175"/>
      <c r="AJ249" s="175"/>
      <c r="AK249" s="44"/>
    </row>
    <row r="250" spans="1:37" s="255" customFormat="1" ht="72.75" customHeight="1">
      <c r="A250" s="267">
        <f t="shared" si="97"/>
        <v>217</v>
      </c>
      <c r="B250" s="161" t="s">
        <v>1016</v>
      </c>
      <c r="C250" s="156" t="s">
        <v>41</v>
      </c>
      <c r="D250" s="157" t="s">
        <v>5</v>
      </c>
      <c r="E250" s="158"/>
      <c r="F250" s="158">
        <v>277204</v>
      </c>
      <c r="G250" s="166"/>
      <c r="H250" s="166"/>
      <c r="I250" s="166"/>
      <c r="J250" s="176" t="s">
        <v>284</v>
      </c>
      <c r="K250" s="159"/>
      <c r="L250" s="159"/>
      <c r="M250" s="159"/>
      <c r="N250" s="159"/>
      <c r="O250" s="158">
        <f t="shared" si="91"/>
        <v>0</v>
      </c>
      <c r="P250" s="159"/>
      <c r="Q250" s="159"/>
      <c r="R250" s="159"/>
      <c r="S250" s="158">
        <f t="shared" si="92"/>
        <v>0</v>
      </c>
      <c r="T250" s="159"/>
      <c r="U250" s="159"/>
      <c r="V250" s="159"/>
      <c r="W250" s="162">
        <f t="shared" si="83"/>
        <v>0</v>
      </c>
      <c r="X250" s="162"/>
      <c r="Y250" s="51">
        <f t="shared" si="93"/>
        <v>0</v>
      </c>
      <c r="Z250" s="113" t="e">
        <f t="shared" si="94"/>
        <v>#DIV/0!</v>
      </c>
      <c r="AA250" s="51">
        <f t="shared" si="95"/>
        <v>0</v>
      </c>
      <c r="AB250" s="122" t="e">
        <f t="shared" si="96"/>
        <v>#DIV/0!</v>
      </c>
      <c r="AC250" s="172">
        <v>1</v>
      </c>
      <c r="AD250" s="172"/>
      <c r="AE250" s="172"/>
      <c r="AF250" s="175"/>
      <c r="AG250" s="175" t="s">
        <v>1017</v>
      </c>
      <c r="AH250" s="175" t="s">
        <v>1015</v>
      </c>
      <c r="AI250" s="175"/>
      <c r="AJ250" s="175"/>
      <c r="AK250" s="48" t="s">
        <v>331</v>
      </c>
    </row>
    <row r="251" spans="1:37" s="257" customFormat="1" ht="83.25" customHeight="1">
      <c r="A251" s="267">
        <f t="shared" si="97"/>
        <v>218</v>
      </c>
      <c r="B251" s="169" t="s">
        <v>1018</v>
      </c>
      <c r="C251" s="156" t="s">
        <v>41</v>
      </c>
      <c r="D251" s="157" t="s">
        <v>5</v>
      </c>
      <c r="E251" s="159"/>
      <c r="F251" s="159">
        <v>293366.36784000002</v>
      </c>
      <c r="G251" s="159"/>
      <c r="H251" s="159"/>
      <c r="I251" s="159"/>
      <c r="J251" s="176" t="s">
        <v>284</v>
      </c>
      <c r="K251" s="159"/>
      <c r="L251" s="159"/>
      <c r="M251" s="159"/>
      <c r="N251" s="159"/>
      <c r="O251" s="158">
        <f t="shared" si="91"/>
        <v>149913</v>
      </c>
      <c r="P251" s="159">
        <v>149913</v>
      </c>
      <c r="Q251" s="159"/>
      <c r="R251" s="159"/>
      <c r="S251" s="158">
        <f t="shared" si="92"/>
        <v>149912.29999999999</v>
      </c>
      <c r="T251" s="159">
        <v>149912.29999999999</v>
      </c>
      <c r="U251" s="159"/>
      <c r="V251" s="159"/>
      <c r="W251" s="162">
        <f t="shared" si="83"/>
        <v>0</v>
      </c>
      <c r="X251" s="162"/>
      <c r="Y251" s="51">
        <f t="shared" si="93"/>
        <v>0.70000000001164153</v>
      </c>
      <c r="Z251" s="113">
        <f t="shared" si="94"/>
        <v>4.6693749041887064E-6</v>
      </c>
      <c r="AA251" s="51">
        <f t="shared" si="95"/>
        <v>0.70000000001164153</v>
      </c>
      <c r="AB251" s="122">
        <f t="shared" si="96"/>
        <v>4.6693749041887064E-6</v>
      </c>
      <c r="AC251" s="172">
        <v>1</v>
      </c>
      <c r="AD251" s="172"/>
      <c r="AE251" s="172"/>
      <c r="AF251" s="175"/>
      <c r="AG251" s="175" t="s">
        <v>1019</v>
      </c>
      <c r="AH251" s="175" t="s">
        <v>1015</v>
      </c>
      <c r="AI251" s="175"/>
      <c r="AJ251" s="175"/>
      <c r="AK251" s="70"/>
    </row>
    <row r="252" spans="1:37" s="257" customFormat="1" ht="83.25" customHeight="1">
      <c r="A252" s="267">
        <f t="shared" si="97"/>
        <v>219</v>
      </c>
      <c r="B252" s="169" t="s">
        <v>1020</v>
      </c>
      <c r="C252" s="156" t="s">
        <v>41</v>
      </c>
      <c r="D252" s="157" t="s">
        <v>5</v>
      </c>
      <c r="E252" s="159"/>
      <c r="F252" s="159">
        <v>357446.84269999998</v>
      </c>
      <c r="G252" s="159"/>
      <c r="H252" s="159"/>
      <c r="I252" s="159"/>
      <c r="J252" s="176" t="s">
        <v>284</v>
      </c>
      <c r="K252" s="159"/>
      <c r="L252" s="159"/>
      <c r="M252" s="159"/>
      <c r="N252" s="159"/>
      <c r="O252" s="158">
        <f t="shared" si="91"/>
        <v>118000</v>
      </c>
      <c r="P252" s="159">
        <v>118000</v>
      </c>
      <c r="Q252" s="159"/>
      <c r="R252" s="159"/>
      <c r="S252" s="158">
        <f t="shared" si="92"/>
        <v>80000</v>
      </c>
      <c r="T252" s="159">
        <v>80000</v>
      </c>
      <c r="U252" s="159"/>
      <c r="V252" s="159"/>
      <c r="W252" s="162">
        <f t="shared" si="83"/>
        <v>0</v>
      </c>
      <c r="X252" s="162"/>
      <c r="Y252" s="51">
        <f t="shared" si="93"/>
        <v>38000</v>
      </c>
      <c r="Z252" s="113">
        <f t="shared" si="94"/>
        <v>0.32203389830508472</v>
      </c>
      <c r="AA252" s="51">
        <f t="shared" si="95"/>
        <v>38000</v>
      </c>
      <c r="AB252" s="122">
        <f t="shared" si="96"/>
        <v>0.32203389830508472</v>
      </c>
      <c r="AC252" s="172">
        <v>1</v>
      </c>
      <c r="AD252" s="172"/>
      <c r="AE252" s="172"/>
      <c r="AF252" s="175"/>
      <c r="AG252" s="175" t="s">
        <v>1021</v>
      </c>
      <c r="AH252" s="175" t="s">
        <v>979</v>
      </c>
      <c r="AI252" s="175"/>
      <c r="AJ252" s="175"/>
      <c r="AK252" s="70"/>
    </row>
    <row r="253" spans="1:37" s="257" customFormat="1" ht="83.25" customHeight="1">
      <c r="A253" s="267">
        <f t="shared" si="97"/>
        <v>220</v>
      </c>
      <c r="B253" s="169" t="s">
        <v>1022</v>
      </c>
      <c r="C253" s="156" t="s">
        <v>41</v>
      </c>
      <c r="D253" s="157" t="s">
        <v>5</v>
      </c>
      <c r="E253" s="159"/>
      <c r="F253" s="159">
        <v>67847.206900000005</v>
      </c>
      <c r="G253" s="159"/>
      <c r="H253" s="159"/>
      <c r="I253" s="159"/>
      <c r="J253" s="176" t="s">
        <v>284</v>
      </c>
      <c r="K253" s="159"/>
      <c r="L253" s="159"/>
      <c r="M253" s="159"/>
      <c r="N253" s="159"/>
      <c r="O253" s="158">
        <f t="shared" si="91"/>
        <v>57848</v>
      </c>
      <c r="P253" s="159">
        <v>57848</v>
      </c>
      <c r="Q253" s="159"/>
      <c r="R253" s="159"/>
      <c r="S253" s="158">
        <f t="shared" si="92"/>
        <v>54734.6</v>
      </c>
      <c r="T253" s="159">
        <v>54734.6</v>
      </c>
      <c r="U253" s="159"/>
      <c r="V253" s="159"/>
      <c r="W253" s="162">
        <f t="shared" si="83"/>
        <v>0</v>
      </c>
      <c r="X253" s="162"/>
      <c r="Y253" s="51">
        <f t="shared" si="93"/>
        <v>3113.4000000000015</v>
      </c>
      <c r="Z253" s="113">
        <f t="shared" si="94"/>
        <v>5.382035679712352E-2</v>
      </c>
      <c r="AA253" s="51">
        <f t="shared" si="95"/>
        <v>3113.4000000000015</v>
      </c>
      <c r="AB253" s="122">
        <f t="shared" si="96"/>
        <v>5.382035679712352E-2</v>
      </c>
      <c r="AC253" s="172">
        <v>1</v>
      </c>
      <c r="AD253" s="172"/>
      <c r="AE253" s="172"/>
      <c r="AF253" s="175"/>
      <c r="AG253" s="175" t="s">
        <v>1023</v>
      </c>
      <c r="AH253" s="175" t="s">
        <v>1024</v>
      </c>
      <c r="AI253" s="175"/>
      <c r="AJ253" s="175"/>
      <c r="AK253" s="48"/>
    </row>
    <row r="254" spans="1:37" s="257" customFormat="1" ht="83.25" customHeight="1">
      <c r="A254" s="267">
        <f t="shared" si="97"/>
        <v>221</v>
      </c>
      <c r="B254" s="169" t="s">
        <v>1025</v>
      </c>
      <c r="C254" s="156" t="s">
        <v>41</v>
      </c>
      <c r="D254" s="157" t="s">
        <v>13</v>
      </c>
      <c r="E254" s="159"/>
      <c r="F254" s="159">
        <v>174605.3</v>
      </c>
      <c r="G254" s="159"/>
      <c r="H254" s="159">
        <v>50000</v>
      </c>
      <c r="I254" s="159"/>
      <c r="J254" s="176"/>
      <c r="K254" s="159"/>
      <c r="L254" s="159"/>
      <c r="M254" s="159"/>
      <c r="N254" s="159"/>
      <c r="O254" s="158">
        <f t="shared" si="91"/>
        <v>30000</v>
      </c>
      <c r="P254" s="159">
        <v>30000</v>
      </c>
      <c r="Q254" s="159"/>
      <c r="R254" s="159"/>
      <c r="S254" s="158">
        <f t="shared" si="92"/>
        <v>30000</v>
      </c>
      <c r="T254" s="159">
        <v>30000</v>
      </c>
      <c r="U254" s="159"/>
      <c r="V254" s="159"/>
      <c r="W254" s="162">
        <f t="shared" si="83"/>
        <v>0</v>
      </c>
      <c r="X254" s="162"/>
      <c r="Y254" s="51">
        <f t="shared" si="93"/>
        <v>0</v>
      </c>
      <c r="Z254" s="113">
        <f t="shared" si="94"/>
        <v>0</v>
      </c>
      <c r="AA254" s="51">
        <f t="shared" si="95"/>
        <v>0</v>
      </c>
      <c r="AB254" s="122">
        <f t="shared" si="96"/>
        <v>0</v>
      </c>
      <c r="AC254" s="172">
        <v>1</v>
      </c>
      <c r="AD254" s="172"/>
      <c r="AE254" s="172"/>
      <c r="AF254" s="175"/>
      <c r="AG254" s="175" t="s">
        <v>1026</v>
      </c>
      <c r="AH254" s="175" t="s">
        <v>1027</v>
      </c>
      <c r="AI254" s="175"/>
      <c r="AJ254" s="175"/>
      <c r="AK254" s="48"/>
    </row>
    <row r="255" spans="1:37" s="257" customFormat="1" ht="83.25" customHeight="1">
      <c r="A255" s="267">
        <f t="shared" si="97"/>
        <v>222</v>
      </c>
      <c r="B255" s="169" t="s">
        <v>1028</v>
      </c>
      <c r="C255" s="156" t="s">
        <v>41</v>
      </c>
      <c r="D255" s="157">
        <v>2026</v>
      </c>
      <c r="E255" s="159"/>
      <c r="F255" s="159"/>
      <c r="G255" s="159"/>
      <c r="H255" s="159">
        <v>100000</v>
      </c>
      <c r="I255" s="159"/>
      <c r="J255" s="176"/>
      <c r="K255" s="159"/>
      <c r="L255" s="159"/>
      <c r="M255" s="159"/>
      <c r="N255" s="159"/>
      <c r="O255" s="158">
        <f t="shared" si="91"/>
        <v>0</v>
      </c>
      <c r="P255" s="159"/>
      <c r="Q255" s="159"/>
      <c r="R255" s="159"/>
      <c r="S255" s="158">
        <f t="shared" si="92"/>
        <v>0</v>
      </c>
      <c r="T255" s="159"/>
      <c r="U255" s="159"/>
      <c r="V255" s="159"/>
      <c r="W255" s="162">
        <f t="shared" si="83"/>
        <v>0</v>
      </c>
      <c r="X255" s="162"/>
      <c r="Y255" s="51">
        <f t="shared" si="93"/>
        <v>0</v>
      </c>
      <c r="Z255" s="113" t="e">
        <f t="shared" si="94"/>
        <v>#DIV/0!</v>
      </c>
      <c r="AA255" s="51">
        <f t="shared" si="95"/>
        <v>0</v>
      </c>
      <c r="AB255" s="122" t="e">
        <f t="shared" si="96"/>
        <v>#DIV/0!</v>
      </c>
      <c r="AC255" s="172">
        <v>1</v>
      </c>
      <c r="AD255" s="172"/>
      <c r="AE255" s="172"/>
      <c r="AF255" s="175"/>
      <c r="AG255" s="175"/>
      <c r="AH255" s="175"/>
      <c r="AI255" s="175"/>
      <c r="AJ255" s="175"/>
      <c r="AK255" s="48" t="s">
        <v>952</v>
      </c>
    </row>
    <row r="256" spans="1:37" s="257" customFormat="1" ht="83.25" customHeight="1">
      <c r="A256" s="267">
        <f t="shared" si="97"/>
        <v>223</v>
      </c>
      <c r="B256" s="169" t="s">
        <v>1029</v>
      </c>
      <c r="C256" s="156" t="s">
        <v>41</v>
      </c>
      <c r="D256" s="157">
        <v>2026</v>
      </c>
      <c r="E256" s="159"/>
      <c r="F256" s="159">
        <v>25469.3</v>
      </c>
      <c r="G256" s="159"/>
      <c r="H256" s="159">
        <v>25470</v>
      </c>
      <c r="I256" s="159"/>
      <c r="J256" s="176"/>
      <c r="K256" s="159"/>
      <c r="L256" s="159"/>
      <c r="M256" s="159"/>
      <c r="N256" s="159"/>
      <c r="O256" s="158">
        <f t="shared" si="91"/>
        <v>10000</v>
      </c>
      <c r="P256" s="159">
        <v>10000</v>
      </c>
      <c r="Q256" s="159"/>
      <c r="R256" s="159"/>
      <c r="S256" s="158">
        <f t="shared" si="92"/>
        <v>10000</v>
      </c>
      <c r="T256" s="159">
        <v>10000</v>
      </c>
      <c r="U256" s="159"/>
      <c r="V256" s="159"/>
      <c r="W256" s="162">
        <f t="shared" si="83"/>
        <v>0</v>
      </c>
      <c r="X256" s="162"/>
      <c r="Y256" s="51">
        <f t="shared" si="93"/>
        <v>0</v>
      </c>
      <c r="Z256" s="113">
        <f t="shared" si="94"/>
        <v>0</v>
      </c>
      <c r="AA256" s="51">
        <f t="shared" si="95"/>
        <v>0</v>
      </c>
      <c r="AB256" s="122">
        <f t="shared" si="96"/>
        <v>0</v>
      </c>
      <c r="AC256" s="172">
        <v>1</v>
      </c>
      <c r="AD256" s="172"/>
      <c r="AE256" s="172"/>
      <c r="AF256" s="175"/>
      <c r="AG256" s="175" t="s">
        <v>1030</v>
      </c>
      <c r="AH256" s="175" t="s">
        <v>1031</v>
      </c>
      <c r="AI256" s="175"/>
      <c r="AJ256" s="175"/>
      <c r="AK256" s="48"/>
    </row>
    <row r="257" spans="1:37" s="257" customFormat="1" ht="83.25" customHeight="1">
      <c r="A257" s="267">
        <f t="shared" si="97"/>
        <v>224</v>
      </c>
      <c r="B257" s="169" t="s">
        <v>1032</v>
      </c>
      <c r="C257" s="156" t="s">
        <v>41</v>
      </c>
      <c r="D257" s="157">
        <v>2026</v>
      </c>
      <c r="E257" s="159"/>
      <c r="F257" s="159">
        <v>45899.35</v>
      </c>
      <c r="G257" s="159"/>
      <c r="H257" s="159">
        <v>10000</v>
      </c>
      <c r="I257" s="159"/>
      <c r="J257" s="176"/>
      <c r="K257" s="159"/>
      <c r="L257" s="159"/>
      <c r="M257" s="159"/>
      <c r="N257" s="159"/>
      <c r="O257" s="158">
        <f t="shared" si="91"/>
        <v>0</v>
      </c>
      <c r="P257" s="159"/>
      <c r="Q257" s="159"/>
      <c r="R257" s="159"/>
      <c r="S257" s="158">
        <f t="shared" si="92"/>
        <v>0</v>
      </c>
      <c r="T257" s="159"/>
      <c r="U257" s="159"/>
      <c r="V257" s="159"/>
      <c r="W257" s="162">
        <f t="shared" si="83"/>
        <v>0</v>
      </c>
      <c r="X257" s="162"/>
      <c r="Y257" s="51">
        <f t="shared" si="93"/>
        <v>0</v>
      </c>
      <c r="Z257" s="113" t="e">
        <f t="shared" si="94"/>
        <v>#DIV/0!</v>
      </c>
      <c r="AA257" s="51">
        <f t="shared" si="95"/>
        <v>0</v>
      </c>
      <c r="AB257" s="122" t="e">
        <f t="shared" si="96"/>
        <v>#DIV/0!</v>
      </c>
      <c r="AC257" s="172">
        <v>1</v>
      </c>
      <c r="AD257" s="172"/>
      <c r="AE257" s="172"/>
      <c r="AF257" s="175"/>
      <c r="AG257" s="175" t="s">
        <v>1033</v>
      </c>
      <c r="AH257" s="175" t="s">
        <v>1034</v>
      </c>
      <c r="AI257" s="175"/>
      <c r="AJ257" s="175"/>
      <c r="AK257" s="48" t="s">
        <v>331</v>
      </c>
    </row>
    <row r="258" spans="1:37" s="257" customFormat="1" ht="83.25" customHeight="1">
      <c r="A258" s="267">
        <f t="shared" si="97"/>
        <v>225</v>
      </c>
      <c r="B258" s="169" t="s">
        <v>1035</v>
      </c>
      <c r="C258" s="156" t="s">
        <v>41</v>
      </c>
      <c r="D258" s="157">
        <v>2026</v>
      </c>
      <c r="E258" s="159"/>
      <c r="F258" s="159">
        <v>374796.36</v>
      </c>
      <c r="G258" s="159"/>
      <c r="H258" s="159">
        <v>200000</v>
      </c>
      <c r="I258" s="159"/>
      <c r="J258" s="176"/>
      <c r="K258" s="159"/>
      <c r="L258" s="159"/>
      <c r="M258" s="159"/>
      <c r="N258" s="159"/>
      <c r="O258" s="158">
        <f t="shared" si="91"/>
        <v>50000</v>
      </c>
      <c r="P258" s="159">
        <v>50000</v>
      </c>
      <c r="Q258" s="159"/>
      <c r="R258" s="159"/>
      <c r="S258" s="158">
        <f t="shared" si="92"/>
        <v>30000</v>
      </c>
      <c r="T258" s="159">
        <v>30000</v>
      </c>
      <c r="U258" s="159"/>
      <c r="V258" s="159"/>
      <c r="W258" s="162">
        <f t="shared" si="83"/>
        <v>0</v>
      </c>
      <c r="X258" s="162"/>
      <c r="Y258" s="51">
        <f t="shared" si="93"/>
        <v>20000</v>
      </c>
      <c r="Z258" s="113">
        <f t="shared" si="94"/>
        <v>0.4</v>
      </c>
      <c r="AA258" s="51">
        <f t="shared" si="95"/>
        <v>20000</v>
      </c>
      <c r="AB258" s="122">
        <f t="shared" si="96"/>
        <v>0.4</v>
      </c>
      <c r="AC258" s="172">
        <v>1</v>
      </c>
      <c r="AD258" s="172"/>
      <c r="AE258" s="172"/>
      <c r="AF258" s="175"/>
      <c r="AG258" s="175" t="s">
        <v>1036</v>
      </c>
      <c r="AH258" s="175" t="s">
        <v>1015</v>
      </c>
      <c r="AI258" s="175"/>
      <c r="AJ258" s="175"/>
      <c r="AK258" s="48"/>
    </row>
    <row r="259" spans="1:37" s="257" customFormat="1" ht="83.25" customHeight="1">
      <c r="A259" s="267">
        <f t="shared" si="97"/>
        <v>226</v>
      </c>
      <c r="B259" s="169" t="s">
        <v>1037</v>
      </c>
      <c r="C259" s="156" t="s">
        <v>41</v>
      </c>
      <c r="D259" s="157">
        <v>2026</v>
      </c>
      <c r="E259" s="159"/>
      <c r="F259" s="159">
        <v>169803</v>
      </c>
      <c r="G259" s="159"/>
      <c r="H259" s="159">
        <v>169804</v>
      </c>
      <c r="I259" s="159"/>
      <c r="J259" s="176"/>
      <c r="K259" s="159"/>
      <c r="L259" s="159"/>
      <c r="M259" s="159"/>
      <c r="N259" s="159"/>
      <c r="O259" s="158">
        <f t="shared" si="91"/>
        <v>30000</v>
      </c>
      <c r="P259" s="159">
        <v>30000</v>
      </c>
      <c r="Q259" s="159"/>
      <c r="R259" s="159"/>
      <c r="S259" s="158">
        <f t="shared" si="92"/>
        <v>30000</v>
      </c>
      <c r="T259" s="159">
        <v>30000</v>
      </c>
      <c r="U259" s="159"/>
      <c r="V259" s="159"/>
      <c r="W259" s="162">
        <f t="shared" si="83"/>
        <v>0</v>
      </c>
      <c r="X259" s="162"/>
      <c r="Y259" s="51">
        <f t="shared" si="93"/>
        <v>0</v>
      </c>
      <c r="Z259" s="113">
        <f t="shared" si="94"/>
        <v>0</v>
      </c>
      <c r="AA259" s="51">
        <f t="shared" si="95"/>
        <v>0</v>
      </c>
      <c r="AB259" s="122">
        <f t="shared" si="96"/>
        <v>0</v>
      </c>
      <c r="AC259" s="172">
        <v>1</v>
      </c>
      <c r="AD259" s="172"/>
      <c r="AE259" s="172"/>
      <c r="AF259" s="175"/>
      <c r="AG259" s="175" t="s">
        <v>1038</v>
      </c>
      <c r="AH259" s="175" t="s">
        <v>1039</v>
      </c>
      <c r="AI259" s="175"/>
      <c r="AJ259" s="175"/>
      <c r="AK259" s="48"/>
    </row>
    <row r="260" spans="1:37" s="257" customFormat="1" ht="83.25" customHeight="1">
      <c r="A260" s="267">
        <f t="shared" si="97"/>
        <v>227</v>
      </c>
      <c r="B260" s="169" t="s">
        <v>1040</v>
      </c>
      <c r="C260" s="156" t="s">
        <v>41</v>
      </c>
      <c r="D260" s="157">
        <v>2026</v>
      </c>
      <c r="E260" s="159"/>
      <c r="F260" s="159">
        <v>171956.03099999999</v>
      </c>
      <c r="G260" s="159"/>
      <c r="H260" s="159">
        <v>171957</v>
      </c>
      <c r="I260" s="159"/>
      <c r="J260" s="176"/>
      <c r="K260" s="159"/>
      <c r="L260" s="159"/>
      <c r="M260" s="159"/>
      <c r="N260" s="159"/>
      <c r="O260" s="158">
        <f t="shared" si="91"/>
        <v>90000</v>
      </c>
      <c r="P260" s="158">
        <v>90000</v>
      </c>
      <c r="Q260" s="159"/>
      <c r="R260" s="159"/>
      <c r="S260" s="158">
        <f t="shared" si="92"/>
        <v>71662</v>
      </c>
      <c r="T260" s="158">
        <v>71662</v>
      </c>
      <c r="U260" s="159"/>
      <c r="V260" s="159"/>
      <c r="W260" s="162">
        <f t="shared" si="83"/>
        <v>0</v>
      </c>
      <c r="X260" s="162"/>
      <c r="Y260" s="51">
        <f t="shared" si="93"/>
        <v>18338</v>
      </c>
      <c r="Z260" s="113">
        <f t="shared" si="94"/>
        <v>0.20375555555555555</v>
      </c>
      <c r="AA260" s="51">
        <f t="shared" si="95"/>
        <v>18338</v>
      </c>
      <c r="AB260" s="122">
        <f t="shared" si="96"/>
        <v>0.20375555555555555</v>
      </c>
      <c r="AC260" s="172">
        <v>1</v>
      </c>
      <c r="AD260" s="172"/>
      <c r="AE260" s="172"/>
      <c r="AF260" s="175"/>
      <c r="AG260" s="175" t="s">
        <v>1041</v>
      </c>
      <c r="AH260" s="175" t="s">
        <v>1015</v>
      </c>
      <c r="AI260" s="175"/>
      <c r="AJ260" s="175"/>
      <c r="AK260" s="48"/>
    </row>
    <row r="261" spans="1:37" s="257" customFormat="1" ht="83.25" customHeight="1">
      <c r="A261" s="267">
        <f t="shared" si="97"/>
        <v>228</v>
      </c>
      <c r="B261" s="169" t="s">
        <v>1042</v>
      </c>
      <c r="C261" s="156" t="s">
        <v>41</v>
      </c>
      <c r="D261" s="157">
        <v>2026</v>
      </c>
      <c r="E261" s="159"/>
      <c r="F261" s="159">
        <v>145600</v>
      </c>
      <c r="G261" s="159"/>
      <c r="H261" s="159">
        <v>145600</v>
      </c>
      <c r="I261" s="159"/>
      <c r="J261" s="176"/>
      <c r="K261" s="159"/>
      <c r="L261" s="159"/>
      <c r="M261" s="159"/>
      <c r="N261" s="159"/>
      <c r="O261" s="158">
        <f t="shared" si="91"/>
        <v>40000</v>
      </c>
      <c r="P261" s="158">
        <v>40000</v>
      </c>
      <c r="Q261" s="159"/>
      <c r="R261" s="159"/>
      <c r="S261" s="158">
        <f t="shared" si="92"/>
        <v>30000</v>
      </c>
      <c r="T261" s="158">
        <v>30000</v>
      </c>
      <c r="U261" s="159"/>
      <c r="V261" s="159"/>
      <c r="W261" s="162">
        <f t="shared" si="83"/>
        <v>0</v>
      </c>
      <c r="X261" s="162"/>
      <c r="Y261" s="51">
        <f t="shared" si="93"/>
        <v>10000</v>
      </c>
      <c r="Z261" s="113">
        <f t="shared" si="94"/>
        <v>0.25</v>
      </c>
      <c r="AA261" s="51">
        <f t="shared" si="95"/>
        <v>10000</v>
      </c>
      <c r="AB261" s="122">
        <f t="shared" si="96"/>
        <v>0.25</v>
      </c>
      <c r="AC261" s="172">
        <v>1</v>
      </c>
      <c r="AD261" s="172"/>
      <c r="AE261" s="172"/>
      <c r="AF261" s="175"/>
      <c r="AG261" s="175" t="s">
        <v>1043</v>
      </c>
      <c r="AH261" s="175" t="s">
        <v>1044</v>
      </c>
      <c r="AI261" s="175"/>
      <c r="AJ261" s="175"/>
      <c r="AK261" s="48"/>
    </row>
    <row r="262" spans="1:37" s="257" customFormat="1" ht="83.25" customHeight="1">
      <c r="A262" s="267">
        <f t="shared" si="97"/>
        <v>229</v>
      </c>
      <c r="B262" s="169" t="s">
        <v>1045</v>
      </c>
      <c r="C262" s="156" t="s">
        <v>41</v>
      </c>
      <c r="D262" s="157">
        <v>2026</v>
      </c>
      <c r="E262" s="159"/>
      <c r="F262" s="159">
        <v>6303.1149999999998</v>
      </c>
      <c r="G262" s="159"/>
      <c r="H262" s="159"/>
      <c r="I262" s="159"/>
      <c r="J262" s="176"/>
      <c r="K262" s="159"/>
      <c r="L262" s="159"/>
      <c r="M262" s="159"/>
      <c r="N262" s="159"/>
      <c r="O262" s="158">
        <f t="shared" si="91"/>
        <v>5000</v>
      </c>
      <c r="P262" s="158">
        <v>5000</v>
      </c>
      <c r="Q262" s="159"/>
      <c r="R262" s="159"/>
      <c r="S262" s="158">
        <f t="shared" si="92"/>
        <v>4458.3</v>
      </c>
      <c r="T262" s="158">
        <v>4458.3</v>
      </c>
      <c r="U262" s="159"/>
      <c r="V262" s="159"/>
      <c r="W262" s="162">
        <f t="shared" si="83"/>
        <v>0</v>
      </c>
      <c r="X262" s="162"/>
      <c r="Y262" s="51">
        <f t="shared" si="93"/>
        <v>541.69999999999982</v>
      </c>
      <c r="Z262" s="113">
        <f t="shared" si="94"/>
        <v>0.10833999999999996</v>
      </c>
      <c r="AA262" s="51">
        <f t="shared" si="95"/>
        <v>541.69999999999982</v>
      </c>
      <c r="AB262" s="122">
        <f t="shared" si="96"/>
        <v>0.10833999999999996</v>
      </c>
      <c r="AC262" s="172">
        <v>1</v>
      </c>
      <c r="AD262" s="172"/>
      <c r="AE262" s="172"/>
      <c r="AF262" s="175"/>
      <c r="AG262" s="175" t="s">
        <v>1004</v>
      </c>
      <c r="AH262" s="175" t="s">
        <v>1005</v>
      </c>
      <c r="AI262" s="175"/>
      <c r="AJ262" s="175"/>
      <c r="AK262" s="48" t="s">
        <v>254</v>
      </c>
    </row>
    <row r="263" spans="1:37" s="257" customFormat="1" ht="83.25" customHeight="1">
      <c r="A263" s="267">
        <f t="shared" si="97"/>
        <v>230</v>
      </c>
      <c r="B263" s="169" t="s">
        <v>1046</v>
      </c>
      <c r="C263" s="156" t="s">
        <v>41</v>
      </c>
      <c r="D263" s="157">
        <v>2026</v>
      </c>
      <c r="E263" s="159"/>
      <c r="F263" s="159">
        <v>2392.3000000000002</v>
      </c>
      <c r="G263" s="159"/>
      <c r="H263" s="159"/>
      <c r="I263" s="159"/>
      <c r="J263" s="176"/>
      <c r="K263" s="159"/>
      <c r="L263" s="159"/>
      <c r="M263" s="159"/>
      <c r="N263" s="159"/>
      <c r="O263" s="158">
        <f t="shared" si="91"/>
        <v>1693</v>
      </c>
      <c r="P263" s="158">
        <v>1693</v>
      </c>
      <c r="Q263" s="159"/>
      <c r="R263" s="159"/>
      <c r="S263" s="158">
        <f t="shared" si="92"/>
        <v>1692.1289999999999</v>
      </c>
      <c r="T263" s="158">
        <v>1692.1289999999999</v>
      </c>
      <c r="U263" s="159"/>
      <c r="V263" s="159"/>
      <c r="W263" s="162">
        <f t="shared" si="83"/>
        <v>0</v>
      </c>
      <c r="X263" s="162"/>
      <c r="Y263" s="51">
        <f t="shared" si="93"/>
        <v>0.87100000000009459</v>
      </c>
      <c r="Z263" s="113">
        <f t="shared" si="94"/>
        <v>5.1447135262852606E-4</v>
      </c>
      <c r="AA263" s="51">
        <f t="shared" si="95"/>
        <v>0.87100000000009459</v>
      </c>
      <c r="AB263" s="122">
        <f t="shared" si="96"/>
        <v>5.1447135262852606E-4</v>
      </c>
      <c r="AC263" s="172">
        <v>1</v>
      </c>
      <c r="AD263" s="172"/>
      <c r="AE263" s="172"/>
      <c r="AF263" s="175"/>
      <c r="AG263" s="175" t="s">
        <v>1047</v>
      </c>
      <c r="AH263" s="175" t="s">
        <v>1005</v>
      </c>
      <c r="AI263" s="175"/>
      <c r="AJ263" s="175"/>
      <c r="AK263" s="48" t="s">
        <v>254</v>
      </c>
    </row>
    <row r="264" spans="1:37" s="257" customFormat="1" ht="83.25" customHeight="1">
      <c r="A264" s="267">
        <f t="shared" si="97"/>
        <v>231</v>
      </c>
      <c r="B264" s="169" t="s">
        <v>1048</v>
      </c>
      <c r="C264" s="156" t="s">
        <v>41</v>
      </c>
      <c r="D264" s="157">
        <v>2026</v>
      </c>
      <c r="E264" s="159"/>
      <c r="F264" s="159">
        <v>2333.8560000000002</v>
      </c>
      <c r="G264" s="159"/>
      <c r="H264" s="159"/>
      <c r="I264" s="159"/>
      <c r="J264" s="176"/>
      <c r="K264" s="159"/>
      <c r="L264" s="159"/>
      <c r="M264" s="159"/>
      <c r="N264" s="159"/>
      <c r="O264" s="158">
        <f t="shared" si="91"/>
        <v>1651</v>
      </c>
      <c r="P264" s="158">
        <v>1651</v>
      </c>
      <c r="Q264" s="159"/>
      <c r="R264" s="159"/>
      <c r="S264" s="158">
        <f t="shared" si="92"/>
        <v>1650.77</v>
      </c>
      <c r="T264" s="158">
        <v>1650.77</v>
      </c>
      <c r="U264" s="159"/>
      <c r="V264" s="159"/>
      <c r="W264" s="162">
        <f t="shared" si="83"/>
        <v>0</v>
      </c>
      <c r="X264" s="162"/>
      <c r="Y264" s="51">
        <f t="shared" si="93"/>
        <v>0.23000000000001819</v>
      </c>
      <c r="Z264" s="113">
        <f t="shared" si="94"/>
        <v>1.3930950938826055E-4</v>
      </c>
      <c r="AA264" s="51">
        <f t="shared" si="95"/>
        <v>0.23000000000001819</v>
      </c>
      <c r="AB264" s="122">
        <f t="shared" si="96"/>
        <v>1.3930950938826055E-4</v>
      </c>
      <c r="AC264" s="172">
        <v>1</v>
      </c>
      <c r="AD264" s="172"/>
      <c r="AE264" s="172"/>
      <c r="AF264" s="175"/>
      <c r="AG264" s="175" t="s">
        <v>1049</v>
      </c>
      <c r="AH264" s="175" t="s">
        <v>1005</v>
      </c>
      <c r="AI264" s="175"/>
      <c r="AJ264" s="175"/>
      <c r="AK264" s="48" t="s">
        <v>254</v>
      </c>
    </row>
    <row r="265" spans="1:37" s="251" customFormat="1" ht="23.25" customHeight="1">
      <c r="A265" s="271" t="s">
        <v>1050</v>
      </c>
      <c r="B265" s="272"/>
      <c r="C265" s="154"/>
      <c r="D265" s="15"/>
      <c r="E265" s="23">
        <f>E266+F288</f>
        <v>215277097.04836002</v>
      </c>
      <c r="F265" s="23">
        <f t="shared" ref="F265:V265" si="98">F266+F288</f>
        <v>211829233.34064004</v>
      </c>
      <c r="G265" s="23">
        <f t="shared" si="98"/>
        <v>0</v>
      </c>
      <c r="H265" s="23">
        <f t="shared" si="98"/>
        <v>1534736.9484399999</v>
      </c>
      <c r="I265" s="23">
        <f t="shared" si="98"/>
        <v>0</v>
      </c>
      <c r="J265" s="23">
        <f t="shared" si="98"/>
        <v>0</v>
      </c>
      <c r="K265" s="23">
        <f t="shared" si="98"/>
        <v>0</v>
      </c>
      <c r="L265" s="23">
        <f t="shared" si="98"/>
        <v>0</v>
      </c>
      <c r="M265" s="23">
        <f t="shared" si="98"/>
        <v>0</v>
      </c>
      <c r="N265" s="23">
        <f t="shared" si="98"/>
        <v>67000</v>
      </c>
      <c r="O265" s="23">
        <f t="shared" si="98"/>
        <v>120466142.2</v>
      </c>
      <c r="P265" s="23">
        <f t="shared" si="98"/>
        <v>120466142.2</v>
      </c>
      <c r="Q265" s="23">
        <f t="shared" si="98"/>
        <v>0</v>
      </c>
      <c r="R265" s="23">
        <f t="shared" si="98"/>
        <v>0</v>
      </c>
      <c r="S265" s="23">
        <f t="shared" si="98"/>
        <v>41442841.052000001</v>
      </c>
      <c r="T265" s="23">
        <f t="shared" si="98"/>
        <v>41442841.052000001</v>
      </c>
      <c r="U265" s="23">
        <f t="shared" si="98"/>
        <v>0</v>
      </c>
      <c r="V265" s="23">
        <f t="shared" si="98"/>
        <v>0</v>
      </c>
      <c r="W265" s="23">
        <f t="shared" ref="W265:W339" si="99">R265-V265</f>
        <v>0</v>
      </c>
      <c r="X265" s="23"/>
      <c r="Y265" s="23">
        <f t="shared" si="93"/>
        <v>79023301.148000002</v>
      </c>
      <c r="Z265" s="107">
        <f t="shared" si="94"/>
        <v>0.65597934577172834</v>
      </c>
      <c r="AA265" s="23">
        <f t="shared" si="95"/>
        <v>79023301.148000002</v>
      </c>
      <c r="AB265" s="108">
        <f t="shared" si="96"/>
        <v>0.65597934577172834</v>
      </c>
      <c r="AC265" s="23">
        <f>AC266+AC288</f>
        <v>18</v>
      </c>
      <c r="AD265" s="23">
        <f>AD266+AD288</f>
        <v>7</v>
      </c>
      <c r="AE265" s="23">
        <f>AE266+AE288</f>
        <v>14</v>
      </c>
      <c r="AF265" s="23"/>
      <c r="AG265" s="23"/>
      <c r="AH265" s="23"/>
      <c r="AI265" s="23"/>
      <c r="AJ265" s="23"/>
      <c r="AK265" s="225">
        <f>AK266+AK288</f>
        <v>0</v>
      </c>
    </row>
    <row r="266" spans="1:37" s="250" customFormat="1" ht="34.5" customHeight="1">
      <c r="A266" s="29" t="s">
        <v>57</v>
      </c>
      <c r="B266" s="21" t="s">
        <v>142</v>
      </c>
      <c r="C266" s="17"/>
      <c r="D266" s="19"/>
      <c r="E266" s="20">
        <f t="shared" ref="E266:V266" si="100">SUM(E267:E287)</f>
        <v>212759464.85000002</v>
      </c>
      <c r="F266" s="20">
        <f t="shared" si="100"/>
        <v>209311601.14228004</v>
      </c>
      <c r="G266" s="20">
        <f t="shared" si="100"/>
        <v>0</v>
      </c>
      <c r="H266" s="20">
        <f t="shared" si="100"/>
        <v>1463700</v>
      </c>
      <c r="I266" s="20">
        <f t="shared" si="100"/>
        <v>0</v>
      </c>
      <c r="J266" s="20">
        <f t="shared" si="100"/>
        <v>0</v>
      </c>
      <c r="K266" s="20">
        <f t="shared" si="100"/>
        <v>0</v>
      </c>
      <c r="L266" s="20">
        <f t="shared" si="100"/>
        <v>0</v>
      </c>
      <c r="M266" s="20">
        <f t="shared" si="100"/>
        <v>0</v>
      </c>
      <c r="N266" s="20">
        <f t="shared" si="100"/>
        <v>67000</v>
      </c>
      <c r="O266" s="20">
        <f t="shared" si="100"/>
        <v>118432889</v>
      </c>
      <c r="P266" s="20">
        <f t="shared" si="100"/>
        <v>118432889</v>
      </c>
      <c r="Q266" s="20">
        <f t="shared" si="100"/>
        <v>0</v>
      </c>
      <c r="R266" s="20">
        <f t="shared" si="100"/>
        <v>0</v>
      </c>
      <c r="S266" s="20">
        <f t="shared" si="100"/>
        <v>40589699.851999998</v>
      </c>
      <c r="T266" s="20">
        <f t="shared" si="100"/>
        <v>40589699.851999998</v>
      </c>
      <c r="U266" s="20">
        <f t="shared" si="100"/>
        <v>0</v>
      </c>
      <c r="V266" s="20">
        <f t="shared" si="100"/>
        <v>0</v>
      </c>
      <c r="W266" s="20">
        <f t="shared" si="99"/>
        <v>0</v>
      </c>
      <c r="X266" s="20"/>
      <c r="Y266" s="20">
        <f t="shared" si="93"/>
        <v>77843189.148000002</v>
      </c>
      <c r="Z266" s="111">
        <f t="shared" si="94"/>
        <v>0.65727679030104558</v>
      </c>
      <c r="AA266" s="20">
        <f t="shared" si="95"/>
        <v>77843189.148000002</v>
      </c>
      <c r="AB266" s="120">
        <f t="shared" si="96"/>
        <v>0.65727679030104558</v>
      </c>
      <c r="AC266" s="20">
        <f t="shared" ref="AC266:AE266" si="101">SUM(AC267:AC287)</f>
        <v>16</v>
      </c>
      <c r="AD266" s="20">
        <f t="shared" si="101"/>
        <v>3</v>
      </c>
      <c r="AE266" s="20">
        <f t="shared" si="101"/>
        <v>2</v>
      </c>
      <c r="AF266" s="20">
        <f ca="1">SUM(AF151:AF285)</f>
        <v>0</v>
      </c>
      <c r="AG266" s="20"/>
      <c r="AH266" s="20"/>
      <c r="AI266" s="20"/>
      <c r="AJ266" s="20"/>
      <c r="AK266" s="226">
        <f>SUM(AK267:AK287)</f>
        <v>0</v>
      </c>
    </row>
    <row r="267" spans="1:37" s="258" customFormat="1" ht="80.25" customHeight="1">
      <c r="A267" s="267">
        <f>ROW()-35</f>
        <v>232</v>
      </c>
      <c r="B267" s="161" t="s">
        <v>1051</v>
      </c>
      <c r="C267" s="41" t="s">
        <v>58</v>
      </c>
      <c r="D267" s="41" t="s">
        <v>31</v>
      </c>
      <c r="E267" s="46">
        <v>6278430</v>
      </c>
      <c r="F267" s="46">
        <v>5708412.9539899994</v>
      </c>
      <c r="G267" s="43"/>
      <c r="H267" s="43"/>
      <c r="I267" s="43"/>
      <c r="J267" s="31"/>
      <c r="K267" s="46"/>
      <c r="L267" s="46"/>
      <c r="M267" s="46"/>
      <c r="N267" s="46"/>
      <c r="O267" s="40">
        <f t="shared" ref="O267:O287" si="102">SUM(P267:R267)</f>
        <v>2188499</v>
      </c>
      <c r="P267" s="46">
        <v>2188499</v>
      </c>
      <c r="Q267" s="46"/>
      <c r="R267" s="46"/>
      <c r="S267" s="158">
        <f t="shared" ref="S267:S270" si="103">SUM(T267:V267)</f>
        <v>2188499</v>
      </c>
      <c r="T267" s="46">
        <v>2188499</v>
      </c>
      <c r="U267" s="46"/>
      <c r="V267" s="46"/>
      <c r="W267" s="51">
        <f t="shared" si="99"/>
        <v>0</v>
      </c>
      <c r="X267" s="51"/>
      <c r="Y267" s="51">
        <f t="shared" si="93"/>
        <v>0</v>
      </c>
      <c r="Z267" s="113">
        <f t="shared" si="94"/>
        <v>0</v>
      </c>
      <c r="AA267" s="51">
        <f t="shared" si="95"/>
        <v>0</v>
      </c>
      <c r="AB267" s="122">
        <f t="shared" si="96"/>
        <v>0</v>
      </c>
      <c r="AC267" s="106">
        <v>1</v>
      </c>
      <c r="AD267" s="106"/>
      <c r="AE267" s="106"/>
      <c r="AF267" s="57"/>
      <c r="AG267" s="57"/>
      <c r="AH267" s="57"/>
      <c r="AI267" s="57" t="s">
        <v>1052</v>
      </c>
      <c r="AJ267" s="57" t="s">
        <v>1053</v>
      </c>
      <c r="AK267" s="44"/>
    </row>
    <row r="268" spans="1:37" s="258" customFormat="1" ht="84.75" customHeight="1">
      <c r="A268" s="267">
        <f t="shared" ref="A268:A287" si="104">ROW()-35</f>
        <v>233</v>
      </c>
      <c r="B268" s="161" t="s">
        <v>1054</v>
      </c>
      <c r="C268" s="41" t="s">
        <v>58</v>
      </c>
      <c r="D268" s="41" t="s">
        <v>31</v>
      </c>
      <c r="E268" s="46">
        <v>8154910</v>
      </c>
      <c r="F268" s="46">
        <v>7532148.8103700001</v>
      </c>
      <c r="G268" s="43"/>
      <c r="H268" s="43"/>
      <c r="I268" s="43"/>
      <c r="J268" s="31"/>
      <c r="K268" s="46"/>
      <c r="L268" s="46">
        <v>0</v>
      </c>
      <c r="M268" s="46"/>
      <c r="N268" s="46"/>
      <c r="O268" s="40">
        <f t="shared" si="102"/>
        <v>366289</v>
      </c>
      <c r="P268" s="46">
        <v>366289</v>
      </c>
      <c r="Q268" s="46"/>
      <c r="R268" s="46"/>
      <c r="S268" s="158">
        <f t="shared" si="103"/>
        <v>0</v>
      </c>
      <c r="T268" s="46"/>
      <c r="U268" s="46"/>
      <c r="V268" s="46"/>
      <c r="W268" s="51">
        <f t="shared" si="99"/>
        <v>0</v>
      </c>
      <c r="X268" s="51"/>
      <c r="Y268" s="51">
        <f t="shared" si="93"/>
        <v>366289</v>
      </c>
      <c r="Z268" s="113">
        <f t="shared" si="94"/>
        <v>1</v>
      </c>
      <c r="AA268" s="51">
        <f t="shared" si="95"/>
        <v>366289</v>
      </c>
      <c r="AB268" s="122">
        <f t="shared" si="96"/>
        <v>1</v>
      </c>
      <c r="AC268" s="106">
        <v>1</v>
      </c>
      <c r="AD268" s="106"/>
      <c r="AE268" s="106"/>
      <c r="AF268" s="57"/>
      <c r="AG268" s="57"/>
      <c r="AH268" s="57"/>
      <c r="AI268" s="57" t="s">
        <v>1055</v>
      </c>
      <c r="AJ268" s="57" t="s">
        <v>1056</v>
      </c>
      <c r="AK268" s="48" t="s">
        <v>148</v>
      </c>
    </row>
    <row r="269" spans="1:37" s="258" customFormat="1" ht="84.75" customHeight="1">
      <c r="A269" s="267">
        <f>ROW()-35</f>
        <v>234</v>
      </c>
      <c r="B269" s="298" t="s">
        <v>1057</v>
      </c>
      <c r="C269" s="282" t="s">
        <v>59</v>
      </c>
      <c r="D269" s="282" t="s">
        <v>5</v>
      </c>
      <c r="E269" s="308">
        <v>255172</v>
      </c>
      <c r="F269" s="308">
        <v>255172</v>
      </c>
      <c r="G269" s="307"/>
      <c r="H269" s="307"/>
      <c r="I269" s="307"/>
      <c r="J269" s="283" t="s">
        <v>1058</v>
      </c>
      <c r="K269" s="308"/>
      <c r="L269" s="308"/>
      <c r="M269" s="308"/>
      <c r="N269" s="308"/>
      <c r="O269" s="32">
        <f t="shared" si="102"/>
        <v>255172</v>
      </c>
      <c r="P269" s="308">
        <v>255172</v>
      </c>
      <c r="Q269" s="308"/>
      <c r="R269" s="308"/>
      <c r="S269" s="32">
        <v>73000</v>
      </c>
      <c r="T269" s="308">
        <v>73000</v>
      </c>
      <c r="U269" s="308"/>
      <c r="V269" s="308"/>
      <c r="W269" s="50">
        <f t="shared" si="99"/>
        <v>0</v>
      </c>
      <c r="X269" s="50"/>
      <c r="Y269" s="50">
        <f t="shared" si="93"/>
        <v>182172</v>
      </c>
      <c r="Z269" s="112">
        <f t="shared" si="94"/>
        <v>0.71391845500289997</v>
      </c>
      <c r="AA269" s="50">
        <f t="shared" si="95"/>
        <v>182172</v>
      </c>
      <c r="AB269" s="121">
        <f t="shared" si="96"/>
        <v>0.71391845500289997</v>
      </c>
      <c r="AC269" s="286"/>
      <c r="AD269" s="286"/>
      <c r="AE269" s="286">
        <v>1</v>
      </c>
      <c r="AF269" s="284"/>
      <c r="AG269" s="284"/>
      <c r="AH269" s="284"/>
      <c r="AI269" s="284" t="s">
        <v>1059</v>
      </c>
      <c r="AJ269" s="284" t="s">
        <v>1060</v>
      </c>
      <c r="AK269" s="280" t="s">
        <v>1061</v>
      </c>
    </row>
    <row r="270" spans="1:37" s="258" customFormat="1" ht="84.75" customHeight="1">
      <c r="A270" s="267">
        <f t="shared" si="104"/>
        <v>235</v>
      </c>
      <c r="B270" s="161" t="s">
        <v>1062</v>
      </c>
      <c r="C270" s="41" t="s">
        <v>58</v>
      </c>
      <c r="D270" s="41" t="s">
        <v>31</v>
      </c>
      <c r="E270" s="46">
        <v>4177190</v>
      </c>
      <c r="F270" s="46">
        <v>3788268.30749</v>
      </c>
      <c r="G270" s="43"/>
      <c r="H270" s="43"/>
      <c r="I270" s="43"/>
      <c r="J270" s="31"/>
      <c r="K270" s="46"/>
      <c r="L270" s="46">
        <v>0</v>
      </c>
      <c r="M270" s="46"/>
      <c r="N270" s="46"/>
      <c r="O270" s="40">
        <f t="shared" si="102"/>
        <v>1400000</v>
      </c>
      <c r="P270" s="46">
        <v>1400000</v>
      </c>
      <c r="Q270" s="46"/>
      <c r="R270" s="46"/>
      <c r="S270" s="158">
        <f t="shared" si="103"/>
        <v>747696</v>
      </c>
      <c r="T270" s="46">
        <v>747696</v>
      </c>
      <c r="U270" s="46"/>
      <c r="V270" s="46"/>
      <c r="W270" s="51">
        <f t="shared" si="99"/>
        <v>0</v>
      </c>
      <c r="X270" s="51"/>
      <c r="Y270" s="51">
        <f t="shared" si="93"/>
        <v>652304</v>
      </c>
      <c r="Z270" s="113">
        <f t="shared" si="94"/>
        <v>0.46593142857142855</v>
      </c>
      <c r="AA270" s="51">
        <f t="shared" si="95"/>
        <v>652304</v>
      </c>
      <c r="AB270" s="122">
        <f t="shared" si="96"/>
        <v>0.46593142857142855</v>
      </c>
      <c r="AC270" s="106">
        <v>1</v>
      </c>
      <c r="AD270" s="106"/>
      <c r="AE270" s="106"/>
      <c r="AF270" s="57"/>
      <c r="AG270" s="57"/>
      <c r="AH270" s="57"/>
      <c r="AI270" s="57" t="s">
        <v>1063</v>
      </c>
      <c r="AJ270" s="57" t="s">
        <v>1056</v>
      </c>
      <c r="AK270" s="48"/>
    </row>
    <row r="271" spans="1:37" s="258" customFormat="1" ht="63.75" customHeight="1">
      <c r="A271" s="267">
        <f t="shared" si="104"/>
        <v>236</v>
      </c>
      <c r="B271" s="161" t="s">
        <v>1064</v>
      </c>
      <c r="C271" s="41" t="s">
        <v>58</v>
      </c>
      <c r="D271" s="41" t="s">
        <v>5</v>
      </c>
      <c r="E271" s="46">
        <v>2242540</v>
      </c>
      <c r="F271" s="46">
        <v>1944414.06165</v>
      </c>
      <c r="G271" s="43"/>
      <c r="H271" s="43"/>
      <c r="I271" s="43"/>
      <c r="J271" s="31"/>
      <c r="K271" s="46"/>
      <c r="L271" s="46"/>
      <c r="M271" s="46"/>
      <c r="N271" s="46"/>
      <c r="O271" s="40">
        <f t="shared" si="102"/>
        <v>0</v>
      </c>
      <c r="P271" s="46"/>
      <c r="Q271" s="46"/>
      <c r="R271" s="46"/>
      <c r="S271" s="40">
        <v>0</v>
      </c>
      <c r="T271" s="46"/>
      <c r="U271" s="46"/>
      <c r="V271" s="46"/>
      <c r="W271" s="51">
        <f t="shared" si="99"/>
        <v>0</v>
      </c>
      <c r="X271" s="51"/>
      <c r="Y271" s="51">
        <f t="shared" si="93"/>
        <v>0</v>
      </c>
      <c r="Z271" s="113" t="e">
        <f t="shared" si="94"/>
        <v>#DIV/0!</v>
      </c>
      <c r="AA271" s="51">
        <f t="shared" si="95"/>
        <v>0</v>
      </c>
      <c r="AB271" s="122" t="e">
        <f t="shared" si="96"/>
        <v>#DIV/0!</v>
      </c>
      <c r="AC271" s="106">
        <v>1</v>
      </c>
      <c r="AD271" s="106"/>
      <c r="AE271" s="106"/>
      <c r="AF271" s="57"/>
      <c r="AG271" s="57"/>
      <c r="AH271" s="57"/>
      <c r="AI271" s="57"/>
      <c r="AJ271" s="57"/>
      <c r="AK271" s="48" t="s">
        <v>1065</v>
      </c>
    </row>
    <row r="272" spans="1:37" s="258" customFormat="1" ht="61.5" customHeight="1">
      <c r="A272" s="267">
        <f t="shared" si="104"/>
        <v>237</v>
      </c>
      <c r="B272" s="161" t="s">
        <v>1066</v>
      </c>
      <c r="C272" s="41" t="s">
        <v>58</v>
      </c>
      <c r="D272" s="41" t="s">
        <v>5</v>
      </c>
      <c r="E272" s="46">
        <v>2026685</v>
      </c>
      <c r="F272" s="46">
        <v>1663608.4087799999</v>
      </c>
      <c r="G272" s="43"/>
      <c r="H272" s="43"/>
      <c r="I272" s="43"/>
      <c r="J272" s="31"/>
      <c r="K272" s="46"/>
      <c r="L272" s="46"/>
      <c r="M272" s="46"/>
      <c r="N272" s="46"/>
      <c r="O272" s="40">
        <f t="shared" si="102"/>
        <v>0</v>
      </c>
      <c r="P272" s="46"/>
      <c r="Q272" s="46"/>
      <c r="R272" s="46"/>
      <c r="S272" s="40">
        <v>0</v>
      </c>
      <c r="T272" s="46"/>
      <c r="U272" s="46"/>
      <c r="V272" s="46"/>
      <c r="W272" s="51">
        <f t="shared" si="99"/>
        <v>0</v>
      </c>
      <c r="X272" s="51"/>
      <c r="Y272" s="51">
        <f t="shared" si="93"/>
        <v>0</v>
      </c>
      <c r="Z272" s="113" t="e">
        <f t="shared" si="94"/>
        <v>#DIV/0!</v>
      </c>
      <c r="AA272" s="51">
        <f t="shared" si="95"/>
        <v>0</v>
      </c>
      <c r="AB272" s="122" t="e">
        <f t="shared" si="96"/>
        <v>#DIV/0!</v>
      </c>
      <c r="AC272" s="106">
        <v>1</v>
      </c>
      <c r="AD272" s="106"/>
      <c r="AE272" s="106"/>
      <c r="AF272" s="57"/>
      <c r="AG272" s="57"/>
      <c r="AH272" s="57"/>
      <c r="AI272" s="57"/>
      <c r="AJ272" s="57"/>
      <c r="AK272" s="48" t="s">
        <v>1065</v>
      </c>
    </row>
    <row r="273" spans="1:37" s="258" customFormat="1" ht="112.5">
      <c r="A273" s="267">
        <f t="shared" si="104"/>
        <v>238</v>
      </c>
      <c r="B273" s="161" t="s">
        <v>1067</v>
      </c>
      <c r="C273" s="41" t="s">
        <v>60</v>
      </c>
      <c r="D273" s="41">
        <v>2026</v>
      </c>
      <c r="E273" s="46">
        <v>9626210.4499999993</v>
      </c>
      <c r="F273" s="46">
        <v>9283761</v>
      </c>
      <c r="G273" s="43" t="s">
        <v>61</v>
      </c>
      <c r="H273" s="43"/>
      <c r="I273" s="43"/>
      <c r="J273" s="31" t="s">
        <v>284</v>
      </c>
      <c r="K273" s="46"/>
      <c r="L273" s="46"/>
      <c r="M273" s="46"/>
      <c r="N273" s="46"/>
      <c r="O273" s="40">
        <f t="shared" si="102"/>
        <v>8419596</v>
      </c>
      <c r="P273" s="46">
        <v>8419596</v>
      </c>
      <c r="Q273" s="46"/>
      <c r="R273" s="46"/>
      <c r="S273" s="40">
        <f t="shared" ref="S273:S287" si="105">SUM(T273:V273)</f>
        <v>1942984</v>
      </c>
      <c r="T273" s="46">
        <v>1942984</v>
      </c>
      <c r="U273" s="46"/>
      <c r="V273" s="46"/>
      <c r="W273" s="51">
        <f t="shared" si="99"/>
        <v>0</v>
      </c>
      <c r="X273" s="51"/>
      <c r="Y273" s="51">
        <f t="shared" si="93"/>
        <v>6476612</v>
      </c>
      <c r="Z273" s="113">
        <f t="shared" si="94"/>
        <v>0.76923073268598641</v>
      </c>
      <c r="AA273" s="51">
        <f t="shared" si="95"/>
        <v>6476612</v>
      </c>
      <c r="AB273" s="122">
        <f t="shared" si="96"/>
        <v>0.76923073268598641</v>
      </c>
      <c r="AC273" s="106">
        <v>1</v>
      </c>
      <c r="AD273" s="106"/>
      <c r="AE273" s="106"/>
      <c r="AF273" s="57"/>
      <c r="AG273" s="57"/>
      <c r="AH273" s="57" t="s">
        <v>1068</v>
      </c>
      <c r="AI273" s="57" t="s">
        <v>1069</v>
      </c>
      <c r="AJ273" s="57" t="s">
        <v>1070</v>
      </c>
      <c r="AK273" s="48" t="s">
        <v>1071</v>
      </c>
    </row>
    <row r="274" spans="1:37" s="258" customFormat="1" ht="97.5" customHeight="1">
      <c r="A274" s="267">
        <f t="shared" si="104"/>
        <v>239</v>
      </c>
      <c r="B274" s="161" t="s">
        <v>1072</v>
      </c>
      <c r="C274" s="41" t="s">
        <v>60</v>
      </c>
      <c r="D274" s="41">
        <v>2026</v>
      </c>
      <c r="E274" s="46">
        <v>19701855</v>
      </c>
      <c r="F274" s="46">
        <v>19453539</v>
      </c>
      <c r="G274" s="43"/>
      <c r="H274" s="43"/>
      <c r="I274" s="43"/>
      <c r="J274" s="31" t="s">
        <v>284</v>
      </c>
      <c r="K274" s="46"/>
      <c r="L274" s="46"/>
      <c r="M274" s="46"/>
      <c r="N274" s="46"/>
      <c r="O274" s="40">
        <f t="shared" si="102"/>
        <v>17433203</v>
      </c>
      <c r="P274" s="46">
        <v>17433203</v>
      </c>
      <c r="Q274" s="46"/>
      <c r="R274" s="46"/>
      <c r="S274" s="40">
        <f t="shared" si="105"/>
        <v>7558318</v>
      </c>
      <c r="T274" s="46">
        <v>7558318</v>
      </c>
      <c r="U274" s="46"/>
      <c r="V274" s="46"/>
      <c r="W274" s="51">
        <f t="shared" si="99"/>
        <v>0</v>
      </c>
      <c r="X274" s="51"/>
      <c r="Y274" s="51">
        <f t="shared" si="93"/>
        <v>9874885</v>
      </c>
      <c r="Z274" s="113">
        <f t="shared" si="94"/>
        <v>0.56644123285893022</v>
      </c>
      <c r="AA274" s="51">
        <f t="shared" si="95"/>
        <v>9874885</v>
      </c>
      <c r="AB274" s="122">
        <f t="shared" si="96"/>
        <v>0.56644123285893022</v>
      </c>
      <c r="AC274" s="106">
        <v>1</v>
      </c>
      <c r="AD274" s="106"/>
      <c r="AE274" s="106"/>
      <c r="AF274" s="57"/>
      <c r="AG274" s="57"/>
      <c r="AH274" s="57" t="s">
        <v>1073</v>
      </c>
      <c r="AI274" s="57" t="s">
        <v>1074</v>
      </c>
      <c r="AJ274" s="57" t="s">
        <v>1070</v>
      </c>
      <c r="AK274" s="48" t="s">
        <v>1075</v>
      </c>
    </row>
    <row r="275" spans="1:37" s="258" customFormat="1" ht="97.5" customHeight="1">
      <c r="A275" s="267">
        <f t="shared" si="104"/>
        <v>240</v>
      </c>
      <c r="B275" s="161" t="s">
        <v>1076</v>
      </c>
      <c r="C275" s="41" t="s">
        <v>60</v>
      </c>
      <c r="D275" s="41">
        <v>2026</v>
      </c>
      <c r="E275" s="46">
        <v>15348162.800000001</v>
      </c>
      <c r="F275" s="46">
        <v>15020840</v>
      </c>
      <c r="G275" s="43"/>
      <c r="H275" s="43"/>
      <c r="I275" s="43"/>
      <c r="J275" s="31" t="s">
        <v>284</v>
      </c>
      <c r="K275" s="46"/>
      <c r="L275" s="46"/>
      <c r="M275" s="46"/>
      <c r="N275" s="46"/>
      <c r="O275" s="40">
        <f t="shared" si="102"/>
        <v>13630797</v>
      </c>
      <c r="P275" s="46">
        <v>13630797</v>
      </c>
      <c r="Q275" s="46"/>
      <c r="R275" s="46"/>
      <c r="S275" s="40">
        <f t="shared" si="105"/>
        <v>3939747</v>
      </c>
      <c r="T275" s="46">
        <v>3939747</v>
      </c>
      <c r="U275" s="46"/>
      <c r="V275" s="46"/>
      <c r="W275" s="51">
        <f t="shared" si="99"/>
        <v>0</v>
      </c>
      <c r="X275" s="51"/>
      <c r="Y275" s="51">
        <f t="shared" si="93"/>
        <v>9691050</v>
      </c>
      <c r="Z275" s="113">
        <f t="shared" si="94"/>
        <v>0.71096723104305637</v>
      </c>
      <c r="AA275" s="51">
        <f t="shared" si="95"/>
        <v>9691050</v>
      </c>
      <c r="AB275" s="122">
        <f t="shared" si="96"/>
        <v>0.71096723104305637</v>
      </c>
      <c r="AC275" s="106">
        <v>1</v>
      </c>
      <c r="AD275" s="106"/>
      <c r="AE275" s="106"/>
      <c r="AF275" s="57"/>
      <c r="AG275" s="57"/>
      <c r="AH275" s="57" t="s">
        <v>1077</v>
      </c>
      <c r="AI275" s="57" t="s">
        <v>1078</v>
      </c>
      <c r="AJ275" s="57" t="s">
        <v>1070</v>
      </c>
      <c r="AK275" s="48" t="s">
        <v>1079</v>
      </c>
    </row>
    <row r="276" spans="1:37" s="258" customFormat="1" ht="97.5" customHeight="1">
      <c r="A276" s="267">
        <f t="shared" si="104"/>
        <v>241</v>
      </c>
      <c r="B276" s="161" t="s">
        <v>1080</v>
      </c>
      <c r="C276" s="41" t="s">
        <v>60</v>
      </c>
      <c r="D276" s="41">
        <v>2026</v>
      </c>
      <c r="E276" s="46">
        <v>44029634</v>
      </c>
      <c r="F276" s="46">
        <v>43742232</v>
      </c>
      <c r="G276" s="43"/>
      <c r="H276" s="43"/>
      <c r="I276" s="43"/>
      <c r="J276" s="31" t="s">
        <v>284</v>
      </c>
      <c r="K276" s="46"/>
      <c r="L276" s="46"/>
      <c r="M276" s="46"/>
      <c r="N276" s="46"/>
      <c r="O276" s="40">
        <f t="shared" si="102"/>
        <v>39307499</v>
      </c>
      <c r="P276" s="46">
        <v>39307499</v>
      </c>
      <c r="Q276" s="46"/>
      <c r="R276" s="46"/>
      <c r="S276" s="40">
        <f t="shared" si="105"/>
        <v>11256063</v>
      </c>
      <c r="T276" s="46">
        <v>11256063</v>
      </c>
      <c r="U276" s="46"/>
      <c r="V276" s="46"/>
      <c r="W276" s="51">
        <f t="shared" si="99"/>
        <v>0</v>
      </c>
      <c r="X276" s="51"/>
      <c r="Y276" s="51">
        <f t="shared" si="93"/>
        <v>28051436</v>
      </c>
      <c r="Z276" s="113">
        <f t="shared" si="94"/>
        <v>0.71364082461720602</v>
      </c>
      <c r="AA276" s="51">
        <f t="shared" si="95"/>
        <v>28051436</v>
      </c>
      <c r="AB276" s="122">
        <f t="shared" si="96"/>
        <v>0.71364082461720602</v>
      </c>
      <c r="AC276" s="106">
        <v>1</v>
      </c>
      <c r="AD276" s="106"/>
      <c r="AE276" s="106"/>
      <c r="AF276" s="57"/>
      <c r="AG276" s="57"/>
      <c r="AH276" s="57"/>
      <c r="AI276" s="57" t="s">
        <v>1081</v>
      </c>
      <c r="AJ276" s="57" t="s">
        <v>1070</v>
      </c>
      <c r="AK276" s="48" t="s">
        <v>1082</v>
      </c>
    </row>
    <row r="277" spans="1:37" s="258" customFormat="1" ht="97.5" customHeight="1">
      <c r="A277" s="267">
        <f t="shared" si="104"/>
        <v>242</v>
      </c>
      <c r="B277" s="161" t="s">
        <v>1083</v>
      </c>
      <c r="C277" s="41" t="s">
        <v>60</v>
      </c>
      <c r="D277" s="41">
        <v>2026</v>
      </c>
      <c r="E277" s="46">
        <v>8200523</v>
      </c>
      <c r="F277" s="46">
        <v>7847305</v>
      </c>
      <c r="G277" s="43"/>
      <c r="H277" s="43"/>
      <c r="I277" s="43"/>
      <c r="J277" s="31" t="s">
        <v>284</v>
      </c>
      <c r="K277" s="46"/>
      <c r="L277" s="46"/>
      <c r="M277" s="46"/>
      <c r="N277" s="46"/>
      <c r="O277" s="40">
        <f t="shared" si="102"/>
        <v>7820715</v>
      </c>
      <c r="P277" s="46">
        <v>7820715</v>
      </c>
      <c r="Q277" s="46"/>
      <c r="R277" s="46"/>
      <c r="S277" s="40">
        <f t="shared" si="105"/>
        <v>2346214</v>
      </c>
      <c r="T277" s="46">
        <v>2346214</v>
      </c>
      <c r="U277" s="46"/>
      <c r="V277" s="46"/>
      <c r="W277" s="51">
        <f t="shared" si="99"/>
        <v>0</v>
      </c>
      <c r="X277" s="51"/>
      <c r="Y277" s="51">
        <f t="shared" si="93"/>
        <v>5474501</v>
      </c>
      <c r="Z277" s="113">
        <f t="shared" si="94"/>
        <v>0.70000006393277336</v>
      </c>
      <c r="AA277" s="51">
        <f t="shared" si="95"/>
        <v>5474501</v>
      </c>
      <c r="AB277" s="122">
        <f t="shared" si="96"/>
        <v>0.70000006393277336</v>
      </c>
      <c r="AC277" s="106">
        <v>1</v>
      </c>
      <c r="AD277" s="106"/>
      <c r="AE277" s="106"/>
      <c r="AF277" s="57"/>
      <c r="AG277" s="57"/>
      <c r="AH277" s="57" t="s">
        <v>1077</v>
      </c>
      <c r="AI277" s="57" t="s">
        <v>1084</v>
      </c>
      <c r="AJ277" s="57" t="s">
        <v>1070</v>
      </c>
      <c r="AK277" s="48" t="s">
        <v>1085</v>
      </c>
    </row>
    <row r="278" spans="1:37" s="258" customFormat="1" ht="97.5" customHeight="1">
      <c r="A278" s="267">
        <f t="shared" si="104"/>
        <v>243</v>
      </c>
      <c r="B278" s="161" t="s">
        <v>1086</v>
      </c>
      <c r="C278" s="41" t="s">
        <v>60</v>
      </c>
      <c r="D278" s="41">
        <v>2026</v>
      </c>
      <c r="E278" s="46">
        <v>14774159</v>
      </c>
      <c r="F278" s="46">
        <v>14774159</v>
      </c>
      <c r="G278" s="43"/>
      <c r="H278" s="43"/>
      <c r="I278" s="43"/>
      <c r="J278" s="31" t="s">
        <v>284</v>
      </c>
      <c r="K278" s="46"/>
      <c r="L278" s="46"/>
      <c r="M278" s="46"/>
      <c r="N278" s="46"/>
      <c r="O278" s="40">
        <f t="shared" si="102"/>
        <v>14272494</v>
      </c>
      <c r="P278" s="46">
        <v>14272494</v>
      </c>
      <c r="Q278" s="46"/>
      <c r="R278" s="46"/>
      <c r="S278" s="40">
        <f t="shared" si="105"/>
        <v>4281748</v>
      </c>
      <c r="T278" s="46">
        <v>4281748</v>
      </c>
      <c r="U278" s="46"/>
      <c r="V278" s="46"/>
      <c r="W278" s="51">
        <f t="shared" si="99"/>
        <v>0</v>
      </c>
      <c r="X278" s="51"/>
      <c r="Y278" s="51">
        <f t="shared" si="93"/>
        <v>9990746</v>
      </c>
      <c r="Z278" s="113">
        <f t="shared" si="94"/>
        <v>0.70000001401296785</v>
      </c>
      <c r="AA278" s="51">
        <f t="shared" si="95"/>
        <v>9990746</v>
      </c>
      <c r="AB278" s="122">
        <f t="shared" si="96"/>
        <v>0.70000001401296785</v>
      </c>
      <c r="AC278" s="106">
        <v>1</v>
      </c>
      <c r="AD278" s="106"/>
      <c r="AE278" s="106"/>
      <c r="AF278" s="57"/>
      <c r="AG278" s="57"/>
      <c r="AH278" s="57" t="s">
        <v>1087</v>
      </c>
      <c r="AI278" s="57" t="s">
        <v>1088</v>
      </c>
      <c r="AJ278" s="57" t="s">
        <v>1070</v>
      </c>
      <c r="AK278" s="48" t="s">
        <v>1089</v>
      </c>
    </row>
    <row r="279" spans="1:37" s="258" customFormat="1" ht="97.5" customHeight="1">
      <c r="A279" s="267">
        <f t="shared" si="104"/>
        <v>244</v>
      </c>
      <c r="B279" s="161" t="s">
        <v>1090</v>
      </c>
      <c r="C279" s="41" t="s">
        <v>60</v>
      </c>
      <c r="D279" s="41">
        <v>2026</v>
      </c>
      <c r="E279" s="46">
        <v>5360645</v>
      </c>
      <c r="F279" s="46">
        <v>5359764</v>
      </c>
      <c r="G279" s="43"/>
      <c r="H279" s="43"/>
      <c r="I279" s="43"/>
      <c r="J279" s="31" t="s">
        <v>284</v>
      </c>
      <c r="K279" s="46"/>
      <c r="L279" s="46"/>
      <c r="M279" s="46"/>
      <c r="N279" s="46"/>
      <c r="O279" s="40">
        <f t="shared" si="102"/>
        <v>4713991</v>
      </c>
      <c r="P279" s="46">
        <v>4713991</v>
      </c>
      <c r="Q279" s="46"/>
      <c r="R279" s="46"/>
      <c r="S279" s="40">
        <f t="shared" si="105"/>
        <v>1087844</v>
      </c>
      <c r="T279" s="46">
        <v>1087844</v>
      </c>
      <c r="U279" s="46"/>
      <c r="V279" s="46"/>
      <c r="W279" s="51">
        <f t="shared" si="99"/>
        <v>0</v>
      </c>
      <c r="X279" s="51"/>
      <c r="Y279" s="51">
        <f t="shared" si="93"/>
        <v>3626147</v>
      </c>
      <c r="Z279" s="113">
        <f t="shared" si="94"/>
        <v>0.76923078554880564</v>
      </c>
      <c r="AA279" s="51">
        <f t="shared" si="95"/>
        <v>3626147</v>
      </c>
      <c r="AB279" s="122">
        <f t="shared" si="96"/>
        <v>0.76923078554880564</v>
      </c>
      <c r="AC279" s="106">
        <v>1</v>
      </c>
      <c r="AD279" s="106"/>
      <c r="AE279" s="106"/>
      <c r="AF279" s="57"/>
      <c r="AG279" s="57"/>
      <c r="AH279" s="57" t="s">
        <v>1091</v>
      </c>
      <c r="AI279" s="57" t="s">
        <v>1092</v>
      </c>
      <c r="AJ279" s="57" t="s">
        <v>1070</v>
      </c>
      <c r="AK279" s="48" t="s">
        <v>1093</v>
      </c>
    </row>
    <row r="280" spans="1:37" s="258" customFormat="1" ht="97.5" customHeight="1">
      <c r="A280" s="267">
        <f t="shared" si="104"/>
        <v>245</v>
      </c>
      <c r="B280" s="161" t="s">
        <v>1094</v>
      </c>
      <c r="C280" s="41" t="s">
        <v>60</v>
      </c>
      <c r="D280" s="41" t="s">
        <v>13</v>
      </c>
      <c r="E280" s="46">
        <v>43870565</v>
      </c>
      <c r="F280" s="46">
        <v>43803241</v>
      </c>
      <c r="G280" s="43"/>
      <c r="H280" s="43"/>
      <c r="I280" s="43"/>
      <c r="J280" s="31" t="s">
        <v>284</v>
      </c>
      <c r="K280" s="46"/>
      <c r="L280" s="46"/>
      <c r="M280" s="46"/>
      <c r="N280" s="46"/>
      <c r="O280" s="40">
        <f t="shared" si="102"/>
        <v>285694</v>
      </c>
      <c r="P280" s="46">
        <v>285694</v>
      </c>
      <c r="Q280" s="46"/>
      <c r="R280" s="46"/>
      <c r="S280" s="40">
        <f t="shared" si="105"/>
        <v>210014</v>
      </c>
      <c r="T280" s="46">
        <v>210014</v>
      </c>
      <c r="U280" s="46"/>
      <c r="V280" s="46"/>
      <c r="W280" s="51">
        <f t="shared" si="99"/>
        <v>0</v>
      </c>
      <c r="X280" s="51"/>
      <c r="Y280" s="51">
        <f t="shared" si="93"/>
        <v>75680</v>
      </c>
      <c r="Z280" s="113">
        <f t="shared" si="94"/>
        <v>0.26489880781535491</v>
      </c>
      <c r="AA280" s="51">
        <f t="shared" si="95"/>
        <v>75680</v>
      </c>
      <c r="AB280" s="122">
        <f t="shared" si="96"/>
        <v>0.26489880781535491</v>
      </c>
      <c r="AC280" s="106">
        <v>1</v>
      </c>
      <c r="AD280" s="106"/>
      <c r="AE280" s="106"/>
      <c r="AF280" s="57"/>
      <c r="AG280" s="57"/>
      <c r="AH280" s="57"/>
      <c r="AI280" s="57" t="s">
        <v>1095</v>
      </c>
      <c r="AJ280" s="57" t="s">
        <v>1096</v>
      </c>
      <c r="AK280" s="48" t="s">
        <v>1097</v>
      </c>
    </row>
    <row r="281" spans="1:37" s="258" customFormat="1" ht="147" customHeight="1">
      <c r="A281" s="267">
        <f t="shared" si="104"/>
        <v>246</v>
      </c>
      <c r="B281" s="161" t="s">
        <v>1098</v>
      </c>
      <c r="C281" s="41" t="s">
        <v>60</v>
      </c>
      <c r="D281" s="41">
        <v>2026</v>
      </c>
      <c r="E281" s="46">
        <v>5333017</v>
      </c>
      <c r="F281" s="46">
        <v>5290718.4000000004</v>
      </c>
      <c r="G281" s="43"/>
      <c r="H281" s="43"/>
      <c r="I281" s="43"/>
      <c r="J281" s="31" t="s">
        <v>284</v>
      </c>
      <c r="K281" s="46"/>
      <c r="L281" s="46"/>
      <c r="M281" s="46"/>
      <c r="N281" s="46"/>
      <c r="O281" s="40">
        <f t="shared" si="102"/>
        <v>40799</v>
      </c>
      <c r="P281" s="46">
        <v>40799</v>
      </c>
      <c r="Q281" s="46"/>
      <c r="R281" s="46"/>
      <c r="S281" s="40">
        <f t="shared" si="105"/>
        <v>31240</v>
      </c>
      <c r="T281" s="46">
        <v>31240</v>
      </c>
      <c r="U281" s="46"/>
      <c r="V281" s="46"/>
      <c r="W281" s="51">
        <f t="shared" si="99"/>
        <v>0</v>
      </c>
      <c r="X281" s="51"/>
      <c r="Y281" s="51">
        <f t="shared" si="93"/>
        <v>9559</v>
      </c>
      <c r="Z281" s="113">
        <f t="shared" si="94"/>
        <v>0.23429495820976004</v>
      </c>
      <c r="AA281" s="51">
        <f t="shared" si="95"/>
        <v>9559</v>
      </c>
      <c r="AB281" s="122">
        <f t="shared" si="96"/>
        <v>0.23429495820976004</v>
      </c>
      <c r="AC281" s="106">
        <v>1</v>
      </c>
      <c r="AD281" s="106"/>
      <c r="AE281" s="106"/>
      <c r="AF281" s="57"/>
      <c r="AG281" s="57" t="s">
        <v>1099</v>
      </c>
      <c r="AH281" s="57" t="s">
        <v>1077</v>
      </c>
      <c r="AI281" s="57"/>
      <c r="AJ281" s="57"/>
      <c r="AK281" s="48" t="s">
        <v>1100</v>
      </c>
    </row>
    <row r="282" spans="1:37" s="258" customFormat="1" ht="105" customHeight="1">
      <c r="A282" s="267">
        <f t="shared" si="104"/>
        <v>247</v>
      </c>
      <c r="B282" s="161" t="s">
        <v>1101</v>
      </c>
      <c r="C282" s="41" t="s">
        <v>60</v>
      </c>
      <c r="D282" s="41" t="s">
        <v>5</v>
      </c>
      <c r="E282" s="46">
        <v>2885955</v>
      </c>
      <c r="F282" s="46">
        <v>2834960.3</v>
      </c>
      <c r="G282" s="43"/>
      <c r="H282" s="43"/>
      <c r="I282" s="43"/>
      <c r="J282" s="31" t="s">
        <v>1102</v>
      </c>
      <c r="K282" s="46"/>
      <c r="L282" s="46"/>
      <c r="M282" s="46"/>
      <c r="N282" s="46"/>
      <c r="O282" s="40">
        <f t="shared" si="102"/>
        <v>826479</v>
      </c>
      <c r="P282" s="46">
        <v>826479</v>
      </c>
      <c r="Q282" s="46"/>
      <c r="R282" s="46"/>
      <c r="S282" s="40">
        <f t="shared" si="105"/>
        <v>187384</v>
      </c>
      <c r="T282" s="46">
        <v>187384</v>
      </c>
      <c r="U282" s="46"/>
      <c r="V282" s="46"/>
      <c r="W282" s="51">
        <f t="shared" si="99"/>
        <v>0</v>
      </c>
      <c r="X282" s="51"/>
      <c r="Y282" s="51">
        <f t="shared" si="93"/>
        <v>639095</v>
      </c>
      <c r="Z282" s="113">
        <f t="shared" si="94"/>
        <v>0.77327433606903506</v>
      </c>
      <c r="AA282" s="51">
        <f t="shared" si="95"/>
        <v>639095</v>
      </c>
      <c r="AB282" s="122">
        <f t="shared" si="96"/>
        <v>0.77327433606903506</v>
      </c>
      <c r="AC282" s="106"/>
      <c r="AD282" s="106">
        <v>1</v>
      </c>
      <c r="AE282" s="106"/>
      <c r="AF282" s="57"/>
      <c r="AG282" s="57"/>
      <c r="AH282" s="57"/>
      <c r="AI282" s="57" t="s">
        <v>1103</v>
      </c>
      <c r="AJ282" s="57" t="s">
        <v>1104</v>
      </c>
      <c r="AK282" s="48" t="s">
        <v>1105</v>
      </c>
    </row>
    <row r="283" spans="1:37" s="258" customFormat="1" ht="105" customHeight="1">
      <c r="A283" s="267">
        <f t="shared" si="104"/>
        <v>248</v>
      </c>
      <c r="B283" s="161" t="s">
        <v>1106</v>
      </c>
      <c r="C283" s="41" t="s">
        <v>60</v>
      </c>
      <c r="D283" s="41" t="s">
        <v>5</v>
      </c>
      <c r="E283" s="46">
        <v>2487867</v>
      </c>
      <c r="F283" s="46">
        <v>2438966.5</v>
      </c>
      <c r="G283" s="43"/>
      <c r="H283" s="43"/>
      <c r="I283" s="43"/>
      <c r="J283" s="31" t="s">
        <v>1107</v>
      </c>
      <c r="K283" s="46"/>
      <c r="L283" s="46"/>
      <c r="M283" s="46"/>
      <c r="N283" s="46"/>
      <c r="O283" s="40">
        <f t="shared" si="102"/>
        <v>753193</v>
      </c>
      <c r="P283" s="46">
        <v>753193</v>
      </c>
      <c r="Q283" s="46"/>
      <c r="R283" s="46"/>
      <c r="S283" s="40">
        <f t="shared" si="105"/>
        <v>225958</v>
      </c>
      <c r="T283" s="46">
        <v>225958</v>
      </c>
      <c r="U283" s="46"/>
      <c r="V283" s="46"/>
      <c r="W283" s="51">
        <f t="shared" si="99"/>
        <v>0</v>
      </c>
      <c r="X283" s="51"/>
      <c r="Y283" s="51">
        <f t="shared" si="93"/>
        <v>527235</v>
      </c>
      <c r="Z283" s="113">
        <f t="shared" si="94"/>
        <v>0.69999986723190466</v>
      </c>
      <c r="AA283" s="51">
        <f t="shared" si="95"/>
        <v>527235</v>
      </c>
      <c r="AB283" s="122">
        <f t="shared" si="96"/>
        <v>0.69999986723190466</v>
      </c>
      <c r="AC283" s="106"/>
      <c r="AD283" s="106">
        <v>1</v>
      </c>
      <c r="AE283" s="106"/>
      <c r="AF283" s="57"/>
      <c r="AG283" s="57"/>
      <c r="AH283" s="57"/>
      <c r="AI283" s="57" t="s">
        <v>1108</v>
      </c>
      <c r="AJ283" s="57" t="s">
        <v>1109</v>
      </c>
      <c r="AK283" s="48" t="s">
        <v>1110</v>
      </c>
    </row>
    <row r="284" spans="1:37" s="258" customFormat="1" ht="105" customHeight="1">
      <c r="A284" s="267">
        <f t="shared" si="104"/>
        <v>249</v>
      </c>
      <c r="B284" s="161" t="s">
        <v>1111</v>
      </c>
      <c r="C284" s="41" t="s">
        <v>60</v>
      </c>
      <c r="D284" s="41" t="s">
        <v>5</v>
      </c>
      <c r="E284" s="46">
        <v>1030407.8</v>
      </c>
      <c r="F284" s="46">
        <v>978393.5</v>
      </c>
      <c r="G284" s="43"/>
      <c r="H284" s="43"/>
      <c r="I284" s="43"/>
      <c r="J284" s="31" t="s">
        <v>1112</v>
      </c>
      <c r="K284" s="46"/>
      <c r="L284" s="46"/>
      <c r="M284" s="46"/>
      <c r="N284" s="46"/>
      <c r="O284" s="40">
        <f t="shared" si="102"/>
        <v>207203</v>
      </c>
      <c r="P284" s="46">
        <v>207203</v>
      </c>
      <c r="Q284" s="46"/>
      <c r="R284" s="46"/>
      <c r="S284" s="40">
        <f t="shared" si="105"/>
        <v>74215</v>
      </c>
      <c r="T284" s="46">
        <v>74215</v>
      </c>
      <c r="U284" s="46"/>
      <c r="V284" s="46"/>
      <c r="W284" s="51">
        <f t="shared" si="99"/>
        <v>0</v>
      </c>
      <c r="X284" s="51"/>
      <c r="Y284" s="51">
        <f t="shared" si="93"/>
        <v>132988</v>
      </c>
      <c r="Z284" s="113">
        <f t="shared" si="94"/>
        <v>0.64182468400554049</v>
      </c>
      <c r="AA284" s="51">
        <f t="shared" si="95"/>
        <v>132988</v>
      </c>
      <c r="AB284" s="122">
        <f t="shared" si="96"/>
        <v>0.64182468400554049</v>
      </c>
      <c r="AC284" s="106"/>
      <c r="AD284" s="106">
        <v>1</v>
      </c>
      <c r="AE284" s="106"/>
      <c r="AF284" s="57"/>
      <c r="AG284" s="57"/>
      <c r="AH284" s="57"/>
      <c r="AI284" s="57" t="s">
        <v>1113</v>
      </c>
      <c r="AJ284" s="57" t="s">
        <v>1114</v>
      </c>
      <c r="AK284" s="48" t="s">
        <v>1115</v>
      </c>
    </row>
    <row r="285" spans="1:37" s="258" customFormat="1" ht="105" customHeight="1">
      <c r="A285" s="267">
        <f t="shared" si="104"/>
        <v>250</v>
      </c>
      <c r="B285" s="161" t="s">
        <v>1116</v>
      </c>
      <c r="C285" s="41" t="s">
        <v>59</v>
      </c>
      <c r="D285" s="41" t="s">
        <v>5</v>
      </c>
      <c r="E285" s="46">
        <v>889000</v>
      </c>
      <c r="F285" s="46">
        <v>43061</v>
      </c>
      <c r="G285" s="43"/>
      <c r="H285" s="43"/>
      <c r="I285" s="43"/>
      <c r="J285" s="31" t="s">
        <v>1117</v>
      </c>
      <c r="K285" s="46"/>
      <c r="L285" s="46"/>
      <c r="M285" s="46"/>
      <c r="N285" s="46"/>
      <c r="O285" s="40">
        <f t="shared" si="102"/>
        <v>43061</v>
      </c>
      <c r="P285" s="46">
        <v>43061</v>
      </c>
      <c r="Q285" s="46"/>
      <c r="R285" s="46"/>
      <c r="S285" s="40">
        <f t="shared" si="105"/>
        <v>43061</v>
      </c>
      <c r="T285" s="46">
        <v>43061</v>
      </c>
      <c r="U285" s="46"/>
      <c r="V285" s="46"/>
      <c r="W285" s="51">
        <f t="shared" si="99"/>
        <v>0</v>
      </c>
      <c r="X285" s="51"/>
      <c r="Y285" s="51">
        <f t="shared" si="93"/>
        <v>0</v>
      </c>
      <c r="Z285" s="113">
        <f t="shared" si="94"/>
        <v>0</v>
      </c>
      <c r="AA285" s="51">
        <f t="shared" si="95"/>
        <v>0</v>
      </c>
      <c r="AB285" s="122">
        <f t="shared" si="96"/>
        <v>0</v>
      </c>
      <c r="AC285" s="106"/>
      <c r="AD285" s="106"/>
      <c r="AE285" s="106">
        <v>1</v>
      </c>
      <c r="AF285" s="57"/>
      <c r="AG285" s="57"/>
      <c r="AH285" s="57"/>
      <c r="AI285" s="57" t="s">
        <v>1118</v>
      </c>
      <c r="AJ285" s="57" t="s">
        <v>1114</v>
      </c>
      <c r="AK285" s="48" t="s">
        <v>1119</v>
      </c>
    </row>
    <row r="286" spans="1:37" s="257" customFormat="1" ht="83.25" customHeight="1">
      <c r="A286" s="267">
        <f t="shared" si="104"/>
        <v>251</v>
      </c>
      <c r="B286" s="169" t="s">
        <v>1120</v>
      </c>
      <c r="C286" s="199">
        <v>123011015</v>
      </c>
      <c r="D286" s="41" t="s">
        <v>5</v>
      </c>
      <c r="E286" s="46">
        <v>1600.9</v>
      </c>
      <c r="F286" s="46">
        <v>1463700</v>
      </c>
      <c r="G286" s="46"/>
      <c r="H286" s="46">
        <v>1463700</v>
      </c>
      <c r="I286" s="46"/>
      <c r="J286" s="31" t="s">
        <v>284</v>
      </c>
      <c r="K286" s="46"/>
      <c r="L286" s="53"/>
      <c r="M286" s="46"/>
      <c r="N286" s="46">
        <v>67000</v>
      </c>
      <c r="O286" s="40">
        <f t="shared" si="102"/>
        <v>67000</v>
      </c>
      <c r="P286" s="46">
        <v>67000</v>
      </c>
      <c r="Q286" s="46"/>
      <c r="R286" s="46"/>
      <c r="S286" s="40">
        <f t="shared" si="105"/>
        <v>67000</v>
      </c>
      <c r="T286" s="46">
        <v>67000</v>
      </c>
      <c r="U286" s="46"/>
      <c r="V286" s="46"/>
      <c r="W286" s="51"/>
      <c r="X286" s="51"/>
      <c r="Y286" s="51">
        <f>P286+Q286-T286-U286</f>
        <v>0</v>
      </c>
      <c r="Z286" s="113">
        <f>Y286/(P286+Q286)</f>
        <v>0</v>
      </c>
      <c r="AA286" s="51">
        <f>Y286+W286</f>
        <v>0</v>
      </c>
      <c r="AB286" s="122">
        <f>AA286/O286</f>
        <v>0</v>
      </c>
      <c r="AC286" s="131">
        <v>1</v>
      </c>
      <c r="AD286" s="131"/>
      <c r="AE286" s="131"/>
      <c r="AF286" s="132"/>
      <c r="AG286" s="132"/>
      <c r="AH286" s="132"/>
      <c r="AI286" s="198" t="s">
        <v>1121</v>
      </c>
      <c r="AJ286" s="132" t="s">
        <v>1122</v>
      </c>
      <c r="AK286" s="48" t="s">
        <v>1123</v>
      </c>
    </row>
    <row r="287" spans="1:37" s="258" customFormat="1" ht="166.5" customHeight="1">
      <c r="A287" s="267">
        <f t="shared" si="104"/>
        <v>252</v>
      </c>
      <c r="B287" s="42" t="s">
        <v>1124</v>
      </c>
      <c r="C287" s="41" t="s">
        <v>60</v>
      </c>
      <c r="D287" s="41" t="s">
        <v>8</v>
      </c>
      <c r="E287" s="46">
        <f>33913*474.3</f>
        <v>16084935.9</v>
      </c>
      <c r="F287" s="46">
        <f>33913*474.3</f>
        <v>16084935.9</v>
      </c>
      <c r="G287" s="43"/>
      <c r="H287" s="43"/>
      <c r="I287" s="43"/>
      <c r="J287" s="31" t="s">
        <v>1125</v>
      </c>
      <c r="K287" s="46"/>
      <c r="L287" s="46"/>
      <c r="M287" s="46"/>
      <c r="N287" s="46"/>
      <c r="O287" s="40">
        <f t="shared" si="102"/>
        <v>6401205</v>
      </c>
      <c r="P287" s="46">
        <v>6401205</v>
      </c>
      <c r="Q287" s="46"/>
      <c r="R287" s="46"/>
      <c r="S287" s="40">
        <f t="shared" si="105"/>
        <v>4328714.852</v>
      </c>
      <c r="T287" s="46">
        <v>4328714.852</v>
      </c>
      <c r="U287" s="46"/>
      <c r="V287" s="46"/>
      <c r="W287" s="51">
        <f t="shared" si="99"/>
        <v>0</v>
      </c>
      <c r="X287" s="51"/>
      <c r="Y287" s="51">
        <f t="shared" si="93"/>
        <v>2072490.148</v>
      </c>
      <c r="Z287" s="113">
        <f t="shared" si="94"/>
        <v>0.32376562662811142</v>
      </c>
      <c r="AA287" s="51">
        <f t="shared" si="95"/>
        <v>2072490.148</v>
      </c>
      <c r="AB287" s="122">
        <f t="shared" si="96"/>
        <v>0.32376562662811142</v>
      </c>
      <c r="AC287" s="106">
        <v>1</v>
      </c>
      <c r="AD287" s="106"/>
      <c r="AE287" s="106"/>
      <c r="AF287" s="57"/>
      <c r="AG287" s="57"/>
      <c r="AH287" s="57"/>
      <c r="AI287" s="57"/>
      <c r="AJ287" s="57" t="s">
        <v>1126</v>
      </c>
      <c r="AK287" s="48" t="s">
        <v>1127</v>
      </c>
    </row>
    <row r="288" spans="1:37" s="250" customFormat="1" ht="36" customHeight="1">
      <c r="A288" s="29" t="s">
        <v>62</v>
      </c>
      <c r="B288" s="21" t="s">
        <v>282</v>
      </c>
      <c r="C288" s="17"/>
      <c r="D288" s="19"/>
      <c r="E288" s="20">
        <f>SUM(E289:E305)</f>
        <v>0</v>
      </c>
      <c r="F288" s="20">
        <f>SUM(F289:F306)</f>
        <v>2517632.1983600003</v>
      </c>
      <c r="G288" s="20">
        <f>SUM(G289:G305)</f>
        <v>0</v>
      </c>
      <c r="H288" s="20">
        <f>SUM(H289:H306)</f>
        <v>71036.948440000007</v>
      </c>
      <c r="I288" s="20">
        <f t="shared" ref="I288:V288" si="106">SUM(I289:I306)</f>
        <v>0</v>
      </c>
      <c r="J288" s="20">
        <f t="shared" si="106"/>
        <v>0</v>
      </c>
      <c r="K288" s="20">
        <f t="shared" si="106"/>
        <v>0</v>
      </c>
      <c r="L288" s="20">
        <f t="shared" si="106"/>
        <v>0</v>
      </c>
      <c r="M288" s="20">
        <f t="shared" si="106"/>
        <v>0</v>
      </c>
      <c r="N288" s="20">
        <f t="shared" si="106"/>
        <v>0</v>
      </c>
      <c r="O288" s="20">
        <f t="shared" si="106"/>
        <v>2033253.2</v>
      </c>
      <c r="P288" s="20">
        <f t="shared" si="106"/>
        <v>2033253.2</v>
      </c>
      <c r="Q288" s="20">
        <f t="shared" si="106"/>
        <v>0</v>
      </c>
      <c r="R288" s="20">
        <f t="shared" si="106"/>
        <v>0</v>
      </c>
      <c r="S288" s="20">
        <f t="shared" si="106"/>
        <v>853141.2</v>
      </c>
      <c r="T288" s="20">
        <f t="shared" si="106"/>
        <v>853141.2</v>
      </c>
      <c r="U288" s="20">
        <f t="shared" si="106"/>
        <v>0</v>
      </c>
      <c r="V288" s="20">
        <f t="shared" si="106"/>
        <v>0</v>
      </c>
      <c r="W288" s="20">
        <f t="shared" si="99"/>
        <v>0</v>
      </c>
      <c r="X288" s="20"/>
      <c r="Y288" s="20">
        <f t="shared" si="93"/>
        <v>1180112</v>
      </c>
      <c r="Z288" s="111">
        <f t="shared" si="94"/>
        <v>0.58040582451806788</v>
      </c>
      <c r="AA288" s="20">
        <f t="shared" si="95"/>
        <v>1180112</v>
      </c>
      <c r="AB288" s="120">
        <f t="shared" si="96"/>
        <v>0.58040582451806788</v>
      </c>
      <c r="AC288" s="20">
        <f t="shared" ref="AC288:AE288" si="107">SUM(AC289:AC306)</f>
        <v>2</v>
      </c>
      <c r="AD288" s="20">
        <f t="shared" si="107"/>
        <v>4</v>
      </c>
      <c r="AE288" s="20">
        <f t="shared" si="107"/>
        <v>12</v>
      </c>
      <c r="AF288" s="20">
        <f>SUM(AF289:AF305)</f>
        <v>0</v>
      </c>
      <c r="AG288" s="20"/>
      <c r="AH288" s="20"/>
      <c r="AI288" s="20"/>
      <c r="AJ288" s="20"/>
      <c r="AK288" s="226">
        <f>SUM(AK289:AK305)</f>
        <v>0</v>
      </c>
    </row>
    <row r="289" spans="1:37" s="255" customFormat="1" ht="154.5" customHeight="1">
      <c r="A289" s="267">
        <f>ROW()-36</f>
        <v>253</v>
      </c>
      <c r="B289" s="42" t="s">
        <v>1128</v>
      </c>
      <c r="C289" s="85" t="s">
        <v>60</v>
      </c>
      <c r="D289" s="39" t="s">
        <v>5</v>
      </c>
      <c r="E289" s="40"/>
      <c r="F289" s="46">
        <v>554976.81791999994</v>
      </c>
      <c r="G289" s="40"/>
      <c r="H289" s="40"/>
      <c r="I289" s="40"/>
      <c r="J289" s="31" t="s">
        <v>284</v>
      </c>
      <c r="K289" s="40"/>
      <c r="L289" s="40"/>
      <c r="M289" s="40"/>
      <c r="N289" s="40"/>
      <c r="O289" s="40">
        <f t="shared" ref="O289:O306" si="108">SUM(P289:R289)</f>
        <v>281493</v>
      </c>
      <c r="P289" s="40">
        <v>281493</v>
      </c>
      <c r="Q289" s="40"/>
      <c r="R289" s="40"/>
      <c r="S289" s="40">
        <f t="shared" ref="S289:S306" si="109">SUM(T289:V289)</f>
        <v>281493</v>
      </c>
      <c r="T289" s="40">
        <v>281493</v>
      </c>
      <c r="U289" s="40"/>
      <c r="V289" s="40"/>
      <c r="W289" s="51">
        <f t="shared" si="99"/>
        <v>0</v>
      </c>
      <c r="X289" s="51"/>
      <c r="Y289" s="51">
        <f t="shared" si="93"/>
        <v>0</v>
      </c>
      <c r="Z289" s="113">
        <f t="shared" si="94"/>
        <v>0</v>
      </c>
      <c r="AA289" s="51">
        <f t="shared" si="95"/>
        <v>0</v>
      </c>
      <c r="AB289" s="122">
        <f t="shared" si="96"/>
        <v>0</v>
      </c>
      <c r="AC289" s="131"/>
      <c r="AD289" s="131"/>
      <c r="AE289" s="131">
        <v>1</v>
      </c>
      <c r="AF289" s="132"/>
      <c r="AG289" s="132"/>
      <c r="AH289" s="198" t="s">
        <v>1129</v>
      </c>
      <c r="AI289" s="132"/>
      <c r="AJ289" s="132"/>
      <c r="AK289" s="48" t="s">
        <v>1130</v>
      </c>
    </row>
    <row r="290" spans="1:37" s="255" customFormat="1" ht="97.15" customHeight="1">
      <c r="A290" s="267">
        <f t="shared" ref="A290:A306" si="110">ROW()-36</f>
        <v>254</v>
      </c>
      <c r="B290" s="218" t="s">
        <v>1131</v>
      </c>
      <c r="C290" s="217" t="s">
        <v>60</v>
      </c>
      <c r="D290" s="219">
        <v>2027</v>
      </c>
      <c r="E290" s="220"/>
      <c r="F290" s="220">
        <v>120157</v>
      </c>
      <c r="G290" s="221">
        <v>0</v>
      </c>
      <c r="H290" s="217"/>
      <c r="I290" s="217"/>
      <c r="J290" s="31" t="s">
        <v>284</v>
      </c>
      <c r="K290" s="222"/>
      <c r="L290" s="222"/>
      <c r="M290" s="222"/>
      <c r="N290" s="222"/>
      <c r="O290" s="40">
        <f t="shared" si="108"/>
        <v>120157</v>
      </c>
      <c r="P290" s="222">
        <v>120157</v>
      </c>
      <c r="Q290" s="217"/>
      <c r="R290" s="217"/>
      <c r="S290" s="40">
        <f t="shared" si="109"/>
        <v>56943</v>
      </c>
      <c r="T290" s="222">
        <v>56943</v>
      </c>
      <c r="U290" s="222"/>
      <c r="V290" s="222"/>
      <c r="W290" s="222"/>
      <c r="X290" s="222"/>
      <c r="Y290" s="51">
        <f t="shared" si="93"/>
        <v>63214</v>
      </c>
      <c r="Z290" s="113">
        <f t="shared" si="94"/>
        <v>0.5260950256747422</v>
      </c>
      <c r="AA290" s="51">
        <f t="shared" si="95"/>
        <v>63214</v>
      </c>
      <c r="AB290" s="122">
        <f t="shared" si="96"/>
        <v>0.5260950256747422</v>
      </c>
      <c r="AC290" s="131"/>
      <c r="AD290" s="131"/>
      <c r="AE290" s="131">
        <v>1</v>
      </c>
      <c r="AF290" s="132"/>
      <c r="AG290" s="198" t="s">
        <v>1132</v>
      </c>
      <c r="AH290" s="198" t="s">
        <v>1077</v>
      </c>
      <c r="AI290" s="132"/>
      <c r="AJ290" s="132"/>
      <c r="AK290" s="260" t="s">
        <v>1133</v>
      </c>
    </row>
    <row r="291" spans="1:37" s="255" customFormat="1" ht="97.15" customHeight="1">
      <c r="A291" s="267">
        <f t="shared" si="110"/>
        <v>255</v>
      </c>
      <c r="B291" s="276" t="s">
        <v>1134</v>
      </c>
      <c r="C291" s="281" t="s">
        <v>60</v>
      </c>
      <c r="D291" s="275" t="s">
        <v>5</v>
      </c>
      <c r="E291" s="32"/>
      <c r="F291" s="308">
        <v>224371.432</v>
      </c>
      <c r="G291" s="32"/>
      <c r="H291" s="32"/>
      <c r="I291" s="32"/>
      <c r="J291" s="283" t="s">
        <v>284</v>
      </c>
      <c r="K291" s="32"/>
      <c r="L291" s="32"/>
      <c r="M291" s="32"/>
      <c r="N291" s="32"/>
      <c r="O291" s="32">
        <f t="shared" si="108"/>
        <v>10000</v>
      </c>
      <c r="P291" s="32">
        <v>10000</v>
      </c>
      <c r="Q291" s="32"/>
      <c r="R291" s="32"/>
      <c r="S291" s="32">
        <f t="shared" si="109"/>
        <v>0</v>
      </c>
      <c r="T291" s="32"/>
      <c r="U291" s="32"/>
      <c r="V291" s="32"/>
      <c r="W291" s="50">
        <f t="shared" ref="W291:W292" si="111">R291-V291</f>
        <v>0</v>
      </c>
      <c r="X291" s="50"/>
      <c r="Y291" s="50">
        <f t="shared" si="93"/>
        <v>10000</v>
      </c>
      <c r="Z291" s="112">
        <f t="shared" si="94"/>
        <v>1</v>
      </c>
      <c r="AA291" s="50">
        <f t="shared" si="95"/>
        <v>10000</v>
      </c>
      <c r="AB291" s="121">
        <f t="shared" si="96"/>
        <v>1</v>
      </c>
      <c r="AC291" s="99"/>
      <c r="AD291" s="99">
        <v>0</v>
      </c>
      <c r="AE291" s="99">
        <v>1</v>
      </c>
      <c r="AF291" s="278">
        <v>0</v>
      </c>
      <c r="AG291" s="279"/>
      <c r="AH291" s="279"/>
      <c r="AI291" s="278"/>
      <c r="AJ291" s="278"/>
      <c r="AK291" s="280" t="s">
        <v>1135</v>
      </c>
    </row>
    <row r="292" spans="1:37" s="255" customFormat="1" ht="97.15" customHeight="1">
      <c r="A292" s="267">
        <f t="shared" si="110"/>
        <v>256</v>
      </c>
      <c r="B292" s="276" t="s">
        <v>1136</v>
      </c>
      <c r="C292" s="309">
        <v>123011015</v>
      </c>
      <c r="D292" s="282" t="s">
        <v>5</v>
      </c>
      <c r="E292" s="308"/>
      <c r="F292" s="308">
        <v>13513.2</v>
      </c>
      <c r="G292" s="307"/>
      <c r="H292" s="307">
        <v>13513.2</v>
      </c>
      <c r="I292" s="307"/>
      <c r="J292" s="283"/>
      <c r="K292" s="308"/>
      <c r="L292" s="308"/>
      <c r="M292" s="308"/>
      <c r="N292" s="308"/>
      <c r="O292" s="32">
        <f t="shared" si="108"/>
        <v>13513.2</v>
      </c>
      <c r="P292" s="308">
        <v>13513.2</v>
      </c>
      <c r="Q292" s="308"/>
      <c r="R292" s="308"/>
      <c r="S292" s="32">
        <f t="shared" si="109"/>
        <v>13513.2</v>
      </c>
      <c r="T292" s="308">
        <v>13513.2</v>
      </c>
      <c r="U292" s="308"/>
      <c r="V292" s="308"/>
      <c r="W292" s="50">
        <f t="shared" si="111"/>
        <v>0</v>
      </c>
      <c r="X292" s="50"/>
      <c r="Y292" s="50">
        <f t="shared" si="93"/>
        <v>0</v>
      </c>
      <c r="Z292" s="112">
        <f t="shared" si="94"/>
        <v>0</v>
      </c>
      <c r="AA292" s="50">
        <f t="shared" si="95"/>
        <v>0</v>
      </c>
      <c r="AB292" s="121">
        <f t="shared" si="96"/>
        <v>0</v>
      </c>
      <c r="AC292" s="286"/>
      <c r="AD292" s="286"/>
      <c r="AE292" s="286">
        <v>1</v>
      </c>
      <c r="AF292" s="284"/>
      <c r="AG292" s="279" t="s">
        <v>1137</v>
      </c>
      <c r="AH292" s="279" t="s">
        <v>990</v>
      </c>
      <c r="AI292" s="278"/>
      <c r="AJ292" s="278"/>
      <c r="AK292" s="280" t="s">
        <v>995</v>
      </c>
    </row>
    <row r="293" spans="1:37" s="255" customFormat="1" ht="97.15" customHeight="1">
      <c r="A293" s="267">
        <f t="shared" si="110"/>
        <v>257</v>
      </c>
      <c r="B293" s="218" t="s">
        <v>1138</v>
      </c>
      <c r="C293" s="217" t="s">
        <v>63</v>
      </c>
      <c r="D293" s="219">
        <v>2027</v>
      </c>
      <c r="E293" s="220"/>
      <c r="F293" s="220">
        <v>171797</v>
      </c>
      <c r="G293" s="217"/>
      <c r="H293" s="217"/>
      <c r="I293" s="217"/>
      <c r="J293" s="31" t="s">
        <v>284</v>
      </c>
      <c r="K293" s="222"/>
      <c r="L293" s="222"/>
      <c r="M293" s="222"/>
      <c r="N293" s="222"/>
      <c r="O293" s="40">
        <f t="shared" si="108"/>
        <v>171797</v>
      </c>
      <c r="P293" s="222">
        <v>171797</v>
      </c>
      <c r="Q293" s="217"/>
      <c r="R293" s="217"/>
      <c r="S293" s="40">
        <f t="shared" si="109"/>
        <v>51000</v>
      </c>
      <c r="T293" s="222">
        <v>51000</v>
      </c>
      <c r="U293" s="222"/>
      <c r="V293" s="222"/>
      <c r="W293" s="222"/>
      <c r="X293" s="222"/>
      <c r="Y293" s="51">
        <f t="shared" si="93"/>
        <v>120797</v>
      </c>
      <c r="Z293" s="113">
        <f t="shared" si="94"/>
        <v>0.7031380059023149</v>
      </c>
      <c r="AA293" s="51">
        <f t="shared" si="95"/>
        <v>120797</v>
      </c>
      <c r="AB293" s="122">
        <f t="shared" si="96"/>
        <v>0.7031380059023149</v>
      </c>
      <c r="AC293" s="131"/>
      <c r="AD293" s="131"/>
      <c r="AE293" s="131">
        <v>1</v>
      </c>
      <c r="AF293" s="132"/>
      <c r="AG293" s="198" t="s">
        <v>1139</v>
      </c>
      <c r="AH293" s="198" t="s">
        <v>1140</v>
      </c>
      <c r="AI293" s="132"/>
      <c r="AJ293" s="132"/>
      <c r="AK293" s="260" t="s">
        <v>1141</v>
      </c>
    </row>
    <row r="294" spans="1:37" s="255" customFormat="1" ht="97.15" customHeight="1">
      <c r="A294" s="267">
        <f t="shared" si="110"/>
        <v>258</v>
      </c>
      <c r="B294" s="218" t="s">
        <v>1142</v>
      </c>
      <c r="C294" s="217" t="s">
        <v>63</v>
      </c>
      <c r="D294" s="219">
        <v>2027</v>
      </c>
      <c r="E294" s="220"/>
      <c r="F294" s="220">
        <v>111707</v>
      </c>
      <c r="G294" s="217"/>
      <c r="H294" s="217"/>
      <c r="I294" s="217"/>
      <c r="J294" s="31" t="s">
        <v>284</v>
      </c>
      <c r="K294" s="222"/>
      <c r="L294" s="222"/>
      <c r="M294" s="222"/>
      <c r="N294" s="222"/>
      <c r="O294" s="40">
        <f t="shared" si="108"/>
        <v>111707</v>
      </c>
      <c r="P294" s="222">
        <v>111707</v>
      </c>
      <c r="Q294" s="217"/>
      <c r="R294" s="217"/>
      <c r="S294" s="40">
        <f t="shared" si="109"/>
        <v>33500</v>
      </c>
      <c r="T294" s="222">
        <v>33500</v>
      </c>
      <c r="U294" s="222"/>
      <c r="V294" s="222"/>
      <c r="W294" s="222"/>
      <c r="X294" s="222"/>
      <c r="Y294" s="51">
        <f t="shared" si="93"/>
        <v>78207</v>
      </c>
      <c r="Z294" s="113">
        <f t="shared" si="94"/>
        <v>0.70010831908474846</v>
      </c>
      <c r="AA294" s="51">
        <f t="shared" si="95"/>
        <v>78207</v>
      </c>
      <c r="AB294" s="122">
        <f t="shared" si="96"/>
        <v>0.70010831908474846</v>
      </c>
      <c r="AC294" s="131"/>
      <c r="AD294" s="131"/>
      <c r="AE294" s="131">
        <v>1</v>
      </c>
      <c r="AF294" s="132"/>
      <c r="AG294" s="198" t="s">
        <v>1143</v>
      </c>
      <c r="AH294" s="198" t="s">
        <v>1140</v>
      </c>
      <c r="AI294" s="132"/>
      <c r="AJ294" s="132"/>
      <c r="AK294" s="260" t="s">
        <v>1144</v>
      </c>
    </row>
    <row r="295" spans="1:37" s="255" customFormat="1" ht="97.15" customHeight="1">
      <c r="A295" s="267">
        <f t="shared" si="110"/>
        <v>259</v>
      </c>
      <c r="B295" s="218" t="s">
        <v>1145</v>
      </c>
      <c r="C295" s="217" t="s">
        <v>63</v>
      </c>
      <c r="D295" s="219">
        <v>2028</v>
      </c>
      <c r="E295" s="220"/>
      <c r="F295" s="220">
        <v>65410</v>
      </c>
      <c r="G295" s="217"/>
      <c r="H295" s="217"/>
      <c r="I295" s="217"/>
      <c r="J295" s="31" t="s">
        <v>284</v>
      </c>
      <c r="K295" s="222"/>
      <c r="L295" s="222"/>
      <c r="M295" s="222"/>
      <c r="N295" s="222"/>
      <c r="O295" s="40">
        <f t="shared" si="108"/>
        <v>65410</v>
      </c>
      <c r="P295" s="222">
        <v>65410</v>
      </c>
      <c r="Q295" s="217"/>
      <c r="R295" s="217"/>
      <c r="S295" s="40">
        <f t="shared" si="109"/>
        <v>19600</v>
      </c>
      <c r="T295" s="222">
        <v>19600</v>
      </c>
      <c r="U295" s="222"/>
      <c r="V295" s="222"/>
      <c r="W295" s="222"/>
      <c r="X295" s="222"/>
      <c r="Y295" s="51">
        <f t="shared" si="93"/>
        <v>45810</v>
      </c>
      <c r="Z295" s="113">
        <f t="shared" si="94"/>
        <v>0.70035162819140806</v>
      </c>
      <c r="AA295" s="51">
        <f t="shared" si="95"/>
        <v>45810</v>
      </c>
      <c r="AB295" s="122">
        <f t="shared" si="96"/>
        <v>0.70035162819140806</v>
      </c>
      <c r="AC295" s="131"/>
      <c r="AD295" s="131"/>
      <c r="AE295" s="131">
        <v>1</v>
      </c>
      <c r="AF295" s="132"/>
      <c r="AG295" s="198" t="s">
        <v>1146</v>
      </c>
      <c r="AH295" s="198" t="s">
        <v>1140</v>
      </c>
      <c r="AI295" s="132"/>
      <c r="AJ295" s="132"/>
      <c r="AK295" s="260" t="s">
        <v>1147</v>
      </c>
    </row>
    <row r="296" spans="1:37" s="255" customFormat="1" ht="97.15" customHeight="1">
      <c r="A296" s="267">
        <f t="shared" si="110"/>
        <v>260</v>
      </c>
      <c r="B296" s="218" t="s">
        <v>1148</v>
      </c>
      <c r="C296" s="217" t="s">
        <v>63</v>
      </c>
      <c r="D296" s="219">
        <v>2027</v>
      </c>
      <c r="E296" s="220"/>
      <c r="F296" s="220">
        <v>175086</v>
      </c>
      <c r="G296" s="217"/>
      <c r="H296" s="217"/>
      <c r="I296" s="217"/>
      <c r="J296" s="31" t="s">
        <v>284</v>
      </c>
      <c r="K296" s="222"/>
      <c r="L296" s="222"/>
      <c r="M296" s="222"/>
      <c r="N296" s="222"/>
      <c r="O296" s="40">
        <f t="shared" si="108"/>
        <v>175086</v>
      </c>
      <c r="P296" s="222">
        <v>175086</v>
      </c>
      <c r="Q296" s="217"/>
      <c r="R296" s="217"/>
      <c r="S296" s="40">
        <f t="shared" si="109"/>
        <v>52526</v>
      </c>
      <c r="T296" s="222">
        <v>52526</v>
      </c>
      <c r="U296" s="222"/>
      <c r="V296" s="222"/>
      <c r="W296" s="222"/>
      <c r="X296" s="222"/>
      <c r="Y296" s="51">
        <f t="shared" si="93"/>
        <v>122560</v>
      </c>
      <c r="Z296" s="113">
        <f t="shared" si="94"/>
        <v>0.69999885770421388</v>
      </c>
      <c r="AA296" s="51">
        <f t="shared" si="95"/>
        <v>122560</v>
      </c>
      <c r="AB296" s="122">
        <f t="shared" si="96"/>
        <v>0.69999885770421388</v>
      </c>
      <c r="AC296" s="131"/>
      <c r="AD296" s="131"/>
      <c r="AE296" s="131">
        <v>1</v>
      </c>
      <c r="AF296" s="132"/>
      <c r="AG296" s="198" t="s">
        <v>1149</v>
      </c>
      <c r="AH296" s="198" t="s">
        <v>1150</v>
      </c>
      <c r="AI296" s="132"/>
      <c r="AJ296" s="132"/>
      <c r="AK296" s="260" t="s">
        <v>1151</v>
      </c>
    </row>
    <row r="297" spans="1:37" s="255" customFormat="1" ht="87" customHeight="1">
      <c r="A297" s="267">
        <f t="shared" si="110"/>
        <v>261</v>
      </c>
      <c r="B297" s="218" t="s">
        <v>1152</v>
      </c>
      <c r="C297" s="217" t="s">
        <v>63</v>
      </c>
      <c r="D297" s="219">
        <v>2027</v>
      </c>
      <c r="E297" s="220"/>
      <c r="F297" s="220">
        <v>95382</v>
      </c>
      <c r="G297" s="217"/>
      <c r="H297" s="217"/>
      <c r="I297" s="217"/>
      <c r="J297" s="31" t="s">
        <v>284</v>
      </c>
      <c r="K297" s="222"/>
      <c r="L297" s="222"/>
      <c r="M297" s="222"/>
      <c r="N297" s="222"/>
      <c r="O297" s="40">
        <f t="shared" si="108"/>
        <v>95382</v>
      </c>
      <c r="P297" s="222">
        <v>95382</v>
      </c>
      <c r="Q297" s="217"/>
      <c r="R297" s="217"/>
      <c r="S297" s="40">
        <f t="shared" si="109"/>
        <v>28614</v>
      </c>
      <c r="T297" s="222">
        <v>28614</v>
      </c>
      <c r="U297" s="222"/>
      <c r="V297" s="222"/>
      <c r="W297" s="222"/>
      <c r="X297" s="222"/>
      <c r="Y297" s="51">
        <f t="shared" si="93"/>
        <v>66768</v>
      </c>
      <c r="Z297" s="113">
        <f t="shared" si="94"/>
        <v>0.70000629049506191</v>
      </c>
      <c r="AA297" s="51">
        <f t="shared" si="95"/>
        <v>66768</v>
      </c>
      <c r="AB297" s="122">
        <f t="shared" si="96"/>
        <v>0.70000629049506191</v>
      </c>
      <c r="AC297" s="131"/>
      <c r="AD297" s="131">
        <v>1</v>
      </c>
      <c r="AE297" s="131"/>
      <c r="AF297" s="132"/>
      <c r="AG297" s="198" t="s">
        <v>1153</v>
      </c>
      <c r="AH297" s="198" t="s">
        <v>1150</v>
      </c>
      <c r="AI297" s="132"/>
      <c r="AJ297" s="132"/>
      <c r="AK297" s="260" t="s">
        <v>1154</v>
      </c>
    </row>
    <row r="298" spans="1:37" s="255" customFormat="1" ht="87" customHeight="1">
      <c r="A298" s="267">
        <f t="shared" si="110"/>
        <v>262</v>
      </c>
      <c r="B298" s="218" t="s">
        <v>1155</v>
      </c>
      <c r="C298" s="217" t="s">
        <v>63</v>
      </c>
      <c r="D298" s="219">
        <v>2027</v>
      </c>
      <c r="E298" s="220"/>
      <c r="F298" s="220">
        <v>95382</v>
      </c>
      <c r="G298" s="217"/>
      <c r="H298" s="217"/>
      <c r="I298" s="217"/>
      <c r="J298" s="31" t="s">
        <v>284</v>
      </c>
      <c r="K298" s="222"/>
      <c r="L298" s="222"/>
      <c r="M298" s="222"/>
      <c r="N298" s="222"/>
      <c r="O298" s="40">
        <f t="shared" si="108"/>
        <v>95382</v>
      </c>
      <c r="P298" s="222">
        <v>95382</v>
      </c>
      <c r="Q298" s="217"/>
      <c r="R298" s="217"/>
      <c r="S298" s="40">
        <f t="shared" si="109"/>
        <v>28615</v>
      </c>
      <c r="T298" s="222">
        <v>28615</v>
      </c>
      <c r="U298" s="222"/>
      <c r="V298" s="222"/>
      <c r="W298" s="222"/>
      <c r="X298" s="222"/>
      <c r="Y298" s="51">
        <f t="shared" si="93"/>
        <v>66767</v>
      </c>
      <c r="Z298" s="113">
        <f t="shared" si="94"/>
        <v>0.69999580633662539</v>
      </c>
      <c r="AA298" s="51">
        <f t="shared" si="95"/>
        <v>66767</v>
      </c>
      <c r="AB298" s="122">
        <f t="shared" si="96"/>
        <v>0.69999580633662539</v>
      </c>
      <c r="AC298" s="131"/>
      <c r="AD298" s="131">
        <v>1</v>
      </c>
      <c r="AE298" s="131"/>
      <c r="AF298" s="132"/>
      <c r="AG298" s="198" t="s">
        <v>1156</v>
      </c>
      <c r="AH298" s="198" t="s">
        <v>1157</v>
      </c>
      <c r="AI298" s="132"/>
      <c r="AJ298" s="132"/>
      <c r="AK298" s="260" t="s">
        <v>1158</v>
      </c>
    </row>
    <row r="299" spans="1:37" s="255" customFormat="1" ht="87.75" customHeight="1">
      <c r="A299" s="267">
        <f t="shared" si="110"/>
        <v>263</v>
      </c>
      <c r="B299" s="218" t="s">
        <v>1159</v>
      </c>
      <c r="C299" s="217" t="s">
        <v>63</v>
      </c>
      <c r="D299" s="219">
        <v>2027</v>
      </c>
      <c r="E299" s="220"/>
      <c r="F299" s="222">
        <v>148165</v>
      </c>
      <c r="G299" s="217"/>
      <c r="H299" s="217"/>
      <c r="I299" s="217"/>
      <c r="J299" s="31" t="s">
        <v>284</v>
      </c>
      <c r="K299" s="222"/>
      <c r="L299" s="222"/>
      <c r="M299" s="222"/>
      <c r="N299" s="222"/>
      <c r="O299" s="40">
        <f t="shared" si="108"/>
        <v>148165</v>
      </c>
      <c r="P299" s="222">
        <v>148165</v>
      </c>
      <c r="Q299" s="217"/>
      <c r="R299" s="217"/>
      <c r="S299" s="40">
        <f t="shared" si="109"/>
        <v>44450</v>
      </c>
      <c r="T299" s="222">
        <v>44450</v>
      </c>
      <c r="U299" s="222"/>
      <c r="V299" s="222"/>
      <c r="W299" s="222"/>
      <c r="X299" s="222"/>
      <c r="Y299" s="51">
        <f t="shared" si="93"/>
        <v>103715</v>
      </c>
      <c r="Z299" s="113">
        <f t="shared" si="94"/>
        <v>0.69999662538386254</v>
      </c>
      <c r="AA299" s="51">
        <f t="shared" si="95"/>
        <v>103715</v>
      </c>
      <c r="AB299" s="122">
        <f t="shared" si="96"/>
        <v>0.69999662538386254</v>
      </c>
      <c r="AC299" s="131"/>
      <c r="AD299" s="131"/>
      <c r="AE299" s="131">
        <v>1</v>
      </c>
      <c r="AF299" s="132"/>
      <c r="AG299" s="198" t="s">
        <v>1160</v>
      </c>
      <c r="AH299" s="198" t="s">
        <v>1150</v>
      </c>
      <c r="AI299" s="132"/>
      <c r="AJ299" s="132"/>
      <c r="AK299" s="260" t="s">
        <v>1161</v>
      </c>
    </row>
    <row r="300" spans="1:37" s="255" customFormat="1" ht="91.9" customHeight="1">
      <c r="A300" s="267">
        <f t="shared" si="110"/>
        <v>264</v>
      </c>
      <c r="B300" s="218" t="s">
        <v>1162</v>
      </c>
      <c r="C300" s="217" t="s">
        <v>63</v>
      </c>
      <c r="D300" s="219">
        <v>2027</v>
      </c>
      <c r="E300" s="220"/>
      <c r="F300" s="222">
        <v>85292</v>
      </c>
      <c r="G300" s="217"/>
      <c r="H300" s="217"/>
      <c r="I300" s="217"/>
      <c r="J300" s="31" t="s">
        <v>284</v>
      </c>
      <c r="K300" s="222"/>
      <c r="L300" s="222"/>
      <c r="M300" s="222"/>
      <c r="N300" s="222"/>
      <c r="O300" s="40">
        <f t="shared" si="108"/>
        <v>85292</v>
      </c>
      <c r="P300" s="222">
        <v>85292</v>
      </c>
      <c r="Q300" s="217"/>
      <c r="R300" s="217"/>
      <c r="S300" s="40">
        <f t="shared" si="109"/>
        <v>25588</v>
      </c>
      <c r="T300" s="222">
        <v>25588</v>
      </c>
      <c r="U300" s="222"/>
      <c r="V300" s="222"/>
      <c r="W300" s="222"/>
      <c r="X300" s="222"/>
      <c r="Y300" s="51">
        <f t="shared" si="93"/>
        <v>59704</v>
      </c>
      <c r="Z300" s="113">
        <f t="shared" si="94"/>
        <v>0.6999953102283919</v>
      </c>
      <c r="AA300" s="51">
        <f t="shared" si="95"/>
        <v>59704</v>
      </c>
      <c r="AB300" s="122">
        <f t="shared" si="96"/>
        <v>0.6999953102283919</v>
      </c>
      <c r="AC300" s="131"/>
      <c r="AD300" s="131"/>
      <c r="AE300" s="131">
        <v>1</v>
      </c>
      <c r="AF300" s="132"/>
      <c r="AG300" s="198" t="s">
        <v>1163</v>
      </c>
      <c r="AH300" s="198" t="s">
        <v>1150</v>
      </c>
      <c r="AI300" s="132"/>
      <c r="AJ300" s="132"/>
      <c r="AK300" s="260" t="s">
        <v>1164</v>
      </c>
    </row>
    <row r="301" spans="1:37" s="255" customFormat="1" ht="91.9" customHeight="1">
      <c r="A301" s="267">
        <f t="shared" si="110"/>
        <v>265</v>
      </c>
      <c r="B301" s="218" t="s">
        <v>1165</v>
      </c>
      <c r="C301" s="217" t="s">
        <v>63</v>
      </c>
      <c r="D301" s="219">
        <v>2026</v>
      </c>
      <c r="E301" s="220"/>
      <c r="F301" s="222">
        <v>102484</v>
      </c>
      <c r="G301" s="217"/>
      <c r="H301" s="217"/>
      <c r="I301" s="217"/>
      <c r="J301" s="31" t="s">
        <v>284</v>
      </c>
      <c r="K301" s="222"/>
      <c r="L301" s="222"/>
      <c r="M301" s="222"/>
      <c r="N301" s="222"/>
      <c r="O301" s="40">
        <f t="shared" si="108"/>
        <v>102484</v>
      </c>
      <c r="P301" s="222">
        <v>102484</v>
      </c>
      <c r="Q301" s="217"/>
      <c r="R301" s="217"/>
      <c r="S301" s="40">
        <f t="shared" si="109"/>
        <v>30745</v>
      </c>
      <c r="T301" s="222">
        <v>30745</v>
      </c>
      <c r="U301" s="222"/>
      <c r="V301" s="222"/>
      <c r="W301" s="222"/>
      <c r="X301" s="222"/>
      <c r="Y301" s="51">
        <f t="shared" si="93"/>
        <v>71739</v>
      </c>
      <c r="Z301" s="113">
        <f t="shared" si="94"/>
        <v>0.70000195152414035</v>
      </c>
      <c r="AA301" s="51">
        <f t="shared" si="95"/>
        <v>71739</v>
      </c>
      <c r="AB301" s="122">
        <f t="shared" si="96"/>
        <v>0.70000195152414035</v>
      </c>
      <c r="AC301" s="131"/>
      <c r="AD301" s="131"/>
      <c r="AE301" s="131">
        <v>1</v>
      </c>
      <c r="AF301" s="132"/>
      <c r="AG301" s="198" t="s">
        <v>1166</v>
      </c>
      <c r="AH301" s="198" t="s">
        <v>1157</v>
      </c>
      <c r="AI301" s="132"/>
      <c r="AJ301" s="132"/>
      <c r="AK301" s="260" t="s">
        <v>1167</v>
      </c>
    </row>
    <row r="302" spans="1:37" s="255" customFormat="1" ht="91.9" customHeight="1">
      <c r="A302" s="267">
        <f t="shared" si="110"/>
        <v>266</v>
      </c>
      <c r="B302" s="218" t="s">
        <v>1168</v>
      </c>
      <c r="C302" s="217" t="s">
        <v>63</v>
      </c>
      <c r="D302" s="219">
        <v>2028</v>
      </c>
      <c r="E302" s="220"/>
      <c r="F302" s="222">
        <v>191384</v>
      </c>
      <c r="G302" s="217"/>
      <c r="H302" s="217"/>
      <c r="I302" s="217"/>
      <c r="J302" s="31" t="s">
        <v>284</v>
      </c>
      <c r="K302" s="222"/>
      <c r="L302" s="222"/>
      <c r="M302" s="222"/>
      <c r="N302" s="222"/>
      <c r="O302" s="40">
        <f t="shared" si="108"/>
        <v>191384</v>
      </c>
      <c r="P302" s="222">
        <v>191384</v>
      </c>
      <c r="Q302" s="217"/>
      <c r="R302" s="217"/>
      <c r="S302" s="40">
        <f t="shared" si="109"/>
        <v>57415</v>
      </c>
      <c r="T302" s="222">
        <v>57415</v>
      </c>
      <c r="U302" s="222"/>
      <c r="V302" s="222"/>
      <c r="W302" s="222"/>
      <c r="X302" s="222"/>
      <c r="Y302" s="51">
        <f t="shared" si="93"/>
        <v>133969</v>
      </c>
      <c r="Z302" s="113">
        <f t="shared" si="94"/>
        <v>0.70000104501943738</v>
      </c>
      <c r="AA302" s="51">
        <f t="shared" si="95"/>
        <v>133969</v>
      </c>
      <c r="AB302" s="122">
        <f t="shared" si="96"/>
        <v>0.70000104501943738</v>
      </c>
      <c r="AC302" s="131"/>
      <c r="AD302" s="131"/>
      <c r="AE302" s="131">
        <v>1</v>
      </c>
      <c r="AF302" s="132"/>
      <c r="AG302" s="198" t="s">
        <v>1169</v>
      </c>
      <c r="AH302" s="198" t="s">
        <v>1157</v>
      </c>
      <c r="AI302" s="132"/>
      <c r="AJ302" s="132"/>
      <c r="AK302" s="260" t="s">
        <v>1170</v>
      </c>
    </row>
    <row r="303" spans="1:37" s="255" customFormat="1" ht="91.9" customHeight="1">
      <c r="A303" s="267">
        <f t="shared" si="110"/>
        <v>267</v>
      </c>
      <c r="B303" s="218" t="s">
        <v>1171</v>
      </c>
      <c r="C303" s="217" t="s">
        <v>63</v>
      </c>
      <c r="D303" s="219">
        <v>2028</v>
      </c>
      <c r="E303" s="220"/>
      <c r="F303" s="222">
        <v>65409</v>
      </c>
      <c r="G303" s="217"/>
      <c r="H303" s="217"/>
      <c r="I303" s="217"/>
      <c r="J303" s="31" t="s">
        <v>284</v>
      </c>
      <c r="K303" s="222"/>
      <c r="L303" s="222"/>
      <c r="M303" s="222"/>
      <c r="N303" s="222"/>
      <c r="O303" s="40">
        <f t="shared" si="108"/>
        <v>65409</v>
      </c>
      <c r="P303" s="222">
        <v>65409</v>
      </c>
      <c r="Q303" s="217"/>
      <c r="R303" s="217"/>
      <c r="S303" s="40">
        <f t="shared" si="109"/>
        <v>19623</v>
      </c>
      <c r="T303" s="222">
        <v>19623</v>
      </c>
      <c r="U303" s="222"/>
      <c r="V303" s="222"/>
      <c r="W303" s="222"/>
      <c r="X303" s="222"/>
      <c r="Y303" s="51">
        <f t="shared" si="93"/>
        <v>45786</v>
      </c>
      <c r="Z303" s="113">
        <f t="shared" si="94"/>
        <v>0.69999541347520988</v>
      </c>
      <c r="AA303" s="51">
        <f t="shared" si="95"/>
        <v>45786</v>
      </c>
      <c r="AB303" s="122">
        <f t="shared" si="96"/>
        <v>0.69999541347520988</v>
      </c>
      <c r="AC303" s="131"/>
      <c r="AD303" s="131">
        <v>1</v>
      </c>
      <c r="AE303" s="131"/>
      <c r="AF303" s="132"/>
      <c r="AG303" s="198" t="s">
        <v>1172</v>
      </c>
      <c r="AH303" s="198" t="s">
        <v>1157</v>
      </c>
      <c r="AI303" s="132"/>
      <c r="AJ303" s="132"/>
      <c r="AK303" s="260" t="s">
        <v>1173</v>
      </c>
    </row>
    <row r="304" spans="1:37" s="255" customFormat="1" ht="194.25" customHeight="1">
      <c r="A304" s="267">
        <f t="shared" si="110"/>
        <v>268</v>
      </c>
      <c r="B304" s="218" t="s">
        <v>1174</v>
      </c>
      <c r="C304" s="217" t="s">
        <v>63</v>
      </c>
      <c r="D304" s="219">
        <v>2027</v>
      </c>
      <c r="E304" s="220"/>
      <c r="F304" s="222">
        <v>74951</v>
      </c>
      <c r="G304" s="217"/>
      <c r="H304" s="217"/>
      <c r="I304" s="217"/>
      <c r="J304" s="31" t="s">
        <v>1175</v>
      </c>
      <c r="K304" s="222"/>
      <c r="L304" s="222"/>
      <c r="M304" s="222"/>
      <c r="N304" s="222"/>
      <c r="O304" s="40">
        <f t="shared" si="108"/>
        <v>74951</v>
      </c>
      <c r="P304" s="222">
        <v>74951</v>
      </c>
      <c r="Q304" s="217"/>
      <c r="R304" s="217"/>
      <c r="S304" s="40">
        <f t="shared" si="109"/>
        <v>60124</v>
      </c>
      <c r="T304" s="222">
        <v>60124</v>
      </c>
      <c r="U304" s="222"/>
      <c r="V304" s="222"/>
      <c r="W304" s="222"/>
      <c r="X304" s="222"/>
      <c r="Y304" s="51">
        <f t="shared" si="93"/>
        <v>14827</v>
      </c>
      <c r="Z304" s="113">
        <f t="shared" si="94"/>
        <v>0.19782257741724593</v>
      </c>
      <c r="AA304" s="51">
        <f t="shared" si="95"/>
        <v>14827</v>
      </c>
      <c r="AB304" s="122">
        <f t="shared" si="96"/>
        <v>0.19782257741724593</v>
      </c>
      <c r="AC304" s="131">
        <v>1</v>
      </c>
      <c r="AD304" s="131"/>
      <c r="AE304" s="131"/>
      <c r="AF304" s="132"/>
      <c r="AG304" s="198" t="s">
        <v>1176</v>
      </c>
      <c r="AH304" s="198" t="s">
        <v>1140</v>
      </c>
      <c r="AI304" s="132"/>
      <c r="AJ304" s="132"/>
      <c r="AK304" s="260" t="s">
        <v>1177</v>
      </c>
    </row>
    <row r="305" spans="1:37" s="255" customFormat="1" ht="105" customHeight="1">
      <c r="A305" s="267">
        <f t="shared" si="110"/>
        <v>269</v>
      </c>
      <c r="B305" s="218" t="s">
        <v>1178</v>
      </c>
      <c r="C305" s="217" t="s">
        <v>63</v>
      </c>
      <c r="D305" s="219">
        <v>2028</v>
      </c>
      <c r="E305" s="220"/>
      <c r="F305" s="222">
        <v>164641</v>
      </c>
      <c r="G305" s="217"/>
      <c r="H305" s="217"/>
      <c r="I305" s="217"/>
      <c r="J305" s="31" t="s">
        <v>284</v>
      </c>
      <c r="K305" s="222"/>
      <c r="L305" s="222"/>
      <c r="M305" s="222"/>
      <c r="N305" s="222"/>
      <c r="O305" s="40">
        <f t="shared" si="108"/>
        <v>164641</v>
      </c>
      <c r="P305" s="222">
        <v>164641</v>
      </c>
      <c r="Q305" s="217"/>
      <c r="R305" s="217"/>
      <c r="S305" s="40">
        <f t="shared" si="109"/>
        <v>49392</v>
      </c>
      <c r="T305" s="222">
        <v>49392</v>
      </c>
      <c r="U305" s="222"/>
      <c r="V305" s="222"/>
      <c r="W305" s="222"/>
      <c r="X305" s="222"/>
      <c r="Y305" s="51">
        <f t="shared" si="93"/>
        <v>115249</v>
      </c>
      <c r="Z305" s="113">
        <f t="shared" si="94"/>
        <v>0.70000182214636697</v>
      </c>
      <c r="AA305" s="51">
        <f t="shared" si="95"/>
        <v>115249</v>
      </c>
      <c r="AB305" s="122">
        <f t="shared" si="96"/>
        <v>0.70000182214636697</v>
      </c>
      <c r="AC305" s="131"/>
      <c r="AD305" s="131">
        <v>1</v>
      </c>
      <c r="AE305" s="131"/>
      <c r="AF305" s="132"/>
      <c r="AG305" s="198" t="s">
        <v>1179</v>
      </c>
      <c r="AH305" s="198" t="s">
        <v>1157</v>
      </c>
      <c r="AI305" s="132"/>
      <c r="AJ305" s="132"/>
      <c r="AK305" s="260" t="s">
        <v>1180</v>
      </c>
    </row>
    <row r="306" spans="1:37" s="258" customFormat="1" ht="118.5" customHeight="1">
      <c r="A306" s="267">
        <f t="shared" si="110"/>
        <v>270</v>
      </c>
      <c r="B306" s="42" t="s">
        <v>1181</v>
      </c>
      <c r="C306" s="41" t="s">
        <v>64</v>
      </c>
      <c r="D306" s="41" t="s">
        <v>5</v>
      </c>
      <c r="E306" s="46"/>
      <c r="F306" s="46">
        <v>57523.748440000003</v>
      </c>
      <c r="G306" s="43"/>
      <c r="H306" s="71">
        <v>57523.748440000003</v>
      </c>
      <c r="I306" s="43"/>
      <c r="J306" s="31" t="s">
        <v>284</v>
      </c>
      <c r="K306" s="46"/>
      <c r="L306" s="46"/>
      <c r="M306" s="46"/>
      <c r="N306" s="46"/>
      <c r="O306" s="40">
        <f t="shared" si="108"/>
        <v>61000</v>
      </c>
      <c r="P306" s="46">
        <v>61000</v>
      </c>
      <c r="Q306" s="46"/>
      <c r="R306" s="46"/>
      <c r="S306" s="40">
        <f t="shared" si="109"/>
        <v>0</v>
      </c>
      <c r="T306" s="46"/>
      <c r="U306" s="46"/>
      <c r="V306" s="46"/>
      <c r="W306" s="51">
        <f t="shared" si="99"/>
        <v>0</v>
      </c>
      <c r="X306" s="51"/>
      <c r="Y306" s="51">
        <f t="shared" ref="Y306:Y372" si="112">P306+Q306-T306-U306</f>
        <v>61000</v>
      </c>
      <c r="Z306" s="113">
        <f t="shared" ref="Z306:Z371" si="113">Y306/(P306+Q306)</f>
        <v>1</v>
      </c>
      <c r="AA306" s="51">
        <f t="shared" ref="AA306:AA371" si="114">Y306+W306</f>
        <v>61000</v>
      </c>
      <c r="AB306" s="122">
        <f t="shared" ref="AB306:AB371" si="115">AA306/O306</f>
        <v>1</v>
      </c>
      <c r="AC306" s="106">
        <v>1</v>
      </c>
      <c r="AD306" s="106"/>
      <c r="AE306" s="106"/>
      <c r="AF306" s="57"/>
      <c r="AG306" s="57" t="s">
        <v>1182</v>
      </c>
      <c r="AH306" s="57" t="s">
        <v>1183</v>
      </c>
      <c r="AI306" s="57"/>
      <c r="AJ306" s="57"/>
      <c r="AK306" s="48" t="s">
        <v>1184</v>
      </c>
    </row>
    <row r="307" spans="1:37" s="251" customFormat="1">
      <c r="A307" s="271" t="s">
        <v>1185</v>
      </c>
      <c r="B307" s="272"/>
      <c r="C307" s="154"/>
      <c r="D307" s="15"/>
      <c r="E307" s="23">
        <f>E309</f>
        <v>32850684.791999999</v>
      </c>
      <c r="F307" s="23">
        <f t="shared" ref="F307:AK307" si="116">F309</f>
        <v>31950474.553099997</v>
      </c>
      <c r="G307" s="23">
        <f t="shared" si="116"/>
        <v>0</v>
      </c>
      <c r="H307" s="23">
        <f t="shared" si="116"/>
        <v>0</v>
      </c>
      <c r="I307" s="23">
        <f t="shared" si="116"/>
        <v>0</v>
      </c>
      <c r="J307" s="23">
        <f t="shared" si="116"/>
        <v>0</v>
      </c>
      <c r="K307" s="23">
        <f t="shared" si="116"/>
        <v>0</v>
      </c>
      <c r="L307" s="23">
        <f t="shared" si="116"/>
        <v>0</v>
      </c>
      <c r="M307" s="23">
        <f t="shared" si="116"/>
        <v>0</v>
      </c>
      <c r="N307" s="23">
        <f t="shared" si="116"/>
        <v>0</v>
      </c>
      <c r="O307" s="23">
        <f t="shared" si="116"/>
        <v>9966390.4000000004</v>
      </c>
      <c r="P307" s="23">
        <f t="shared" si="116"/>
        <v>9966390.4000000004</v>
      </c>
      <c r="Q307" s="23">
        <f t="shared" si="116"/>
        <v>0</v>
      </c>
      <c r="R307" s="23">
        <f t="shared" si="116"/>
        <v>0</v>
      </c>
      <c r="S307" s="23">
        <f t="shared" si="116"/>
        <v>9566120</v>
      </c>
      <c r="T307" s="23">
        <f t="shared" si="116"/>
        <v>9566120</v>
      </c>
      <c r="U307" s="23">
        <f t="shared" si="116"/>
        <v>0</v>
      </c>
      <c r="V307" s="23">
        <f t="shared" si="116"/>
        <v>0</v>
      </c>
      <c r="W307" s="23">
        <f t="shared" si="99"/>
        <v>0</v>
      </c>
      <c r="X307" s="23"/>
      <c r="Y307" s="23">
        <f t="shared" si="112"/>
        <v>400270.40000000037</v>
      </c>
      <c r="Z307" s="107">
        <f t="shared" si="113"/>
        <v>4.0162022952663017E-2</v>
      </c>
      <c r="AA307" s="23">
        <f t="shared" si="114"/>
        <v>400270.40000000037</v>
      </c>
      <c r="AB307" s="108">
        <f t="shared" si="115"/>
        <v>4.0162022952663017E-2</v>
      </c>
      <c r="AC307" s="23">
        <f t="shared" si="116"/>
        <v>10</v>
      </c>
      <c r="AD307" s="23">
        <f t="shared" si="116"/>
        <v>0</v>
      </c>
      <c r="AE307" s="23">
        <f t="shared" si="116"/>
        <v>0</v>
      </c>
      <c r="AF307" s="23">
        <f t="shared" si="116"/>
        <v>0</v>
      </c>
      <c r="AG307" s="23"/>
      <c r="AH307" s="23"/>
      <c r="AI307" s="23"/>
      <c r="AJ307" s="23"/>
      <c r="AK307" s="225">
        <f t="shared" si="116"/>
        <v>0</v>
      </c>
    </row>
    <row r="308" spans="1:37" s="250" customFormat="1" ht="15" customHeight="1">
      <c r="A308" s="30"/>
      <c r="B308" s="12" t="s">
        <v>420</v>
      </c>
      <c r="C308" s="3"/>
      <c r="D308" s="2"/>
      <c r="E308" s="24"/>
      <c r="F308" s="24"/>
      <c r="G308" s="24"/>
      <c r="H308" s="24"/>
      <c r="I308" s="24"/>
      <c r="J308" s="14"/>
      <c r="K308" s="24"/>
      <c r="L308" s="24"/>
      <c r="M308" s="24"/>
      <c r="N308" s="24"/>
      <c r="O308" s="32">
        <f>SUM(P308:R308)</f>
        <v>0</v>
      </c>
      <c r="P308" s="24"/>
      <c r="Q308" s="24"/>
      <c r="R308" s="24"/>
      <c r="S308" s="32">
        <f>SUM(T308:V308)</f>
        <v>0</v>
      </c>
      <c r="T308" s="24"/>
      <c r="U308" s="24"/>
      <c r="V308" s="24"/>
      <c r="W308" s="50">
        <f t="shared" si="99"/>
        <v>0</v>
      </c>
      <c r="X308" s="75"/>
      <c r="Y308" s="50">
        <f t="shared" si="112"/>
        <v>0</v>
      </c>
      <c r="Z308" s="115"/>
      <c r="AA308" s="50"/>
      <c r="AB308" s="124"/>
      <c r="AC308" s="104"/>
      <c r="AD308" s="104"/>
      <c r="AE308" s="104"/>
      <c r="AF308" s="76"/>
      <c r="AG308" s="76"/>
      <c r="AH308" s="76"/>
      <c r="AI308" s="76"/>
      <c r="AJ308" s="76"/>
      <c r="AK308" s="63"/>
    </row>
    <row r="309" spans="1:37" s="250" customFormat="1" ht="27.75" customHeight="1">
      <c r="A309" s="29" t="s">
        <v>65</v>
      </c>
      <c r="B309" s="21" t="s">
        <v>142</v>
      </c>
      <c r="C309" s="17"/>
      <c r="D309" s="19"/>
      <c r="E309" s="20">
        <f>SUM(E310:E319)</f>
        <v>32850684.791999999</v>
      </c>
      <c r="F309" s="20">
        <f>SUM(F310:F319)</f>
        <v>31950474.553099997</v>
      </c>
      <c r="G309" s="20">
        <f t="shared" ref="G309:AK309" si="117">G310</f>
        <v>0</v>
      </c>
      <c r="H309" s="20">
        <f>SUM(H310:H316)</f>
        <v>0</v>
      </c>
      <c r="I309" s="20">
        <f t="shared" si="117"/>
        <v>0</v>
      </c>
      <c r="J309" s="20"/>
      <c r="K309" s="20">
        <f t="shared" si="117"/>
        <v>0</v>
      </c>
      <c r="L309" s="20">
        <f t="shared" si="117"/>
        <v>0</v>
      </c>
      <c r="M309" s="20">
        <f t="shared" si="117"/>
        <v>0</v>
      </c>
      <c r="N309" s="20">
        <f t="shared" si="117"/>
        <v>0</v>
      </c>
      <c r="O309" s="20">
        <f>SUM(O310:O319)</f>
        <v>9966390.4000000004</v>
      </c>
      <c r="P309" s="20">
        <f>SUM(P310:P319)</f>
        <v>9966390.4000000004</v>
      </c>
      <c r="Q309" s="20">
        <f t="shared" si="117"/>
        <v>0</v>
      </c>
      <c r="R309" s="20">
        <f t="shared" si="117"/>
        <v>0</v>
      </c>
      <c r="S309" s="20">
        <f>SUM(S310:S319)</f>
        <v>9566120</v>
      </c>
      <c r="T309" s="20">
        <f>SUM(T310:T319)</f>
        <v>9566120</v>
      </c>
      <c r="U309" s="20">
        <f t="shared" si="117"/>
        <v>0</v>
      </c>
      <c r="V309" s="20">
        <f t="shared" si="117"/>
        <v>0</v>
      </c>
      <c r="W309" s="20">
        <f t="shared" si="99"/>
        <v>0</v>
      </c>
      <c r="X309" s="20"/>
      <c r="Y309" s="20">
        <f>P309+Q309-T309-U309</f>
        <v>400270.40000000037</v>
      </c>
      <c r="Z309" s="111">
        <f t="shared" si="113"/>
        <v>4.0162022952663017E-2</v>
      </c>
      <c r="AA309" s="20">
        <f>Y309+W309</f>
        <v>400270.40000000037</v>
      </c>
      <c r="AB309" s="120">
        <f t="shared" si="115"/>
        <v>4.0162022952663017E-2</v>
      </c>
      <c r="AC309" s="20">
        <f t="shared" ref="AC309:AE309" si="118">SUM(AC310:AC319)</f>
        <v>10</v>
      </c>
      <c r="AD309" s="20">
        <f t="shared" si="118"/>
        <v>0</v>
      </c>
      <c r="AE309" s="20">
        <f t="shared" si="118"/>
        <v>0</v>
      </c>
      <c r="AF309" s="20">
        <f t="shared" si="117"/>
        <v>0</v>
      </c>
      <c r="AG309" s="20"/>
      <c r="AH309" s="20"/>
      <c r="AI309" s="20"/>
      <c r="AJ309" s="20"/>
      <c r="AK309" s="226">
        <f t="shared" si="117"/>
        <v>0</v>
      </c>
    </row>
    <row r="310" spans="1:37" s="250" customFormat="1" ht="69.75" customHeight="1">
      <c r="A310" s="267">
        <f>ROW()-39</f>
        <v>271</v>
      </c>
      <c r="B310" s="42" t="s">
        <v>1186</v>
      </c>
      <c r="C310" s="85" t="s">
        <v>66</v>
      </c>
      <c r="D310" s="39" t="s">
        <v>5</v>
      </c>
      <c r="E310" s="40">
        <v>3920703</v>
      </c>
      <c r="F310" s="46">
        <v>3915676.7986900001</v>
      </c>
      <c r="G310" s="40"/>
      <c r="H310" s="40"/>
      <c r="I310" s="40"/>
      <c r="J310" s="31" t="s">
        <v>1187</v>
      </c>
      <c r="K310" s="40"/>
      <c r="L310" s="40"/>
      <c r="M310" s="40"/>
      <c r="N310" s="40"/>
      <c r="O310" s="40">
        <f t="shared" ref="O310:O319" si="119">SUM(P310:R310)</f>
        <v>1012638</v>
      </c>
      <c r="P310" s="40">
        <v>1012638</v>
      </c>
      <c r="Q310" s="40"/>
      <c r="R310" s="40"/>
      <c r="S310" s="40">
        <f t="shared" ref="S310:S316" si="120">SUM(T310:V310)</f>
        <v>1012638</v>
      </c>
      <c r="T310" s="40">
        <v>1012638</v>
      </c>
      <c r="U310" s="40"/>
      <c r="V310" s="40"/>
      <c r="W310" s="51">
        <f t="shared" si="99"/>
        <v>0</v>
      </c>
      <c r="X310" s="51"/>
      <c r="Y310" s="51">
        <f t="shared" ref="Y310:Y319" si="121">P310+Q310-T310-U310</f>
        <v>0</v>
      </c>
      <c r="Z310" s="113">
        <f t="shared" si="113"/>
        <v>0</v>
      </c>
      <c r="AA310" s="51">
        <f t="shared" ref="AA310:AA319" si="122">Y310+W310</f>
        <v>0</v>
      </c>
      <c r="AB310" s="122">
        <f t="shared" si="115"/>
        <v>0</v>
      </c>
      <c r="AC310" s="131">
        <v>1</v>
      </c>
      <c r="AD310" s="131"/>
      <c r="AE310" s="131"/>
      <c r="AF310" s="55"/>
      <c r="AG310" s="55"/>
      <c r="AH310" s="55"/>
      <c r="AI310" s="57" t="s">
        <v>1188</v>
      </c>
      <c r="AJ310" s="57" t="s">
        <v>1189</v>
      </c>
      <c r="AK310" s="48"/>
    </row>
    <row r="311" spans="1:37" s="250" customFormat="1" ht="96.6" customHeight="1">
      <c r="A311" s="267">
        <f t="shared" ref="A311:A319" si="123">ROW()-39</f>
        <v>272</v>
      </c>
      <c r="B311" s="42" t="s">
        <v>1190</v>
      </c>
      <c r="C311" s="85" t="s">
        <v>67</v>
      </c>
      <c r="D311" s="133" t="s">
        <v>5</v>
      </c>
      <c r="E311" s="40">
        <v>25307124</v>
      </c>
      <c r="F311" s="46">
        <v>24709885.39686</v>
      </c>
      <c r="G311" s="40"/>
      <c r="H311" s="40"/>
      <c r="I311" s="40"/>
      <c r="J311" s="31" t="s">
        <v>1191</v>
      </c>
      <c r="K311" s="40"/>
      <c r="L311" s="40"/>
      <c r="M311" s="40"/>
      <c r="N311" s="40"/>
      <c r="O311" s="40">
        <f t="shared" si="119"/>
        <v>8088200</v>
      </c>
      <c r="P311" s="40">
        <v>8088200</v>
      </c>
      <c r="Q311" s="40"/>
      <c r="R311" s="40"/>
      <c r="S311" s="40">
        <f t="shared" si="120"/>
        <v>8055924.5999999996</v>
      </c>
      <c r="T311" s="40">
        <v>8055924.5999999996</v>
      </c>
      <c r="U311" s="40"/>
      <c r="V311" s="40"/>
      <c r="W311" s="51">
        <f t="shared" si="99"/>
        <v>0</v>
      </c>
      <c r="X311" s="51"/>
      <c r="Y311" s="51">
        <f t="shared" si="121"/>
        <v>32275.400000000373</v>
      </c>
      <c r="Z311" s="113">
        <f t="shared" si="113"/>
        <v>3.9904305036967897E-3</v>
      </c>
      <c r="AA311" s="51">
        <f t="shared" si="122"/>
        <v>32275.400000000373</v>
      </c>
      <c r="AB311" s="122">
        <f t="shared" si="115"/>
        <v>3.9904305036967897E-3</v>
      </c>
      <c r="AC311" s="131">
        <v>1</v>
      </c>
      <c r="AD311" s="131"/>
      <c r="AE311" s="131"/>
      <c r="AF311" s="55"/>
      <c r="AG311" s="55"/>
      <c r="AH311" s="55"/>
      <c r="AI311" s="57" t="s">
        <v>1192</v>
      </c>
      <c r="AJ311" s="57" t="s">
        <v>236</v>
      </c>
      <c r="AK311" s="48"/>
    </row>
    <row r="312" spans="1:37" s="250" customFormat="1" ht="69.75" customHeight="1">
      <c r="A312" s="267">
        <f t="shared" si="123"/>
        <v>273</v>
      </c>
      <c r="B312" s="42" t="s">
        <v>1193</v>
      </c>
      <c r="C312" s="85" t="s">
        <v>67</v>
      </c>
      <c r="D312" s="133" t="s">
        <v>5</v>
      </c>
      <c r="E312" s="40">
        <v>1925082</v>
      </c>
      <c r="F312" s="46">
        <v>1860503.1017899998</v>
      </c>
      <c r="G312" s="40"/>
      <c r="H312" s="40"/>
      <c r="I312" s="40"/>
      <c r="J312" s="31" t="s">
        <v>1194</v>
      </c>
      <c r="K312" s="40"/>
      <c r="L312" s="40"/>
      <c r="M312" s="40"/>
      <c r="N312" s="40"/>
      <c r="O312" s="40">
        <f t="shared" si="119"/>
        <v>497557.4</v>
      </c>
      <c r="P312" s="40">
        <v>497557.4</v>
      </c>
      <c r="Q312" s="40"/>
      <c r="R312" s="40"/>
      <c r="S312" s="40">
        <f t="shared" si="120"/>
        <v>497557.4</v>
      </c>
      <c r="T312" s="40">
        <v>497557.4</v>
      </c>
      <c r="U312" s="40"/>
      <c r="V312" s="40"/>
      <c r="W312" s="51">
        <f t="shared" si="99"/>
        <v>0</v>
      </c>
      <c r="X312" s="51"/>
      <c r="Y312" s="51">
        <f t="shared" si="121"/>
        <v>0</v>
      </c>
      <c r="Z312" s="113">
        <f t="shared" si="113"/>
        <v>0</v>
      </c>
      <c r="AA312" s="51">
        <f t="shared" si="122"/>
        <v>0</v>
      </c>
      <c r="AB312" s="122">
        <f t="shared" si="115"/>
        <v>0</v>
      </c>
      <c r="AC312" s="131">
        <v>1</v>
      </c>
      <c r="AD312" s="131"/>
      <c r="AE312" s="131"/>
      <c r="AF312" s="55"/>
      <c r="AG312" s="55"/>
      <c r="AH312" s="55"/>
      <c r="AI312" s="57" t="s">
        <v>1195</v>
      </c>
      <c r="AJ312" s="57" t="s">
        <v>236</v>
      </c>
      <c r="AK312" s="48"/>
    </row>
    <row r="313" spans="1:37" s="250" customFormat="1" ht="96.75" customHeight="1">
      <c r="A313" s="267">
        <f t="shared" si="123"/>
        <v>274</v>
      </c>
      <c r="B313" s="42" t="s">
        <v>1196</v>
      </c>
      <c r="C313" s="85" t="s">
        <v>67</v>
      </c>
      <c r="D313" s="133" t="s">
        <v>5</v>
      </c>
      <c r="E313" s="40">
        <v>1404362.7919999999</v>
      </c>
      <c r="F313" s="46">
        <v>1306053.0657599999</v>
      </c>
      <c r="G313" s="40"/>
      <c r="H313" s="40"/>
      <c r="I313" s="40"/>
      <c r="J313" s="31" t="s">
        <v>1197</v>
      </c>
      <c r="K313" s="40"/>
      <c r="L313" s="40"/>
      <c r="M313" s="40"/>
      <c r="N313" s="40"/>
      <c r="O313" s="40">
        <f t="shared" si="119"/>
        <v>65282</v>
      </c>
      <c r="P313" s="40">
        <v>65282</v>
      </c>
      <c r="Q313" s="40"/>
      <c r="R313" s="40"/>
      <c r="S313" s="40">
        <f t="shared" si="120"/>
        <v>0</v>
      </c>
      <c r="T313" s="40">
        <v>0</v>
      </c>
      <c r="U313" s="40"/>
      <c r="V313" s="40"/>
      <c r="W313" s="51">
        <f t="shared" si="99"/>
        <v>0</v>
      </c>
      <c r="X313" s="51"/>
      <c r="Y313" s="51">
        <f t="shared" si="121"/>
        <v>65282</v>
      </c>
      <c r="Z313" s="113">
        <f t="shared" si="113"/>
        <v>1</v>
      </c>
      <c r="AA313" s="51">
        <f t="shared" si="122"/>
        <v>65282</v>
      </c>
      <c r="AB313" s="122">
        <f t="shared" si="115"/>
        <v>1</v>
      </c>
      <c r="AC313" s="131">
        <v>1</v>
      </c>
      <c r="AD313" s="131"/>
      <c r="AE313" s="131"/>
      <c r="AF313" s="55"/>
      <c r="AG313" s="55"/>
      <c r="AH313" s="55"/>
      <c r="AI313" s="57" t="s">
        <v>1198</v>
      </c>
      <c r="AJ313" s="57" t="s">
        <v>1199</v>
      </c>
      <c r="AK313" s="48" t="s">
        <v>148</v>
      </c>
    </row>
    <row r="314" spans="1:37" s="250" customFormat="1" ht="66.75" customHeight="1">
      <c r="A314" s="267">
        <f t="shared" si="123"/>
        <v>275</v>
      </c>
      <c r="B314" s="42" t="s">
        <v>1200</v>
      </c>
      <c r="C314" s="38">
        <v>355022015</v>
      </c>
      <c r="D314" s="133">
        <v>2026</v>
      </c>
      <c r="E314" s="40">
        <v>37600</v>
      </c>
      <c r="F314" s="46">
        <v>37600.699999999997</v>
      </c>
      <c r="G314" s="40"/>
      <c r="H314" s="40"/>
      <c r="I314" s="40"/>
      <c r="J314" s="151"/>
      <c r="K314" s="40"/>
      <c r="L314" s="40"/>
      <c r="M314" s="40"/>
      <c r="N314" s="40"/>
      <c r="O314" s="40">
        <f t="shared" si="119"/>
        <v>46900</v>
      </c>
      <c r="P314" s="40">
        <v>46900</v>
      </c>
      <c r="Q314" s="40"/>
      <c r="R314" s="40"/>
      <c r="S314" s="40">
        <f t="shared" si="120"/>
        <v>0</v>
      </c>
      <c r="T314" s="40"/>
      <c r="U314" s="40"/>
      <c r="V314" s="40"/>
      <c r="W314" s="51">
        <f t="shared" si="99"/>
        <v>0</v>
      </c>
      <c r="X314" s="51"/>
      <c r="Y314" s="51">
        <f t="shared" si="121"/>
        <v>46900</v>
      </c>
      <c r="Z314" s="113">
        <f t="shared" si="113"/>
        <v>1</v>
      </c>
      <c r="AA314" s="51">
        <f t="shared" si="122"/>
        <v>46900</v>
      </c>
      <c r="AB314" s="122">
        <f t="shared" si="115"/>
        <v>1</v>
      </c>
      <c r="AC314" s="131">
        <v>1</v>
      </c>
      <c r="AD314" s="131"/>
      <c r="AE314" s="131"/>
      <c r="AF314" s="55"/>
      <c r="AG314" s="55"/>
      <c r="AH314" s="55"/>
      <c r="AI314" s="57" t="s">
        <v>1201</v>
      </c>
      <c r="AJ314" s="57" t="s">
        <v>1202</v>
      </c>
      <c r="AK314" s="48" t="s">
        <v>1203</v>
      </c>
    </row>
    <row r="315" spans="1:37" s="250" customFormat="1" ht="66.75" customHeight="1">
      <c r="A315" s="267">
        <f t="shared" si="123"/>
        <v>276</v>
      </c>
      <c r="B315" s="42" t="s">
        <v>1204</v>
      </c>
      <c r="C315" s="38">
        <v>355028015</v>
      </c>
      <c r="D315" s="133">
        <v>2026</v>
      </c>
      <c r="E315" s="40">
        <v>10300</v>
      </c>
      <c r="F315" s="46">
        <v>7999.99</v>
      </c>
      <c r="G315" s="40"/>
      <c r="H315" s="40"/>
      <c r="I315" s="40"/>
      <c r="J315" s="151"/>
      <c r="K315" s="40"/>
      <c r="L315" s="40"/>
      <c r="M315" s="40"/>
      <c r="N315" s="40"/>
      <c r="O315" s="40">
        <f t="shared" si="119"/>
        <v>10300</v>
      </c>
      <c r="P315" s="40">
        <v>10300</v>
      </c>
      <c r="Q315" s="40"/>
      <c r="R315" s="40"/>
      <c r="S315" s="40">
        <f t="shared" si="120"/>
        <v>0</v>
      </c>
      <c r="T315" s="40"/>
      <c r="U315" s="40"/>
      <c r="V315" s="40"/>
      <c r="W315" s="51">
        <f t="shared" si="99"/>
        <v>0</v>
      </c>
      <c r="X315" s="51"/>
      <c r="Y315" s="51">
        <f t="shared" si="121"/>
        <v>10300</v>
      </c>
      <c r="Z315" s="113">
        <f t="shared" si="113"/>
        <v>1</v>
      </c>
      <c r="AA315" s="51">
        <f t="shared" si="122"/>
        <v>10300</v>
      </c>
      <c r="AB315" s="122">
        <f t="shared" si="115"/>
        <v>1</v>
      </c>
      <c r="AC315" s="131">
        <v>1</v>
      </c>
      <c r="AD315" s="131"/>
      <c r="AE315" s="131"/>
      <c r="AF315" s="55"/>
      <c r="AG315" s="55"/>
      <c r="AH315" s="55"/>
      <c r="AI315" s="57" t="s">
        <v>1205</v>
      </c>
      <c r="AJ315" s="57" t="s">
        <v>1206</v>
      </c>
      <c r="AK315" s="48" t="s">
        <v>1203</v>
      </c>
    </row>
    <row r="316" spans="1:37" s="250" customFormat="1" ht="66.75" customHeight="1">
      <c r="A316" s="267">
        <f t="shared" si="123"/>
        <v>277</v>
      </c>
      <c r="B316" s="42" t="s">
        <v>1207</v>
      </c>
      <c r="C316" s="38">
        <v>355022015</v>
      </c>
      <c r="D316" s="133">
        <v>2026</v>
      </c>
      <c r="E316" s="40">
        <v>43956</v>
      </c>
      <c r="F316" s="46">
        <v>35164.800000000003</v>
      </c>
      <c r="G316" s="40"/>
      <c r="H316" s="40"/>
      <c r="I316" s="40"/>
      <c r="J316" s="151"/>
      <c r="K316" s="40"/>
      <c r="L316" s="40"/>
      <c r="M316" s="40"/>
      <c r="N316" s="40"/>
      <c r="O316" s="40">
        <f t="shared" si="119"/>
        <v>43956</v>
      </c>
      <c r="P316" s="40">
        <v>43956</v>
      </c>
      <c r="Q316" s="40"/>
      <c r="R316" s="40"/>
      <c r="S316" s="40">
        <f t="shared" si="120"/>
        <v>0</v>
      </c>
      <c r="T316" s="40"/>
      <c r="U316" s="40"/>
      <c r="V316" s="40"/>
      <c r="W316" s="51">
        <f t="shared" si="99"/>
        <v>0</v>
      </c>
      <c r="X316" s="51"/>
      <c r="Y316" s="51">
        <f t="shared" si="121"/>
        <v>43956</v>
      </c>
      <c r="Z316" s="113">
        <f t="shared" si="113"/>
        <v>1</v>
      </c>
      <c r="AA316" s="51">
        <f t="shared" si="122"/>
        <v>43956</v>
      </c>
      <c r="AB316" s="122">
        <f t="shared" si="115"/>
        <v>1</v>
      </c>
      <c r="AC316" s="131">
        <v>1</v>
      </c>
      <c r="AD316" s="131"/>
      <c r="AE316" s="131"/>
      <c r="AF316" s="55"/>
      <c r="AG316" s="55"/>
      <c r="AH316" s="55"/>
      <c r="AI316" s="57" t="s">
        <v>1208</v>
      </c>
      <c r="AJ316" s="57" t="s">
        <v>1209</v>
      </c>
      <c r="AK316" s="48" t="s">
        <v>1203</v>
      </c>
    </row>
    <row r="317" spans="1:37" s="250" customFormat="1" ht="66.75" customHeight="1">
      <c r="A317" s="267">
        <f t="shared" si="123"/>
        <v>278</v>
      </c>
      <c r="B317" s="42" t="s">
        <v>1210</v>
      </c>
      <c r="C317" s="200">
        <v>355001015</v>
      </c>
      <c r="D317" s="133">
        <v>2026</v>
      </c>
      <c r="E317" s="40">
        <v>62321</v>
      </c>
      <c r="F317" s="46"/>
      <c r="G317" s="40"/>
      <c r="H317" s="40"/>
      <c r="I317" s="40"/>
      <c r="J317" s="151"/>
      <c r="K317" s="40"/>
      <c r="L317" s="40"/>
      <c r="M317" s="40"/>
      <c r="N317" s="40"/>
      <c r="O317" s="40">
        <f t="shared" si="119"/>
        <v>62321</v>
      </c>
      <c r="P317" s="40">
        <v>62321</v>
      </c>
      <c r="Q317" s="40"/>
      <c r="R317" s="40"/>
      <c r="S317" s="40"/>
      <c r="T317" s="40"/>
      <c r="U317" s="40"/>
      <c r="V317" s="40"/>
      <c r="W317" s="51"/>
      <c r="X317" s="51"/>
      <c r="Y317" s="51">
        <f t="shared" si="121"/>
        <v>62321</v>
      </c>
      <c r="Z317" s="113">
        <f t="shared" si="113"/>
        <v>1</v>
      </c>
      <c r="AA317" s="51">
        <f t="shared" si="122"/>
        <v>62321</v>
      </c>
      <c r="AB317" s="122">
        <f t="shared" si="115"/>
        <v>1</v>
      </c>
      <c r="AC317" s="131">
        <v>1</v>
      </c>
      <c r="AD317" s="131"/>
      <c r="AE317" s="131"/>
      <c r="AF317" s="55"/>
      <c r="AG317" s="55"/>
      <c r="AH317" s="55"/>
      <c r="AI317" s="189"/>
      <c r="AJ317" s="57"/>
      <c r="AK317" s="48" t="s">
        <v>1211</v>
      </c>
    </row>
    <row r="318" spans="1:37" s="250" customFormat="1" ht="66.75" customHeight="1">
      <c r="A318" s="267">
        <f t="shared" si="123"/>
        <v>279</v>
      </c>
      <c r="B318" s="42" t="s">
        <v>1212</v>
      </c>
      <c r="C318" s="200">
        <v>355014015</v>
      </c>
      <c r="D318" s="133">
        <v>2026</v>
      </c>
      <c r="E318" s="40">
        <v>54236</v>
      </c>
      <c r="F318" s="46">
        <v>18970</v>
      </c>
      <c r="G318" s="40"/>
      <c r="H318" s="40"/>
      <c r="I318" s="40"/>
      <c r="J318" s="151"/>
      <c r="K318" s="40"/>
      <c r="L318" s="40"/>
      <c r="M318" s="40"/>
      <c r="N318" s="40"/>
      <c r="O318" s="40">
        <f t="shared" si="119"/>
        <v>54236</v>
      </c>
      <c r="P318" s="40">
        <v>54236</v>
      </c>
      <c r="Q318" s="40"/>
      <c r="R318" s="40"/>
      <c r="S318" s="40"/>
      <c r="T318" s="40"/>
      <c r="U318" s="40"/>
      <c r="V318" s="40"/>
      <c r="W318" s="51"/>
      <c r="X318" s="51"/>
      <c r="Y318" s="51">
        <f t="shared" si="121"/>
        <v>54236</v>
      </c>
      <c r="Z318" s="113">
        <f t="shared" si="113"/>
        <v>1</v>
      </c>
      <c r="AA318" s="51">
        <f t="shared" si="122"/>
        <v>54236</v>
      </c>
      <c r="AB318" s="122">
        <f t="shared" si="115"/>
        <v>1</v>
      </c>
      <c r="AC318" s="131">
        <v>1</v>
      </c>
      <c r="AD318" s="131"/>
      <c r="AE318" s="131"/>
      <c r="AF318" s="55"/>
      <c r="AG318" s="55"/>
      <c r="AH318" s="55"/>
      <c r="AI318" s="201" t="s">
        <v>1213</v>
      </c>
      <c r="AJ318" s="57" t="s">
        <v>1214</v>
      </c>
      <c r="AK318" s="48" t="s">
        <v>1203</v>
      </c>
    </row>
    <row r="319" spans="1:37" s="250" customFormat="1" ht="66.75" customHeight="1">
      <c r="A319" s="267">
        <f t="shared" si="123"/>
        <v>280</v>
      </c>
      <c r="B319" s="42" t="s">
        <v>1215</v>
      </c>
      <c r="C319" s="200">
        <v>355016015</v>
      </c>
      <c r="D319" s="133">
        <v>2026</v>
      </c>
      <c r="E319" s="40">
        <v>85000</v>
      </c>
      <c r="F319" s="46">
        <v>58620.7</v>
      </c>
      <c r="G319" s="40"/>
      <c r="H319" s="40"/>
      <c r="I319" s="40"/>
      <c r="J319" s="151"/>
      <c r="K319" s="40"/>
      <c r="L319" s="40"/>
      <c r="M319" s="40"/>
      <c r="N319" s="40"/>
      <c r="O319" s="40">
        <f t="shared" si="119"/>
        <v>85000</v>
      </c>
      <c r="P319" s="40">
        <v>85000</v>
      </c>
      <c r="Q319" s="40"/>
      <c r="R319" s="40"/>
      <c r="S319" s="40"/>
      <c r="T319" s="40"/>
      <c r="U319" s="40"/>
      <c r="V319" s="40"/>
      <c r="W319" s="51"/>
      <c r="X319" s="51"/>
      <c r="Y319" s="51">
        <f t="shared" si="121"/>
        <v>85000</v>
      </c>
      <c r="Z319" s="113">
        <f t="shared" si="113"/>
        <v>1</v>
      </c>
      <c r="AA319" s="51">
        <f t="shared" si="122"/>
        <v>85000</v>
      </c>
      <c r="AB319" s="122">
        <f t="shared" si="115"/>
        <v>1</v>
      </c>
      <c r="AC319" s="131">
        <v>1</v>
      </c>
      <c r="AD319" s="131"/>
      <c r="AE319" s="131"/>
      <c r="AF319" s="55"/>
      <c r="AG319" s="55"/>
      <c r="AH319" s="55"/>
      <c r="AI319" s="57" t="s">
        <v>1216</v>
      </c>
      <c r="AJ319" s="57" t="s">
        <v>1217</v>
      </c>
      <c r="AK319" s="48" t="s">
        <v>1203</v>
      </c>
    </row>
    <row r="320" spans="1:37" s="256" customFormat="1" ht="28.5" customHeight="1">
      <c r="A320" s="271" t="s">
        <v>1218</v>
      </c>
      <c r="B320" s="272"/>
      <c r="C320" s="154"/>
      <c r="D320" s="15"/>
      <c r="E320" s="23">
        <f>E322+F325</f>
        <v>2425349.8649999998</v>
      </c>
      <c r="F320" s="23">
        <f>F322+F325</f>
        <v>2337343.81733</v>
      </c>
      <c r="G320" s="23">
        <f t="shared" ref="G320:AF320" si="124">G322+G325</f>
        <v>0</v>
      </c>
      <c r="H320" s="23">
        <f t="shared" si="124"/>
        <v>0</v>
      </c>
      <c r="I320" s="23">
        <f t="shared" si="124"/>
        <v>0</v>
      </c>
      <c r="J320" s="23"/>
      <c r="K320" s="23"/>
      <c r="L320" s="23">
        <f t="shared" si="124"/>
        <v>0</v>
      </c>
      <c r="M320" s="23">
        <f t="shared" si="124"/>
        <v>0</v>
      </c>
      <c r="N320" s="23">
        <f t="shared" si="124"/>
        <v>0</v>
      </c>
      <c r="O320" s="23">
        <f t="shared" si="124"/>
        <v>161884.08976999999</v>
      </c>
      <c r="P320" s="23">
        <f t="shared" si="124"/>
        <v>161884.08976999999</v>
      </c>
      <c r="Q320" s="23">
        <f t="shared" si="124"/>
        <v>0</v>
      </c>
      <c r="R320" s="23">
        <f t="shared" si="124"/>
        <v>0</v>
      </c>
      <c r="S320" s="23">
        <f t="shared" si="124"/>
        <v>161884.08976999999</v>
      </c>
      <c r="T320" s="23">
        <f t="shared" si="124"/>
        <v>161884.08976999999</v>
      </c>
      <c r="U320" s="23">
        <f t="shared" si="124"/>
        <v>0</v>
      </c>
      <c r="V320" s="23">
        <f t="shared" si="124"/>
        <v>0</v>
      </c>
      <c r="W320" s="23">
        <f t="shared" si="99"/>
        <v>0</v>
      </c>
      <c r="X320" s="23"/>
      <c r="Y320" s="23">
        <f t="shared" si="112"/>
        <v>0</v>
      </c>
      <c r="Z320" s="107">
        <f t="shared" si="113"/>
        <v>0</v>
      </c>
      <c r="AA320" s="23">
        <f t="shared" si="114"/>
        <v>0</v>
      </c>
      <c r="AB320" s="108">
        <f t="shared" si="115"/>
        <v>0</v>
      </c>
      <c r="AC320" s="23">
        <f t="shared" si="124"/>
        <v>1</v>
      </c>
      <c r="AD320" s="23">
        <f t="shared" si="124"/>
        <v>1</v>
      </c>
      <c r="AE320" s="23">
        <f t="shared" si="124"/>
        <v>1</v>
      </c>
      <c r="AF320" s="23">
        <f t="shared" si="124"/>
        <v>0</v>
      </c>
      <c r="AG320" s="23"/>
      <c r="AH320" s="23"/>
      <c r="AI320" s="23"/>
      <c r="AJ320" s="23"/>
      <c r="AK320" s="225"/>
    </row>
    <row r="321" spans="1:37" s="250" customFormat="1" ht="21.6" customHeight="1">
      <c r="A321" s="30"/>
      <c r="B321" s="12" t="s">
        <v>420</v>
      </c>
      <c r="C321" s="3"/>
      <c r="D321" s="2"/>
      <c r="E321" s="13"/>
      <c r="F321" s="13"/>
      <c r="G321" s="13"/>
      <c r="H321" s="13"/>
      <c r="I321" s="13"/>
      <c r="J321" s="14"/>
      <c r="K321" s="13"/>
      <c r="L321" s="13"/>
      <c r="M321" s="13"/>
      <c r="N321" s="13"/>
      <c r="O321" s="32">
        <v>0</v>
      </c>
      <c r="P321" s="13"/>
      <c r="Q321" s="13"/>
      <c r="R321" s="13"/>
      <c r="S321" s="32">
        <v>0</v>
      </c>
      <c r="T321" s="13"/>
      <c r="U321" s="13"/>
      <c r="V321" s="13"/>
      <c r="W321" s="50">
        <f t="shared" si="99"/>
        <v>0</v>
      </c>
      <c r="X321" s="52"/>
      <c r="Y321" s="50">
        <f t="shared" si="112"/>
        <v>0</v>
      </c>
      <c r="Z321" s="114"/>
      <c r="AA321" s="50"/>
      <c r="AB321" s="123"/>
      <c r="AC321" s="101"/>
      <c r="AD321" s="101"/>
      <c r="AE321" s="101"/>
      <c r="AF321" s="56"/>
      <c r="AG321" s="56"/>
      <c r="AH321" s="56"/>
      <c r="AI321" s="56"/>
      <c r="AJ321" s="56"/>
      <c r="AK321" s="63"/>
    </row>
    <row r="322" spans="1:37" s="250" customFormat="1" ht="32.25" customHeight="1">
      <c r="A322" s="29" t="s">
        <v>68</v>
      </c>
      <c r="B322" s="21" t="s">
        <v>142</v>
      </c>
      <c r="C322" s="17"/>
      <c r="D322" s="19"/>
      <c r="E322" s="20">
        <f>E323+E324</f>
        <v>2321269.6949999998</v>
      </c>
      <c r="F322" s="20">
        <f>F323+F324</f>
        <v>2233263.6473300001</v>
      </c>
      <c r="G322" s="20">
        <f t="shared" ref="G322:AF322" si="125">G323+G324</f>
        <v>0</v>
      </c>
      <c r="H322" s="20">
        <f t="shared" si="125"/>
        <v>0</v>
      </c>
      <c r="I322" s="20">
        <f t="shared" si="125"/>
        <v>0</v>
      </c>
      <c r="J322" s="20"/>
      <c r="K322" s="20"/>
      <c r="L322" s="20">
        <f t="shared" si="125"/>
        <v>0</v>
      </c>
      <c r="M322" s="20">
        <f t="shared" si="125"/>
        <v>0</v>
      </c>
      <c r="N322" s="20">
        <f t="shared" si="125"/>
        <v>0</v>
      </c>
      <c r="O322" s="20">
        <f t="shared" si="125"/>
        <v>161884.08976999999</v>
      </c>
      <c r="P322" s="20">
        <f t="shared" si="125"/>
        <v>161884.08976999999</v>
      </c>
      <c r="Q322" s="20">
        <f t="shared" si="125"/>
        <v>0</v>
      </c>
      <c r="R322" s="20">
        <f t="shared" si="125"/>
        <v>0</v>
      </c>
      <c r="S322" s="20">
        <f t="shared" si="125"/>
        <v>161884.08976999999</v>
      </c>
      <c r="T322" s="20">
        <f t="shared" si="125"/>
        <v>161884.08976999999</v>
      </c>
      <c r="U322" s="20">
        <f t="shared" si="125"/>
        <v>0</v>
      </c>
      <c r="V322" s="20">
        <f t="shared" si="125"/>
        <v>0</v>
      </c>
      <c r="W322" s="20">
        <f t="shared" si="99"/>
        <v>0</v>
      </c>
      <c r="X322" s="20"/>
      <c r="Y322" s="20">
        <f t="shared" si="112"/>
        <v>0</v>
      </c>
      <c r="Z322" s="111">
        <f t="shared" si="113"/>
        <v>0</v>
      </c>
      <c r="AA322" s="20">
        <f t="shared" si="114"/>
        <v>0</v>
      </c>
      <c r="AB322" s="120">
        <f t="shared" si="115"/>
        <v>0</v>
      </c>
      <c r="AC322" s="20">
        <f t="shared" ref="AC322:AE322" si="126">AC323+AC324</f>
        <v>1</v>
      </c>
      <c r="AD322" s="20">
        <f t="shared" si="126"/>
        <v>1</v>
      </c>
      <c r="AE322" s="20">
        <f t="shared" si="126"/>
        <v>0</v>
      </c>
      <c r="AF322" s="20">
        <f t="shared" si="125"/>
        <v>0</v>
      </c>
      <c r="AG322" s="20"/>
      <c r="AH322" s="20"/>
      <c r="AI322" s="20"/>
      <c r="AJ322" s="20"/>
      <c r="AK322" s="226"/>
    </row>
    <row r="323" spans="1:37" s="250" customFormat="1" ht="46.9" customHeight="1">
      <c r="A323" s="267">
        <f>ROW()-42</f>
        <v>281</v>
      </c>
      <c r="B323" s="42" t="s">
        <v>1219</v>
      </c>
      <c r="C323" s="85" t="s">
        <v>69</v>
      </c>
      <c r="D323" s="39" t="s">
        <v>8</v>
      </c>
      <c r="E323" s="40">
        <v>1556216</v>
      </c>
      <c r="F323" s="46">
        <v>1507872.5974999999</v>
      </c>
      <c r="G323" s="40"/>
      <c r="H323" s="40"/>
      <c r="I323" s="40"/>
      <c r="J323" s="31" t="s">
        <v>1220</v>
      </c>
      <c r="K323" s="203" t="s">
        <v>1221</v>
      </c>
      <c r="L323" s="40">
        <v>0</v>
      </c>
      <c r="M323" s="40"/>
      <c r="N323" s="40"/>
      <c r="O323" s="40"/>
      <c r="P323" s="40"/>
      <c r="Q323" s="40"/>
      <c r="R323" s="40"/>
      <c r="S323" s="40"/>
      <c r="T323" s="40"/>
      <c r="U323" s="40"/>
      <c r="V323" s="40"/>
      <c r="W323" s="51">
        <f t="shared" si="99"/>
        <v>0</v>
      </c>
      <c r="X323" s="51"/>
      <c r="Y323" s="51">
        <f t="shared" si="112"/>
        <v>0</v>
      </c>
      <c r="Z323" s="113" t="e">
        <f t="shared" si="113"/>
        <v>#DIV/0!</v>
      </c>
      <c r="AA323" s="51">
        <f t="shared" si="114"/>
        <v>0</v>
      </c>
      <c r="AB323" s="122" t="e">
        <f t="shared" si="115"/>
        <v>#DIV/0!</v>
      </c>
      <c r="AC323" s="131"/>
      <c r="AD323" s="131">
        <v>1</v>
      </c>
      <c r="AE323" s="131"/>
      <c r="AF323" s="55"/>
      <c r="AG323" s="57"/>
      <c r="AH323" s="57"/>
      <c r="AI323" s="57" t="s">
        <v>1222</v>
      </c>
      <c r="AJ323" s="57" t="s">
        <v>1223</v>
      </c>
      <c r="AK323" s="207" t="s">
        <v>1224</v>
      </c>
    </row>
    <row r="324" spans="1:37" s="250" customFormat="1" ht="81" customHeight="1">
      <c r="A324" s="267">
        <f>ROW()-42</f>
        <v>282</v>
      </c>
      <c r="B324" s="42" t="s">
        <v>1225</v>
      </c>
      <c r="C324" s="85" t="s">
        <v>70</v>
      </c>
      <c r="D324" s="41" t="s">
        <v>5</v>
      </c>
      <c r="E324" s="40">
        <v>765053.69499999995</v>
      </c>
      <c r="F324" s="40">
        <v>725391.04983000003</v>
      </c>
      <c r="G324" s="40"/>
      <c r="H324" s="40"/>
      <c r="I324" s="40"/>
      <c r="J324" s="31" t="s">
        <v>1226</v>
      </c>
      <c r="K324" s="231" t="s">
        <v>1227</v>
      </c>
      <c r="L324" s="40"/>
      <c r="M324" s="40"/>
      <c r="N324" s="40"/>
      <c r="O324" s="40">
        <f t="shared" ref="O324:O326" si="127">SUM(P324:R324)</f>
        <v>161884.08976999999</v>
      </c>
      <c r="P324" s="40">
        <v>161884.08976999999</v>
      </c>
      <c r="Q324" s="40"/>
      <c r="R324" s="40"/>
      <c r="S324" s="40">
        <f t="shared" ref="S324:S326" si="128">SUM(T324:V324)</f>
        <v>161884.08976999999</v>
      </c>
      <c r="T324" s="91">
        <v>161884.08976999999</v>
      </c>
      <c r="U324" s="40"/>
      <c r="V324" s="40"/>
      <c r="W324" s="51">
        <f t="shared" si="99"/>
        <v>0</v>
      </c>
      <c r="X324" s="51"/>
      <c r="Y324" s="51">
        <f t="shared" si="112"/>
        <v>0</v>
      </c>
      <c r="Z324" s="113">
        <f t="shared" si="113"/>
        <v>0</v>
      </c>
      <c r="AA324" s="51">
        <f t="shared" si="114"/>
        <v>0</v>
      </c>
      <c r="AB324" s="122">
        <f t="shared" si="115"/>
        <v>0</v>
      </c>
      <c r="AC324" s="131">
        <v>1</v>
      </c>
      <c r="AD324" s="131"/>
      <c r="AE324" s="131"/>
      <c r="AF324" s="55"/>
      <c r="AG324" s="57"/>
      <c r="AH324" s="57"/>
      <c r="AI324" s="57" t="s">
        <v>1228</v>
      </c>
      <c r="AJ324" s="57" t="s">
        <v>1229</v>
      </c>
      <c r="AK324" s="207" t="s">
        <v>1230</v>
      </c>
    </row>
    <row r="325" spans="1:37" s="250" customFormat="1" ht="33.6" customHeight="1">
      <c r="A325" s="29" t="s">
        <v>71</v>
      </c>
      <c r="B325" s="21" t="s">
        <v>972</v>
      </c>
      <c r="C325" s="17"/>
      <c r="D325" s="19"/>
      <c r="E325" s="20">
        <f>E326</f>
        <v>0</v>
      </c>
      <c r="F325" s="20">
        <f>F326</f>
        <v>104080.17</v>
      </c>
      <c r="G325" s="20">
        <f t="shared" ref="G325:V325" si="129">G326</f>
        <v>0</v>
      </c>
      <c r="H325" s="20">
        <f t="shared" si="129"/>
        <v>0</v>
      </c>
      <c r="I325" s="20">
        <f t="shared" si="129"/>
        <v>0</v>
      </c>
      <c r="J325" s="20"/>
      <c r="K325" s="20"/>
      <c r="L325" s="20">
        <f t="shared" si="129"/>
        <v>0</v>
      </c>
      <c r="M325" s="20">
        <f t="shared" si="129"/>
        <v>0</v>
      </c>
      <c r="N325" s="20">
        <f t="shared" si="129"/>
        <v>0</v>
      </c>
      <c r="O325" s="20">
        <f t="shared" si="129"/>
        <v>0</v>
      </c>
      <c r="P325" s="20">
        <f t="shared" si="129"/>
        <v>0</v>
      </c>
      <c r="Q325" s="20">
        <f t="shared" si="129"/>
        <v>0</v>
      </c>
      <c r="R325" s="20">
        <f t="shared" si="129"/>
        <v>0</v>
      </c>
      <c r="S325" s="20">
        <f t="shared" si="129"/>
        <v>0</v>
      </c>
      <c r="T325" s="20">
        <f t="shared" si="129"/>
        <v>0</v>
      </c>
      <c r="U325" s="20">
        <f t="shared" si="129"/>
        <v>0</v>
      </c>
      <c r="V325" s="20">
        <f t="shared" si="129"/>
        <v>0</v>
      </c>
      <c r="W325" s="20">
        <f t="shared" si="99"/>
        <v>0</v>
      </c>
      <c r="X325" s="20"/>
      <c r="Y325" s="20">
        <f t="shared" si="112"/>
        <v>0</v>
      </c>
      <c r="Z325" s="111"/>
      <c r="AA325" s="20"/>
      <c r="AB325" s="120"/>
      <c r="AC325" s="20">
        <f t="shared" ref="AC325:AF325" si="130">AC326</f>
        <v>0</v>
      </c>
      <c r="AD325" s="20">
        <f t="shared" si="130"/>
        <v>0</v>
      </c>
      <c r="AE325" s="20">
        <f t="shared" si="130"/>
        <v>1</v>
      </c>
      <c r="AF325" s="20">
        <f t="shared" si="130"/>
        <v>0</v>
      </c>
      <c r="AG325" s="20"/>
      <c r="AH325" s="20"/>
      <c r="AI325" s="20"/>
      <c r="AJ325" s="20"/>
      <c r="AK325" s="226"/>
    </row>
    <row r="326" spans="1:37" s="250" customFormat="1" ht="60.6" customHeight="1">
      <c r="A326" s="267">
        <f>ROW()-43</f>
        <v>283</v>
      </c>
      <c r="B326" s="42" t="s">
        <v>1231</v>
      </c>
      <c r="C326" s="85" t="s">
        <v>69</v>
      </c>
      <c r="D326" s="39" t="s">
        <v>5</v>
      </c>
      <c r="E326" s="46"/>
      <c r="F326" s="46">
        <v>104080.17</v>
      </c>
      <c r="G326" s="40"/>
      <c r="H326" s="40"/>
      <c r="I326" s="40"/>
      <c r="J326" s="31" t="s">
        <v>284</v>
      </c>
      <c r="K326" s="203" t="s">
        <v>1232</v>
      </c>
      <c r="L326" s="40"/>
      <c r="M326" s="40"/>
      <c r="N326" s="40"/>
      <c r="O326" s="40">
        <f t="shared" si="127"/>
        <v>0</v>
      </c>
      <c r="P326" s="40"/>
      <c r="Q326" s="40"/>
      <c r="R326" s="40"/>
      <c r="S326" s="40">
        <f t="shared" si="128"/>
        <v>0</v>
      </c>
      <c r="T326" s="40"/>
      <c r="U326" s="40"/>
      <c r="V326" s="40"/>
      <c r="W326" s="51">
        <f t="shared" si="99"/>
        <v>0</v>
      </c>
      <c r="X326" s="51"/>
      <c r="Y326" s="51">
        <f t="shared" si="112"/>
        <v>0</v>
      </c>
      <c r="Z326" s="113"/>
      <c r="AA326" s="51"/>
      <c r="AB326" s="122"/>
      <c r="AC326" s="131"/>
      <c r="AD326" s="131"/>
      <c r="AE326" s="131">
        <v>1</v>
      </c>
      <c r="AF326" s="55"/>
      <c r="AG326" s="57"/>
      <c r="AH326" s="57"/>
      <c r="AI326" s="57" t="s">
        <v>1233</v>
      </c>
      <c r="AJ326" s="57" t="s">
        <v>777</v>
      </c>
      <c r="AK326" s="207" t="s">
        <v>1234</v>
      </c>
    </row>
    <row r="327" spans="1:37" s="251" customFormat="1" ht="35.25" customHeight="1">
      <c r="A327" s="271" t="s">
        <v>1235</v>
      </c>
      <c r="B327" s="272"/>
      <c r="C327" s="154"/>
      <c r="D327" s="15"/>
      <c r="E327" s="23">
        <f>E329+F334</f>
        <v>141269603.17220002</v>
      </c>
      <c r="F327" s="23">
        <f t="shared" ref="F327:V327" si="131">F329+F334</f>
        <v>141068088.15548</v>
      </c>
      <c r="G327" s="23">
        <f t="shared" si="131"/>
        <v>0</v>
      </c>
      <c r="H327" s="23">
        <f t="shared" si="131"/>
        <v>175284.94303999998</v>
      </c>
      <c r="I327" s="23">
        <f t="shared" si="131"/>
        <v>0</v>
      </c>
      <c r="J327" s="23">
        <f t="shared" si="131"/>
        <v>0</v>
      </c>
      <c r="K327" s="23">
        <f t="shared" si="131"/>
        <v>0</v>
      </c>
      <c r="L327" s="23">
        <f t="shared" si="131"/>
        <v>0</v>
      </c>
      <c r="M327" s="23">
        <f t="shared" si="131"/>
        <v>0</v>
      </c>
      <c r="N327" s="23">
        <f t="shared" si="131"/>
        <v>0</v>
      </c>
      <c r="O327" s="23">
        <f t="shared" si="131"/>
        <v>5315206.4000000004</v>
      </c>
      <c r="P327" s="23">
        <f t="shared" si="131"/>
        <v>5315206.4000000004</v>
      </c>
      <c r="Q327" s="23">
        <f t="shared" si="131"/>
        <v>0</v>
      </c>
      <c r="R327" s="23">
        <f t="shared" si="131"/>
        <v>0</v>
      </c>
      <c r="S327" s="23">
        <f t="shared" si="131"/>
        <v>5315206.4000000004</v>
      </c>
      <c r="T327" s="23">
        <f t="shared" si="131"/>
        <v>5315206.4000000004</v>
      </c>
      <c r="U327" s="23">
        <f t="shared" si="131"/>
        <v>0</v>
      </c>
      <c r="V327" s="23">
        <f t="shared" si="131"/>
        <v>0</v>
      </c>
      <c r="W327" s="23">
        <f t="shared" si="99"/>
        <v>0</v>
      </c>
      <c r="X327" s="23"/>
      <c r="Y327" s="23">
        <f t="shared" si="112"/>
        <v>0</v>
      </c>
      <c r="Z327" s="107">
        <f t="shared" si="113"/>
        <v>0</v>
      </c>
      <c r="AA327" s="23">
        <f t="shared" si="114"/>
        <v>0</v>
      </c>
      <c r="AB327" s="108">
        <f t="shared" si="115"/>
        <v>0</v>
      </c>
      <c r="AC327" s="23">
        <f>AC329+AC334</f>
        <v>16</v>
      </c>
      <c r="AD327" s="23">
        <f>AD329+AD334</f>
        <v>0</v>
      </c>
      <c r="AE327" s="23">
        <f>AE329+AE334</f>
        <v>1</v>
      </c>
      <c r="AF327" s="23">
        <f>AF329+AF334</f>
        <v>0</v>
      </c>
      <c r="AG327" s="23"/>
      <c r="AH327" s="23"/>
      <c r="AI327" s="23"/>
      <c r="AJ327" s="23"/>
      <c r="AK327" s="225">
        <f>AK329+AK334</f>
        <v>0</v>
      </c>
    </row>
    <row r="328" spans="1:37" s="250" customFormat="1" ht="21.75" customHeight="1">
      <c r="A328" s="30"/>
      <c r="B328" s="12" t="s">
        <v>420</v>
      </c>
      <c r="C328" s="3"/>
      <c r="D328" s="2"/>
      <c r="E328" s="24"/>
      <c r="F328" s="13"/>
      <c r="G328" s="13"/>
      <c r="H328" s="13"/>
      <c r="I328" s="13"/>
      <c r="J328" s="14"/>
      <c r="K328" s="13"/>
      <c r="L328" s="13"/>
      <c r="M328" s="13"/>
      <c r="N328" s="13"/>
      <c r="O328" s="32">
        <f>SUM(P328:R328)</f>
        <v>0</v>
      </c>
      <c r="P328" s="13"/>
      <c r="Q328" s="13"/>
      <c r="R328" s="13"/>
      <c r="S328" s="32">
        <f>SUM(T328:V328)</f>
        <v>0</v>
      </c>
      <c r="T328" s="13"/>
      <c r="U328" s="13"/>
      <c r="V328" s="13"/>
      <c r="W328" s="50">
        <f t="shared" si="99"/>
        <v>0</v>
      </c>
      <c r="X328" s="52"/>
      <c r="Y328" s="50">
        <f t="shared" si="112"/>
        <v>0</v>
      </c>
      <c r="Z328" s="114"/>
      <c r="AA328" s="50"/>
      <c r="AB328" s="123"/>
      <c r="AC328" s="101"/>
      <c r="AD328" s="101"/>
      <c r="AE328" s="101"/>
      <c r="AF328" s="56"/>
      <c r="AG328" s="56"/>
      <c r="AH328" s="56"/>
      <c r="AI328" s="56"/>
      <c r="AJ328" s="56"/>
      <c r="AK328" s="63"/>
    </row>
    <row r="329" spans="1:37" s="250" customFormat="1" ht="26.25" customHeight="1">
      <c r="A329" s="29" t="s">
        <v>72</v>
      </c>
      <c r="B329" s="21" t="s">
        <v>142</v>
      </c>
      <c r="C329" s="17"/>
      <c r="D329" s="19"/>
      <c r="E329" s="20">
        <f>SUM(E330:E333)</f>
        <v>139710667.57120001</v>
      </c>
      <c r="F329" s="20">
        <f>SUM(F330:F333)</f>
        <v>139509152.55447999</v>
      </c>
      <c r="G329" s="20">
        <f>SUM(G330:G331)</f>
        <v>0</v>
      </c>
      <c r="H329" s="20">
        <f>SUM(H330:H333)</f>
        <v>0</v>
      </c>
      <c r="I329" s="20">
        <f t="shared" ref="I329:N329" si="132">SUM(I330:I331)</f>
        <v>0</v>
      </c>
      <c r="J329" s="20">
        <f t="shared" si="132"/>
        <v>0</v>
      </c>
      <c r="K329" s="20">
        <f t="shared" si="132"/>
        <v>0</v>
      </c>
      <c r="L329" s="20">
        <f t="shared" si="132"/>
        <v>0</v>
      </c>
      <c r="M329" s="20">
        <f t="shared" si="132"/>
        <v>0</v>
      </c>
      <c r="N329" s="20">
        <f t="shared" si="132"/>
        <v>0</v>
      </c>
      <c r="O329" s="20">
        <f t="shared" ref="O329:P329" si="133">SUM(O330:O333)</f>
        <v>5282100</v>
      </c>
      <c r="P329" s="20">
        <f t="shared" si="133"/>
        <v>5282100</v>
      </c>
      <c r="Q329" s="20">
        <f>SUM(Q330:Q331)</f>
        <v>0</v>
      </c>
      <c r="R329" s="20">
        <f>SUM(R330:R331)</f>
        <v>0</v>
      </c>
      <c r="S329" s="20">
        <f t="shared" ref="S329:T329" si="134">SUM(S330:S333)</f>
        <v>5282100</v>
      </c>
      <c r="T329" s="20">
        <f t="shared" si="134"/>
        <v>5282100</v>
      </c>
      <c r="U329" s="20">
        <f>SUM(U330:U331)</f>
        <v>0</v>
      </c>
      <c r="V329" s="20">
        <f>SUM(V330:V331)</f>
        <v>0</v>
      </c>
      <c r="W329" s="20">
        <f t="shared" si="99"/>
        <v>0</v>
      </c>
      <c r="X329" s="20"/>
      <c r="Y329" s="20">
        <f t="shared" si="112"/>
        <v>0</v>
      </c>
      <c r="Z329" s="111">
        <f t="shared" si="113"/>
        <v>0</v>
      </c>
      <c r="AA329" s="20">
        <f t="shared" si="114"/>
        <v>0</v>
      </c>
      <c r="AB329" s="120">
        <f t="shared" si="115"/>
        <v>0</v>
      </c>
      <c r="AC329" s="20">
        <f t="shared" ref="AC329:AE329" si="135">SUM(AC330:AC333)</f>
        <v>4</v>
      </c>
      <c r="AD329" s="20">
        <f t="shared" si="135"/>
        <v>0</v>
      </c>
      <c r="AE329" s="20">
        <f t="shared" si="135"/>
        <v>0</v>
      </c>
      <c r="AF329" s="20">
        <f>SUM(AF330:AF331)</f>
        <v>0</v>
      </c>
      <c r="AG329" s="20"/>
      <c r="AH329" s="20"/>
      <c r="AI329" s="20"/>
      <c r="AJ329" s="20"/>
      <c r="AK329" s="226">
        <f>SUM(AK330:AK331)</f>
        <v>0</v>
      </c>
    </row>
    <row r="330" spans="1:37" s="250" customFormat="1" ht="63" customHeight="1">
      <c r="A330" s="267">
        <f>ROW()-46</f>
        <v>284</v>
      </c>
      <c r="B330" s="42" t="s">
        <v>1236</v>
      </c>
      <c r="C330" s="85" t="s">
        <v>73</v>
      </c>
      <c r="D330" s="39" t="s">
        <v>5</v>
      </c>
      <c r="E330" s="40">
        <v>29750432.1428</v>
      </c>
      <c r="F330" s="46">
        <v>29750432.1428</v>
      </c>
      <c r="G330" s="40"/>
      <c r="H330" s="40"/>
      <c r="I330" s="40"/>
      <c r="J330" s="31" t="s">
        <v>1237</v>
      </c>
      <c r="K330" s="40"/>
      <c r="L330" s="40"/>
      <c r="M330" s="40"/>
      <c r="N330" s="40"/>
      <c r="O330" s="40">
        <f t="shared" ref="O330:O333" si="136">SUM(P330:R330)</f>
        <v>0</v>
      </c>
      <c r="P330" s="40">
        <v>0</v>
      </c>
      <c r="Q330" s="40"/>
      <c r="R330" s="40"/>
      <c r="S330" s="40">
        <f t="shared" ref="S330:S333" si="137">SUM(T330:V330)</f>
        <v>0</v>
      </c>
      <c r="T330" s="40">
        <v>0</v>
      </c>
      <c r="U330" s="40"/>
      <c r="V330" s="40"/>
      <c r="W330" s="51">
        <f t="shared" si="99"/>
        <v>0</v>
      </c>
      <c r="X330" s="51"/>
      <c r="Y330" s="51">
        <f t="shared" si="112"/>
        <v>0</v>
      </c>
      <c r="Z330" s="113" t="e">
        <f t="shared" si="113"/>
        <v>#DIV/0!</v>
      </c>
      <c r="AA330" s="51">
        <f t="shared" si="114"/>
        <v>0</v>
      </c>
      <c r="AB330" s="122" t="e">
        <f t="shared" si="115"/>
        <v>#DIV/0!</v>
      </c>
      <c r="AC330" s="131">
        <v>1</v>
      </c>
      <c r="AD330" s="131"/>
      <c r="AE330" s="131"/>
      <c r="AF330" s="55"/>
      <c r="AG330" s="55"/>
      <c r="AH330" s="55"/>
      <c r="AI330" s="57" t="s">
        <v>1238</v>
      </c>
      <c r="AJ330" s="57" t="s">
        <v>1239</v>
      </c>
      <c r="AK330" s="48" t="s">
        <v>331</v>
      </c>
    </row>
    <row r="331" spans="1:37" s="250" customFormat="1" ht="69.75" customHeight="1">
      <c r="A331" s="267">
        <f t="shared" ref="A331:A333" si="138">ROW()-46</f>
        <v>285</v>
      </c>
      <c r="B331" s="42" t="s">
        <v>1240</v>
      </c>
      <c r="C331" s="85" t="s">
        <v>73</v>
      </c>
      <c r="D331" s="39" t="s">
        <v>5</v>
      </c>
      <c r="E331" s="40">
        <v>83260821.428399995</v>
      </c>
      <c r="F331" s="46">
        <v>83260821.428399995</v>
      </c>
      <c r="G331" s="40"/>
      <c r="H331" s="40"/>
      <c r="I331" s="40"/>
      <c r="J331" s="31" t="s">
        <v>1241</v>
      </c>
      <c r="K331" s="40"/>
      <c r="L331" s="40"/>
      <c r="M331" s="40"/>
      <c r="N331" s="40"/>
      <c r="O331" s="40">
        <f t="shared" si="136"/>
        <v>4112100</v>
      </c>
      <c r="P331" s="40">
        <v>4112100</v>
      </c>
      <c r="Q331" s="40"/>
      <c r="R331" s="40"/>
      <c r="S331" s="40">
        <f t="shared" si="137"/>
        <v>4112100</v>
      </c>
      <c r="T331" s="40">
        <v>4112100</v>
      </c>
      <c r="U331" s="40"/>
      <c r="V331" s="40"/>
      <c r="W331" s="51">
        <f t="shared" si="99"/>
        <v>0</v>
      </c>
      <c r="X331" s="51"/>
      <c r="Y331" s="51">
        <f t="shared" si="112"/>
        <v>0</v>
      </c>
      <c r="Z331" s="113">
        <f t="shared" si="113"/>
        <v>0</v>
      </c>
      <c r="AA331" s="51">
        <f t="shared" si="114"/>
        <v>0</v>
      </c>
      <c r="AB331" s="122">
        <f t="shared" si="115"/>
        <v>0</v>
      </c>
      <c r="AC331" s="131">
        <v>1</v>
      </c>
      <c r="AD331" s="131"/>
      <c r="AE331" s="131"/>
      <c r="AF331" s="55"/>
      <c r="AG331" s="55"/>
      <c r="AH331" s="55"/>
      <c r="AI331" s="57" t="s">
        <v>1242</v>
      </c>
      <c r="AJ331" s="57" t="s">
        <v>1239</v>
      </c>
      <c r="AK331" s="48"/>
    </row>
    <row r="332" spans="1:37" s="250" customFormat="1" ht="69.75" customHeight="1">
      <c r="A332" s="267">
        <f t="shared" si="138"/>
        <v>286</v>
      </c>
      <c r="B332" s="42" t="s">
        <v>1243</v>
      </c>
      <c r="C332" s="85" t="s">
        <v>73</v>
      </c>
      <c r="D332" s="39" t="s">
        <v>13</v>
      </c>
      <c r="E332" s="40">
        <v>15000000</v>
      </c>
      <c r="F332" s="40">
        <v>15000000</v>
      </c>
      <c r="G332" s="40"/>
      <c r="H332" s="40"/>
      <c r="I332" s="40"/>
      <c r="J332" s="31"/>
      <c r="K332" s="40"/>
      <c r="L332" s="40"/>
      <c r="M332" s="40"/>
      <c r="N332" s="40"/>
      <c r="O332" s="40">
        <f t="shared" si="136"/>
        <v>585000</v>
      </c>
      <c r="P332" s="40">
        <v>585000</v>
      </c>
      <c r="Q332" s="40"/>
      <c r="R332" s="40"/>
      <c r="S332" s="40">
        <f t="shared" si="137"/>
        <v>585000</v>
      </c>
      <c r="T332" s="40">
        <v>585000</v>
      </c>
      <c r="U332" s="40"/>
      <c r="V332" s="40"/>
      <c r="W332" s="51">
        <f t="shared" si="99"/>
        <v>0</v>
      </c>
      <c r="X332" s="51"/>
      <c r="Y332" s="51">
        <f t="shared" si="112"/>
        <v>0</v>
      </c>
      <c r="Z332" s="113">
        <f t="shared" si="113"/>
        <v>0</v>
      </c>
      <c r="AA332" s="51">
        <f t="shared" si="114"/>
        <v>0</v>
      </c>
      <c r="AB332" s="122">
        <f t="shared" si="115"/>
        <v>0</v>
      </c>
      <c r="AC332" s="131">
        <v>1</v>
      </c>
      <c r="AD332" s="131"/>
      <c r="AE332" s="131"/>
      <c r="AF332" s="55"/>
      <c r="AG332" s="55"/>
      <c r="AH332" s="55"/>
      <c r="AI332" s="57" t="s">
        <v>1244</v>
      </c>
      <c r="AJ332" s="57" t="s">
        <v>1239</v>
      </c>
      <c r="AK332" s="48"/>
    </row>
    <row r="333" spans="1:37" s="250" customFormat="1" ht="46.5" customHeight="1">
      <c r="A333" s="267">
        <f t="shared" si="138"/>
        <v>287</v>
      </c>
      <c r="B333" s="42" t="s">
        <v>1245</v>
      </c>
      <c r="C333" s="85" t="s">
        <v>73</v>
      </c>
      <c r="D333" s="39" t="s">
        <v>13</v>
      </c>
      <c r="E333" s="40">
        <v>11699414</v>
      </c>
      <c r="F333" s="46">
        <v>11497898.983279999</v>
      </c>
      <c r="G333" s="40"/>
      <c r="H333" s="40"/>
      <c r="I333" s="40"/>
      <c r="J333" s="31"/>
      <c r="K333" s="40"/>
      <c r="L333" s="40"/>
      <c r="M333" s="40"/>
      <c r="N333" s="40"/>
      <c r="O333" s="40">
        <f t="shared" si="136"/>
        <v>585000</v>
      </c>
      <c r="P333" s="40">
        <v>585000</v>
      </c>
      <c r="Q333" s="40"/>
      <c r="R333" s="40"/>
      <c r="S333" s="40">
        <f t="shared" si="137"/>
        <v>585000</v>
      </c>
      <c r="T333" s="40">
        <v>585000</v>
      </c>
      <c r="U333" s="40"/>
      <c r="V333" s="40"/>
      <c r="W333" s="51">
        <f t="shared" si="99"/>
        <v>0</v>
      </c>
      <c r="X333" s="51"/>
      <c r="Y333" s="51">
        <f t="shared" si="112"/>
        <v>0</v>
      </c>
      <c r="Z333" s="113">
        <f t="shared" si="113"/>
        <v>0</v>
      </c>
      <c r="AA333" s="51">
        <f t="shared" si="114"/>
        <v>0</v>
      </c>
      <c r="AB333" s="122">
        <f t="shared" si="115"/>
        <v>0</v>
      </c>
      <c r="AC333" s="131">
        <v>1</v>
      </c>
      <c r="AD333" s="131"/>
      <c r="AE333" s="131"/>
      <c r="AF333" s="55"/>
      <c r="AG333" s="55"/>
      <c r="AH333" s="55"/>
      <c r="AI333" s="57" t="s">
        <v>1246</v>
      </c>
      <c r="AJ333" s="57" t="s">
        <v>1247</v>
      </c>
      <c r="AK333" s="48"/>
    </row>
    <row r="334" spans="1:37" s="250" customFormat="1" ht="26.25" customHeight="1">
      <c r="A334" s="29" t="s">
        <v>74</v>
      </c>
      <c r="B334" s="21" t="s">
        <v>282</v>
      </c>
      <c r="C334" s="17"/>
      <c r="D334" s="19"/>
      <c r="E334" s="20">
        <f>SUM(E335:E342)</f>
        <v>0</v>
      </c>
      <c r="F334" s="20">
        <f>SUM(F335:F347)</f>
        <v>1558935.601</v>
      </c>
      <c r="G334" s="20">
        <f>SUM(G335:G342)</f>
        <v>0</v>
      </c>
      <c r="H334" s="20">
        <f>SUM(H335:H347)</f>
        <v>175284.94303999998</v>
      </c>
      <c r="I334" s="20">
        <f t="shared" ref="I334:N334" si="139">SUM(I335:I342)</f>
        <v>0</v>
      </c>
      <c r="J334" s="20">
        <f t="shared" si="139"/>
        <v>0</v>
      </c>
      <c r="K334" s="20">
        <f t="shared" si="139"/>
        <v>0</v>
      </c>
      <c r="L334" s="20">
        <f t="shared" si="139"/>
        <v>0</v>
      </c>
      <c r="M334" s="20">
        <f t="shared" si="139"/>
        <v>0</v>
      </c>
      <c r="N334" s="20">
        <f t="shared" si="139"/>
        <v>0</v>
      </c>
      <c r="O334" s="20">
        <f>SUM(O335:O347)</f>
        <v>33106.400000000001</v>
      </c>
      <c r="P334" s="20">
        <f>SUM(P335:P347)</f>
        <v>33106.400000000001</v>
      </c>
      <c r="Q334" s="20">
        <f>SUM(Q335:Q342)</f>
        <v>0</v>
      </c>
      <c r="R334" s="20">
        <f>SUM(R335:R342)</f>
        <v>0</v>
      </c>
      <c r="S334" s="20">
        <f>SUM(S335:S347)</f>
        <v>33106.400000000001</v>
      </c>
      <c r="T334" s="20">
        <f>SUM(T335:T347)</f>
        <v>33106.400000000001</v>
      </c>
      <c r="U334" s="20">
        <f>SUM(U335:U342)</f>
        <v>0</v>
      </c>
      <c r="V334" s="20">
        <f>SUM(V335:V342)</f>
        <v>0</v>
      </c>
      <c r="W334" s="20">
        <f t="shared" si="99"/>
        <v>0</v>
      </c>
      <c r="X334" s="20"/>
      <c r="Y334" s="20">
        <f t="shared" si="112"/>
        <v>0</v>
      </c>
      <c r="Z334" s="111">
        <f t="shared" si="113"/>
        <v>0</v>
      </c>
      <c r="AA334" s="20">
        <f t="shared" si="114"/>
        <v>0</v>
      </c>
      <c r="AB334" s="120">
        <f t="shared" si="115"/>
        <v>0</v>
      </c>
      <c r="AC334" s="20">
        <f>SUM(AC335:AC347)</f>
        <v>12</v>
      </c>
      <c r="AD334" s="20">
        <f t="shared" ref="AD334" si="140">SUM(AD335:AD347)</f>
        <v>0</v>
      </c>
      <c r="AE334" s="20">
        <f>SUM(AE335:AE347)</f>
        <v>1</v>
      </c>
      <c r="AF334" s="20">
        <f>SUM(AF335:AF342)</f>
        <v>0</v>
      </c>
      <c r="AG334" s="20"/>
      <c r="AH334" s="20"/>
      <c r="AI334" s="20"/>
      <c r="AJ334" s="20"/>
      <c r="AK334" s="226">
        <f>SUM(AK335:AK342)</f>
        <v>0</v>
      </c>
    </row>
    <row r="335" spans="1:37" s="255" customFormat="1" ht="64.5" customHeight="1">
      <c r="A335" s="267">
        <f>ROW()-47</f>
        <v>288</v>
      </c>
      <c r="B335" s="42" t="s">
        <v>1248</v>
      </c>
      <c r="C335" s="85" t="s">
        <v>67</v>
      </c>
      <c r="D335" s="39" t="s">
        <v>8</v>
      </c>
      <c r="E335" s="40"/>
      <c r="F335" s="46">
        <v>165457.99669999999</v>
      </c>
      <c r="G335" s="40"/>
      <c r="H335" s="40"/>
      <c r="I335" s="40"/>
      <c r="J335" s="31" t="s">
        <v>284</v>
      </c>
      <c r="K335" s="40"/>
      <c r="L335" s="40"/>
      <c r="M335" s="40"/>
      <c r="N335" s="40"/>
      <c r="O335" s="40">
        <f t="shared" ref="O335:O347" si="141">SUM(P335:R335)</f>
        <v>0</v>
      </c>
      <c r="P335" s="40">
        <v>0</v>
      </c>
      <c r="Q335" s="40"/>
      <c r="R335" s="40"/>
      <c r="S335" s="40">
        <f t="shared" ref="S335:S347" si="142">SUM(T335:V335)</f>
        <v>0</v>
      </c>
      <c r="T335" s="40">
        <v>0</v>
      </c>
      <c r="U335" s="40"/>
      <c r="V335" s="40"/>
      <c r="W335" s="51">
        <f t="shared" si="99"/>
        <v>0</v>
      </c>
      <c r="X335" s="51"/>
      <c r="Y335" s="51">
        <f t="shared" si="112"/>
        <v>0</v>
      </c>
      <c r="Z335" s="113" t="e">
        <f t="shared" si="113"/>
        <v>#DIV/0!</v>
      </c>
      <c r="AA335" s="51">
        <f t="shared" si="114"/>
        <v>0</v>
      </c>
      <c r="AB335" s="122" t="e">
        <f t="shared" si="115"/>
        <v>#DIV/0!</v>
      </c>
      <c r="AC335" s="131">
        <v>1</v>
      </c>
      <c r="AD335" s="131"/>
      <c r="AE335" s="131"/>
      <c r="AF335" s="132"/>
      <c r="AG335" s="198" t="s">
        <v>1249</v>
      </c>
      <c r="AH335" s="198" t="s">
        <v>340</v>
      </c>
      <c r="AI335" s="132"/>
      <c r="AJ335" s="132"/>
      <c r="AK335" s="48" t="s">
        <v>1250</v>
      </c>
    </row>
    <row r="336" spans="1:37" s="255" customFormat="1" ht="64.5" customHeight="1">
      <c r="A336" s="267">
        <f t="shared" ref="A336:A347" si="143">ROW()-47</f>
        <v>289</v>
      </c>
      <c r="B336" s="42" t="s">
        <v>1251</v>
      </c>
      <c r="C336" s="85" t="s">
        <v>67</v>
      </c>
      <c r="D336" s="39" t="s">
        <v>5</v>
      </c>
      <c r="E336" s="40"/>
      <c r="F336" s="46">
        <v>222202.93015</v>
      </c>
      <c r="G336" s="40"/>
      <c r="H336" s="40">
        <v>50000</v>
      </c>
      <c r="I336" s="40"/>
      <c r="J336" s="31" t="s">
        <v>284</v>
      </c>
      <c r="K336" s="40"/>
      <c r="L336" s="40"/>
      <c r="M336" s="40"/>
      <c r="N336" s="40"/>
      <c r="O336" s="40">
        <f t="shared" si="141"/>
        <v>30000</v>
      </c>
      <c r="P336" s="40">
        <v>30000</v>
      </c>
      <c r="Q336" s="40"/>
      <c r="R336" s="40"/>
      <c r="S336" s="40">
        <f t="shared" si="142"/>
        <v>30000</v>
      </c>
      <c r="T336" s="40">
        <v>30000</v>
      </c>
      <c r="U336" s="40"/>
      <c r="V336" s="40"/>
      <c r="W336" s="51">
        <f t="shared" si="99"/>
        <v>0</v>
      </c>
      <c r="X336" s="51"/>
      <c r="Y336" s="51">
        <f t="shared" si="112"/>
        <v>0</v>
      </c>
      <c r="Z336" s="113">
        <f t="shared" si="113"/>
        <v>0</v>
      </c>
      <c r="AA336" s="51">
        <f t="shared" si="114"/>
        <v>0</v>
      </c>
      <c r="AB336" s="122">
        <f t="shared" si="115"/>
        <v>0</v>
      </c>
      <c r="AC336" s="131">
        <v>1</v>
      </c>
      <c r="AD336" s="131"/>
      <c r="AE336" s="131"/>
      <c r="AF336" s="132"/>
      <c r="AG336" s="198" t="s">
        <v>1252</v>
      </c>
      <c r="AH336" s="198" t="s">
        <v>1253</v>
      </c>
      <c r="AI336" s="132"/>
      <c r="AJ336" s="132"/>
      <c r="AK336" s="48" t="s">
        <v>254</v>
      </c>
    </row>
    <row r="337" spans="1:37" s="255" customFormat="1" ht="64.5" customHeight="1">
      <c r="A337" s="267">
        <f t="shared" si="143"/>
        <v>290</v>
      </c>
      <c r="B337" s="42" t="s">
        <v>1254</v>
      </c>
      <c r="C337" s="85" t="s">
        <v>67</v>
      </c>
      <c r="D337" s="39" t="s">
        <v>5</v>
      </c>
      <c r="E337" s="40"/>
      <c r="F337" s="46">
        <v>432077.95309999998</v>
      </c>
      <c r="G337" s="40"/>
      <c r="H337" s="40">
        <v>15000</v>
      </c>
      <c r="I337" s="40"/>
      <c r="J337" s="31" t="s">
        <v>284</v>
      </c>
      <c r="K337" s="40"/>
      <c r="L337" s="40"/>
      <c r="M337" s="40"/>
      <c r="N337" s="40"/>
      <c r="O337" s="40">
        <f t="shared" si="141"/>
        <v>0</v>
      </c>
      <c r="P337" s="40"/>
      <c r="Q337" s="40"/>
      <c r="R337" s="40"/>
      <c r="S337" s="40">
        <f t="shared" si="142"/>
        <v>0</v>
      </c>
      <c r="T337" s="40"/>
      <c r="U337" s="40"/>
      <c r="V337" s="40"/>
      <c r="W337" s="51">
        <f t="shared" si="99"/>
        <v>0</v>
      </c>
      <c r="X337" s="51"/>
      <c r="Y337" s="51">
        <f t="shared" si="112"/>
        <v>0</v>
      </c>
      <c r="Z337" s="113" t="e">
        <f t="shared" si="113"/>
        <v>#DIV/0!</v>
      </c>
      <c r="AA337" s="51">
        <f t="shared" si="114"/>
        <v>0</v>
      </c>
      <c r="AB337" s="122" t="e">
        <f t="shared" si="115"/>
        <v>#DIV/0!</v>
      </c>
      <c r="AC337" s="131">
        <v>1</v>
      </c>
      <c r="AD337" s="131"/>
      <c r="AE337" s="131"/>
      <c r="AF337" s="132"/>
      <c r="AG337" s="198" t="s">
        <v>1255</v>
      </c>
      <c r="AH337" s="198" t="s">
        <v>494</v>
      </c>
      <c r="AI337" s="132"/>
      <c r="AJ337" s="132"/>
      <c r="AK337" s="48" t="s">
        <v>1256</v>
      </c>
    </row>
    <row r="338" spans="1:37" s="255" customFormat="1" ht="75.599999999999994" customHeight="1">
      <c r="A338" s="267">
        <f t="shared" si="143"/>
        <v>291</v>
      </c>
      <c r="B338" s="42" t="s">
        <v>1257</v>
      </c>
      <c r="C338" s="85" t="s">
        <v>73</v>
      </c>
      <c r="D338" s="39" t="s">
        <v>10</v>
      </c>
      <c r="E338" s="40"/>
      <c r="F338" s="46">
        <v>113284.20677999999</v>
      </c>
      <c r="G338" s="40"/>
      <c r="H338" s="40">
        <v>110284.94304</v>
      </c>
      <c r="I338" s="40"/>
      <c r="J338" s="31" t="s">
        <v>284</v>
      </c>
      <c r="K338" s="40"/>
      <c r="L338" s="40"/>
      <c r="M338" s="40"/>
      <c r="N338" s="40"/>
      <c r="O338" s="40">
        <f t="shared" si="141"/>
        <v>3106.4</v>
      </c>
      <c r="P338" s="40">
        <v>3106.4</v>
      </c>
      <c r="Q338" s="40"/>
      <c r="R338" s="40"/>
      <c r="S338" s="40">
        <f t="shared" si="142"/>
        <v>3106.4</v>
      </c>
      <c r="T338" s="40">
        <v>3106.4</v>
      </c>
      <c r="U338" s="40"/>
      <c r="V338" s="40"/>
      <c r="W338" s="51">
        <f t="shared" si="99"/>
        <v>0</v>
      </c>
      <c r="X338" s="51"/>
      <c r="Y338" s="51">
        <f t="shared" si="112"/>
        <v>0</v>
      </c>
      <c r="Z338" s="113">
        <f t="shared" si="113"/>
        <v>0</v>
      </c>
      <c r="AA338" s="51">
        <f t="shared" si="114"/>
        <v>0</v>
      </c>
      <c r="AB338" s="122">
        <f t="shared" si="115"/>
        <v>0</v>
      </c>
      <c r="AC338" s="131"/>
      <c r="AD338" s="131"/>
      <c r="AE338" s="131">
        <v>1</v>
      </c>
      <c r="AF338" s="132"/>
      <c r="AG338" s="198" t="s">
        <v>1258</v>
      </c>
      <c r="AH338" s="198" t="s">
        <v>1259</v>
      </c>
      <c r="AI338" s="198"/>
      <c r="AJ338" s="132"/>
      <c r="AK338" s="48" t="s">
        <v>1260</v>
      </c>
    </row>
    <row r="339" spans="1:37" s="255" customFormat="1" ht="64.5" customHeight="1">
      <c r="A339" s="267">
        <f t="shared" si="143"/>
        <v>292</v>
      </c>
      <c r="B339" s="42" t="s">
        <v>1261</v>
      </c>
      <c r="C339" s="85" t="s">
        <v>73</v>
      </c>
      <c r="D339" s="39" t="s">
        <v>5</v>
      </c>
      <c r="E339" s="40"/>
      <c r="F339" s="46">
        <v>111609.94421</v>
      </c>
      <c r="G339" s="40"/>
      <c r="H339" s="40"/>
      <c r="I339" s="40"/>
      <c r="J339" s="31" t="s">
        <v>284</v>
      </c>
      <c r="K339" s="40"/>
      <c r="L339" s="40"/>
      <c r="M339" s="40"/>
      <c r="N339" s="40"/>
      <c r="O339" s="40">
        <f t="shared" si="141"/>
        <v>0</v>
      </c>
      <c r="P339" s="40"/>
      <c r="Q339" s="40"/>
      <c r="R339" s="40"/>
      <c r="S339" s="40">
        <f t="shared" si="142"/>
        <v>0</v>
      </c>
      <c r="T339" s="40"/>
      <c r="U339" s="40"/>
      <c r="V339" s="40"/>
      <c r="W339" s="51">
        <f t="shared" si="99"/>
        <v>0</v>
      </c>
      <c r="X339" s="51"/>
      <c r="Y339" s="51">
        <f t="shared" si="112"/>
        <v>0</v>
      </c>
      <c r="Z339" s="113" t="e">
        <f t="shared" si="113"/>
        <v>#DIV/0!</v>
      </c>
      <c r="AA339" s="51">
        <f t="shared" si="114"/>
        <v>0</v>
      </c>
      <c r="AB339" s="122" t="e">
        <f t="shared" si="115"/>
        <v>#DIV/0!</v>
      </c>
      <c r="AC339" s="131">
        <v>1</v>
      </c>
      <c r="AD339" s="131"/>
      <c r="AE339" s="131"/>
      <c r="AF339" s="132"/>
      <c r="AG339" s="198" t="s">
        <v>1262</v>
      </c>
      <c r="AH339" s="198" t="s">
        <v>1263</v>
      </c>
      <c r="AI339" s="132"/>
      <c r="AJ339" s="132"/>
      <c r="AK339" s="48" t="s">
        <v>1264</v>
      </c>
    </row>
    <row r="340" spans="1:37" s="255" customFormat="1" ht="66.75" customHeight="1">
      <c r="A340" s="267">
        <f t="shared" si="143"/>
        <v>293</v>
      </c>
      <c r="B340" s="42" t="s">
        <v>1265</v>
      </c>
      <c r="C340" s="85" t="s">
        <v>73</v>
      </c>
      <c r="D340" s="39" t="s">
        <v>10</v>
      </c>
      <c r="E340" s="40"/>
      <c r="F340" s="40">
        <v>88468.821500000005</v>
      </c>
      <c r="G340" s="40"/>
      <c r="H340" s="40"/>
      <c r="I340" s="40"/>
      <c r="J340" s="31" t="s">
        <v>284</v>
      </c>
      <c r="K340" s="40"/>
      <c r="L340" s="40"/>
      <c r="M340" s="40"/>
      <c r="N340" s="40"/>
      <c r="O340" s="40">
        <f t="shared" si="141"/>
        <v>0</v>
      </c>
      <c r="P340" s="40"/>
      <c r="Q340" s="40"/>
      <c r="R340" s="40"/>
      <c r="S340" s="40">
        <f t="shared" si="142"/>
        <v>0</v>
      </c>
      <c r="T340" s="40"/>
      <c r="U340" s="40"/>
      <c r="V340" s="40"/>
      <c r="W340" s="51">
        <f t="shared" ref="W340:W406" si="144">R340-V340</f>
        <v>0</v>
      </c>
      <c r="X340" s="51"/>
      <c r="Y340" s="51">
        <f t="shared" si="112"/>
        <v>0</v>
      </c>
      <c r="Z340" s="113" t="e">
        <f t="shared" si="113"/>
        <v>#DIV/0!</v>
      </c>
      <c r="AA340" s="51">
        <f t="shared" si="114"/>
        <v>0</v>
      </c>
      <c r="AB340" s="122" t="e">
        <f t="shared" si="115"/>
        <v>#DIV/0!</v>
      </c>
      <c r="AC340" s="131">
        <v>1</v>
      </c>
      <c r="AD340" s="131"/>
      <c r="AE340" s="131"/>
      <c r="AF340" s="55"/>
      <c r="AG340" s="57" t="s">
        <v>1266</v>
      </c>
      <c r="AH340" s="57" t="s">
        <v>1267</v>
      </c>
      <c r="AI340" s="55"/>
      <c r="AJ340" s="55"/>
      <c r="AK340" s="48" t="s">
        <v>1268</v>
      </c>
    </row>
    <row r="341" spans="1:37" s="255" customFormat="1" ht="66.75" customHeight="1">
      <c r="A341" s="267">
        <f t="shared" si="143"/>
        <v>294</v>
      </c>
      <c r="B341" s="42" t="s">
        <v>1269</v>
      </c>
      <c r="C341" s="85" t="s">
        <v>73</v>
      </c>
      <c r="D341" s="39" t="s">
        <v>10</v>
      </c>
      <c r="E341" s="40"/>
      <c r="F341" s="40">
        <v>49939.81768</v>
      </c>
      <c r="G341" s="40"/>
      <c r="H341" s="40"/>
      <c r="I341" s="40"/>
      <c r="J341" s="31" t="s">
        <v>284</v>
      </c>
      <c r="K341" s="46"/>
      <c r="L341" s="40"/>
      <c r="M341" s="40"/>
      <c r="N341" s="40"/>
      <c r="O341" s="40">
        <f t="shared" si="141"/>
        <v>0</v>
      </c>
      <c r="P341" s="40"/>
      <c r="Q341" s="40"/>
      <c r="R341" s="40"/>
      <c r="S341" s="40">
        <f t="shared" si="142"/>
        <v>0</v>
      </c>
      <c r="T341" s="40"/>
      <c r="U341" s="40"/>
      <c r="V341" s="40"/>
      <c r="W341" s="51">
        <f t="shared" si="144"/>
        <v>0</v>
      </c>
      <c r="X341" s="51"/>
      <c r="Y341" s="51">
        <f t="shared" si="112"/>
        <v>0</v>
      </c>
      <c r="Z341" s="113" t="e">
        <f t="shared" si="113"/>
        <v>#DIV/0!</v>
      </c>
      <c r="AA341" s="51">
        <f t="shared" si="114"/>
        <v>0</v>
      </c>
      <c r="AB341" s="122" t="e">
        <f t="shared" si="115"/>
        <v>#DIV/0!</v>
      </c>
      <c r="AC341" s="131">
        <v>1</v>
      </c>
      <c r="AD341" s="131"/>
      <c r="AE341" s="131"/>
      <c r="AF341" s="55"/>
      <c r="AG341" s="57" t="s">
        <v>1270</v>
      </c>
      <c r="AH341" s="57" t="s">
        <v>1267</v>
      </c>
      <c r="AI341" s="55"/>
      <c r="AJ341" s="55"/>
      <c r="AK341" s="48" t="s">
        <v>1264</v>
      </c>
    </row>
    <row r="342" spans="1:37" s="255" customFormat="1" ht="66.75" customHeight="1">
      <c r="A342" s="267">
        <f t="shared" si="143"/>
        <v>295</v>
      </c>
      <c r="B342" s="42" t="s">
        <v>1271</v>
      </c>
      <c r="C342" s="85" t="s">
        <v>73</v>
      </c>
      <c r="D342" s="39" t="s">
        <v>5</v>
      </c>
      <c r="E342" s="40"/>
      <c r="F342" s="46">
        <v>125345.19010000001</v>
      </c>
      <c r="G342" s="40"/>
      <c r="H342" s="40"/>
      <c r="I342" s="40"/>
      <c r="J342" s="31" t="s">
        <v>284</v>
      </c>
      <c r="K342" s="46"/>
      <c r="L342" s="40"/>
      <c r="M342" s="40"/>
      <c r="N342" s="40"/>
      <c r="O342" s="40">
        <f t="shared" si="141"/>
        <v>0</v>
      </c>
      <c r="P342" s="40"/>
      <c r="Q342" s="40"/>
      <c r="R342" s="40"/>
      <c r="S342" s="40">
        <f t="shared" si="142"/>
        <v>0</v>
      </c>
      <c r="T342" s="40"/>
      <c r="U342" s="40"/>
      <c r="V342" s="40"/>
      <c r="W342" s="51">
        <f t="shared" si="144"/>
        <v>0</v>
      </c>
      <c r="X342" s="51"/>
      <c r="Y342" s="51">
        <f t="shared" si="112"/>
        <v>0</v>
      </c>
      <c r="Z342" s="113" t="e">
        <f t="shared" si="113"/>
        <v>#DIV/0!</v>
      </c>
      <c r="AA342" s="51">
        <f t="shared" si="114"/>
        <v>0</v>
      </c>
      <c r="AB342" s="122" t="e">
        <f t="shared" si="115"/>
        <v>#DIV/0!</v>
      </c>
      <c r="AC342" s="131">
        <v>1</v>
      </c>
      <c r="AD342" s="131"/>
      <c r="AE342" s="131"/>
      <c r="AF342" s="55"/>
      <c r="AG342" s="57" t="s">
        <v>1270</v>
      </c>
      <c r="AH342" s="57" t="s">
        <v>1267</v>
      </c>
      <c r="AI342" s="55"/>
      <c r="AJ342" s="55"/>
      <c r="AK342" s="48" t="s">
        <v>1264</v>
      </c>
    </row>
    <row r="343" spans="1:37" s="255" customFormat="1" ht="66.75" customHeight="1">
      <c r="A343" s="267">
        <f t="shared" si="143"/>
        <v>296</v>
      </c>
      <c r="B343" s="42" t="s">
        <v>1272</v>
      </c>
      <c r="C343" s="85" t="s">
        <v>73</v>
      </c>
      <c r="D343" s="39" t="s">
        <v>13</v>
      </c>
      <c r="E343" s="40"/>
      <c r="F343" s="40">
        <v>158436.46385999999</v>
      </c>
      <c r="G343" s="40"/>
      <c r="H343" s="40"/>
      <c r="I343" s="40"/>
      <c r="J343" s="31"/>
      <c r="K343" s="46"/>
      <c r="L343" s="40"/>
      <c r="M343" s="40"/>
      <c r="N343" s="40"/>
      <c r="O343" s="40">
        <f t="shared" si="141"/>
        <v>0</v>
      </c>
      <c r="P343" s="40"/>
      <c r="Q343" s="40"/>
      <c r="R343" s="40"/>
      <c r="S343" s="40">
        <f t="shared" si="142"/>
        <v>0</v>
      </c>
      <c r="T343" s="40"/>
      <c r="U343" s="40"/>
      <c r="V343" s="40"/>
      <c r="W343" s="51">
        <f t="shared" si="144"/>
        <v>0</v>
      </c>
      <c r="X343" s="51"/>
      <c r="Y343" s="51">
        <f t="shared" si="112"/>
        <v>0</v>
      </c>
      <c r="Z343" s="113" t="e">
        <f t="shared" si="113"/>
        <v>#DIV/0!</v>
      </c>
      <c r="AA343" s="51">
        <f t="shared" si="114"/>
        <v>0</v>
      </c>
      <c r="AB343" s="122" t="e">
        <f t="shared" si="115"/>
        <v>#DIV/0!</v>
      </c>
      <c r="AC343" s="131">
        <v>1</v>
      </c>
      <c r="AD343" s="131"/>
      <c r="AE343" s="131"/>
      <c r="AF343" s="55"/>
      <c r="AG343" s="57" t="s">
        <v>1273</v>
      </c>
      <c r="AH343" s="57" t="s">
        <v>1274</v>
      </c>
      <c r="AI343" s="55"/>
      <c r="AJ343" s="55"/>
      <c r="AK343" s="48" t="s">
        <v>1275</v>
      </c>
    </row>
    <row r="344" spans="1:37" s="255" customFormat="1" ht="96.75" customHeight="1">
      <c r="A344" s="267">
        <f t="shared" si="143"/>
        <v>297</v>
      </c>
      <c r="B344" s="42" t="s">
        <v>1276</v>
      </c>
      <c r="C344" s="85" t="s">
        <v>73</v>
      </c>
      <c r="D344" s="39" t="s">
        <v>13</v>
      </c>
      <c r="E344" s="40"/>
      <c r="F344" s="40"/>
      <c r="G344" s="40"/>
      <c r="H344" s="40"/>
      <c r="I344" s="40"/>
      <c r="J344" s="31"/>
      <c r="K344" s="46"/>
      <c r="L344" s="40"/>
      <c r="M344" s="40"/>
      <c r="N344" s="40"/>
      <c r="O344" s="40">
        <f t="shared" si="141"/>
        <v>0</v>
      </c>
      <c r="P344" s="40"/>
      <c r="Q344" s="40"/>
      <c r="R344" s="40"/>
      <c r="S344" s="40">
        <f t="shared" si="142"/>
        <v>0</v>
      </c>
      <c r="T344" s="40"/>
      <c r="U344" s="40"/>
      <c r="V344" s="40"/>
      <c r="W344" s="51">
        <f t="shared" si="144"/>
        <v>0</v>
      </c>
      <c r="X344" s="51"/>
      <c r="Y344" s="51">
        <f t="shared" si="112"/>
        <v>0</v>
      </c>
      <c r="Z344" s="113" t="e">
        <f t="shared" si="113"/>
        <v>#DIV/0!</v>
      </c>
      <c r="AA344" s="51">
        <f t="shared" si="114"/>
        <v>0</v>
      </c>
      <c r="AB344" s="122" t="e">
        <f t="shared" si="115"/>
        <v>#DIV/0!</v>
      </c>
      <c r="AC344" s="131">
        <v>1</v>
      </c>
      <c r="AD344" s="131"/>
      <c r="AE344" s="131"/>
      <c r="AF344" s="55"/>
      <c r="AG344" s="55"/>
      <c r="AH344" s="55"/>
      <c r="AI344" s="55"/>
      <c r="AJ344" s="55"/>
      <c r="AK344" s="48" t="s">
        <v>1277</v>
      </c>
    </row>
    <row r="345" spans="1:37" s="255" customFormat="1" ht="96.75" customHeight="1">
      <c r="A345" s="267">
        <f t="shared" si="143"/>
        <v>298</v>
      </c>
      <c r="B345" s="42" t="s">
        <v>1278</v>
      </c>
      <c r="C345" s="85" t="s">
        <v>73</v>
      </c>
      <c r="D345" s="39" t="s">
        <v>13</v>
      </c>
      <c r="E345" s="40"/>
      <c r="F345" s="40">
        <v>33064.335359999997</v>
      </c>
      <c r="G345" s="40"/>
      <c r="H345" s="40"/>
      <c r="I345" s="40"/>
      <c r="J345" s="31"/>
      <c r="K345" s="46"/>
      <c r="L345" s="40"/>
      <c r="M345" s="40"/>
      <c r="N345" s="40"/>
      <c r="O345" s="40">
        <f t="shared" si="141"/>
        <v>0</v>
      </c>
      <c r="P345" s="40"/>
      <c r="Q345" s="40"/>
      <c r="R345" s="40"/>
      <c r="S345" s="40">
        <f t="shared" si="142"/>
        <v>0</v>
      </c>
      <c r="T345" s="40"/>
      <c r="U345" s="40"/>
      <c r="V345" s="40"/>
      <c r="W345" s="51">
        <f t="shared" si="144"/>
        <v>0</v>
      </c>
      <c r="X345" s="51"/>
      <c r="Y345" s="51">
        <f t="shared" si="112"/>
        <v>0</v>
      </c>
      <c r="Z345" s="113" t="e">
        <f t="shared" si="113"/>
        <v>#DIV/0!</v>
      </c>
      <c r="AA345" s="51">
        <f t="shared" si="114"/>
        <v>0</v>
      </c>
      <c r="AB345" s="122" t="e">
        <f t="shared" si="115"/>
        <v>#DIV/0!</v>
      </c>
      <c r="AC345" s="131">
        <v>1</v>
      </c>
      <c r="AD345" s="131"/>
      <c r="AE345" s="131"/>
      <c r="AF345" s="55"/>
      <c r="AG345" s="57" t="s">
        <v>1279</v>
      </c>
      <c r="AH345" s="57" t="s">
        <v>1280</v>
      </c>
      <c r="AI345" s="55"/>
      <c r="AJ345" s="55"/>
      <c r="AK345" s="48" t="s">
        <v>1281</v>
      </c>
    </row>
    <row r="346" spans="1:37" s="255" customFormat="1" ht="96.75" customHeight="1">
      <c r="A346" s="267">
        <f t="shared" si="143"/>
        <v>299</v>
      </c>
      <c r="B346" s="42" t="s">
        <v>1282</v>
      </c>
      <c r="C346" s="85" t="s">
        <v>73</v>
      </c>
      <c r="D346" s="39" t="s">
        <v>13</v>
      </c>
      <c r="E346" s="40"/>
      <c r="F346" s="40"/>
      <c r="G346" s="40"/>
      <c r="H346" s="40"/>
      <c r="I346" s="40"/>
      <c r="J346" s="31"/>
      <c r="K346" s="46"/>
      <c r="L346" s="40"/>
      <c r="M346" s="40"/>
      <c r="N346" s="40"/>
      <c r="O346" s="40">
        <f t="shared" si="141"/>
        <v>0</v>
      </c>
      <c r="P346" s="40"/>
      <c r="Q346" s="40"/>
      <c r="R346" s="40"/>
      <c r="S346" s="40">
        <f t="shared" si="142"/>
        <v>0</v>
      </c>
      <c r="T346" s="40"/>
      <c r="U346" s="40"/>
      <c r="V346" s="40"/>
      <c r="W346" s="51">
        <f t="shared" si="144"/>
        <v>0</v>
      </c>
      <c r="X346" s="51"/>
      <c r="Y346" s="51">
        <f t="shared" si="112"/>
        <v>0</v>
      </c>
      <c r="Z346" s="113" t="e">
        <f t="shared" si="113"/>
        <v>#DIV/0!</v>
      </c>
      <c r="AA346" s="51">
        <f t="shared" si="114"/>
        <v>0</v>
      </c>
      <c r="AB346" s="122" t="e">
        <f t="shared" si="115"/>
        <v>#DIV/0!</v>
      </c>
      <c r="AC346" s="131">
        <v>1</v>
      </c>
      <c r="AD346" s="131"/>
      <c r="AE346" s="131"/>
      <c r="AF346" s="55"/>
      <c r="AG346" s="57"/>
      <c r="AH346" s="57"/>
      <c r="AI346" s="55"/>
      <c r="AJ346" s="55"/>
      <c r="AK346" s="48" t="s">
        <v>1283</v>
      </c>
    </row>
    <row r="347" spans="1:37" s="255" customFormat="1" ht="96.75" customHeight="1">
      <c r="A347" s="267">
        <f t="shared" si="143"/>
        <v>300</v>
      </c>
      <c r="B347" s="42" t="s">
        <v>1284</v>
      </c>
      <c r="C347" s="85" t="s">
        <v>73</v>
      </c>
      <c r="D347" s="39" t="s">
        <v>13</v>
      </c>
      <c r="E347" s="40"/>
      <c r="F347" s="40">
        <v>59047.941559999999</v>
      </c>
      <c r="G347" s="40"/>
      <c r="H347" s="40"/>
      <c r="I347" s="40"/>
      <c r="J347" s="31" t="s">
        <v>284</v>
      </c>
      <c r="K347" s="46"/>
      <c r="L347" s="40"/>
      <c r="M347" s="40"/>
      <c r="N347" s="40"/>
      <c r="O347" s="40">
        <f t="shared" si="141"/>
        <v>0</v>
      </c>
      <c r="P347" s="40">
        <v>0</v>
      </c>
      <c r="Q347" s="40"/>
      <c r="R347" s="40">
        <v>0</v>
      </c>
      <c r="S347" s="40">
        <f t="shared" si="142"/>
        <v>0</v>
      </c>
      <c r="T347" s="40">
        <v>0</v>
      </c>
      <c r="U347" s="40"/>
      <c r="V347" s="40"/>
      <c r="W347" s="51">
        <f t="shared" si="144"/>
        <v>0</v>
      </c>
      <c r="X347" s="51"/>
      <c r="Y347" s="51">
        <f t="shared" si="112"/>
        <v>0</v>
      </c>
      <c r="Z347" s="113" t="e">
        <f t="shared" si="113"/>
        <v>#DIV/0!</v>
      </c>
      <c r="AA347" s="51">
        <f t="shared" si="114"/>
        <v>0</v>
      </c>
      <c r="AB347" s="122" t="e">
        <f t="shared" si="115"/>
        <v>#DIV/0!</v>
      </c>
      <c r="AC347" s="131">
        <v>1</v>
      </c>
      <c r="AD347" s="131"/>
      <c r="AE347" s="131"/>
      <c r="AF347" s="55"/>
      <c r="AG347" s="57" t="s">
        <v>1285</v>
      </c>
      <c r="AH347" s="57" t="s">
        <v>1286</v>
      </c>
      <c r="AI347" s="55"/>
      <c r="AJ347" s="55"/>
      <c r="AK347" s="48" t="s">
        <v>1287</v>
      </c>
    </row>
    <row r="348" spans="1:37" s="251" customFormat="1" ht="38.25" customHeight="1">
      <c r="A348" s="271" t="s">
        <v>1288</v>
      </c>
      <c r="B348" s="272"/>
      <c r="C348" s="154"/>
      <c r="D348" s="15"/>
      <c r="E348" s="23">
        <f>E350+F359</f>
        <v>23079545.30573</v>
      </c>
      <c r="F348" s="23">
        <f>F350+F359</f>
        <v>22337619.240999997</v>
      </c>
      <c r="G348" s="23">
        <f t="shared" ref="G348:V348" si="145">G350+G359</f>
        <v>0</v>
      </c>
      <c r="H348" s="23">
        <f t="shared" si="145"/>
        <v>1028520</v>
      </c>
      <c r="I348" s="23">
        <f t="shared" si="145"/>
        <v>0</v>
      </c>
      <c r="J348" s="23">
        <f t="shared" si="145"/>
        <v>0</v>
      </c>
      <c r="K348" s="23">
        <f t="shared" si="145"/>
        <v>0</v>
      </c>
      <c r="L348" s="23">
        <f t="shared" si="145"/>
        <v>0</v>
      </c>
      <c r="M348" s="23">
        <f t="shared" si="145"/>
        <v>0</v>
      </c>
      <c r="N348" s="23">
        <f t="shared" si="145"/>
        <v>0</v>
      </c>
      <c r="O348" s="23">
        <f t="shared" si="145"/>
        <v>4621222</v>
      </c>
      <c r="P348" s="23">
        <f t="shared" si="145"/>
        <v>4621222</v>
      </c>
      <c r="Q348" s="23">
        <f t="shared" si="145"/>
        <v>0</v>
      </c>
      <c r="R348" s="23">
        <f t="shared" si="145"/>
        <v>0</v>
      </c>
      <c r="S348" s="23">
        <f t="shared" si="145"/>
        <v>4430481</v>
      </c>
      <c r="T348" s="23">
        <f t="shared" si="145"/>
        <v>4430481</v>
      </c>
      <c r="U348" s="23">
        <f t="shared" si="145"/>
        <v>0</v>
      </c>
      <c r="V348" s="23">
        <f t="shared" si="145"/>
        <v>0</v>
      </c>
      <c r="W348" s="23">
        <f t="shared" si="144"/>
        <v>0</v>
      </c>
      <c r="X348" s="23"/>
      <c r="Y348" s="23">
        <f t="shared" si="112"/>
        <v>190741</v>
      </c>
      <c r="Z348" s="107">
        <f t="shared" si="113"/>
        <v>4.1275013405545111E-2</v>
      </c>
      <c r="AA348" s="23">
        <f t="shared" si="114"/>
        <v>190741</v>
      </c>
      <c r="AB348" s="108">
        <f t="shared" si="115"/>
        <v>4.1275013405545111E-2</v>
      </c>
      <c r="AC348" s="23">
        <f t="shared" ref="AC348:AE348" si="146">AC350+AC359</f>
        <v>15</v>
      </c>
      <c r="AD348" s="23">
        <f t="shared" si="146"/>
        <v>1</v>
      </c>
      <c r="AE348" s="23">
        <f t="shared" si="146"/>
        <v>3</v>
      </c>
      <c r="AF348" s="23">
        <f>AF350+AF359</f>
        <v>0</v>
      </c>
      <c r="AG348" s="23"/>
      <c r="AH348" s="23"/>
      <c r="AI348" s="23"/>
      <c r="AJ348" s="23"/>
      <c r="AK348" s="225">
        <f>AK350+AK359</f>
        <v>0</v>
      </c>
    </row>
    <row r="349" spans="1:37" s="251" customFormat="1" ht="23.25" customHeight="1">
      <c r="A349" s="64"/>
      <c r="B349" s="65" t="s">
        <v>420</v>
      </c>
      <c r="C349" s="3"/>
      <c r="D349" s="2"/>
      <c r="E349" s="24"/>
      <c r="F349" s="13"/>
      <c r="G349" s="13"/>
      <c r="H349" s="13"/>
      <c r="I349" s="13"/>
      <c r="J349" s="14"/>
      <c r="K349" s="13"/>
      <c r="L349" s="13"/>
      <c r="M349" s="13"/>
      <c r="N349" s="13"/>
      <c r="O349" s="13"/>
      <c r="P349" s="13"/>
      <c r="Q349" s="13"/>
      <c r="R349" s="13"/>
      <c r="S349" s="13"/>
      <c r="T349" s="13"/>
      <c r="U349" s="13"/>
      <c r="V349" s="13"/>
      <c r="W349" s="50">
        <f t="shared" si="144"/>
        <v>0</v>
      </c>
      <c r="X349" s="52"/>
      <c r="Y349" s="50">
        <f t="shared" si="112"/>
        <v>0</v>
      </c>
      <c r="Z349" s="114"/>
      <c r="AA349" s="50"/>
      <c r="AB349" s="123"/>
      <c r="AC349" s="101"/>
      <c r="AD349" s="101"/>
      <c r="AE349" s="101"/>
      <c r="AF349" s="56"/>
      <c r="AG349" s="56"/>
      <c r="AH349" s="56"/>
      <c r="AI349" s="56"/>
      <c r="AJ349" s="56"/>
      <c r="AK349" s="63"/>
    </row>
    <row r="350" spans="1:37" s="250" customFormat="1" ht="31.5" customHeight="1">
      <c r="A350" s="29" t="s">
        <v>75</v>
      </c>
      <c r="B350" s="21" t="s">
        <v>142</v>
      </c>
      <c r="C350" s="17"/>
      <c r="D350" s="19"/>
      <c r="E350" s="20">
        <f>SUM(E351:E358)</f>
        <v>22178260.199999999</v>
      </c>
      <c r="F350" s="20">
        <f>SUM(F351:F358)</f>
        <v>21436334.135269996</v>
      </c>
      <c r="G350" s="20">
        <f t="shared" ref="G350:P350" si="147">SUM(G351:G358)</f>
        <v>0</v>
      </c>
      <c r="H350" s="20">
        <f>SUM(H351:H358)</f>
        <v>1028520</v>
      </c>
      <c r="I350" s="20">
        <f t="shared" si="147"/>
        <v>0</v>
      </c>
      <c r="J350" s="20">
        <f t="shared" si="147"/>
        <v>0</v>
      </c>
      <c r="K350" s="20">
        <f t="shared" si="147"/>
        <v>0</v>
      </c>
      <c r="L350" s="20">
        <f t="shared" si="147"/>
        <v>0</v>
      </c>
      <c r="M350" s="20">
        <f t="shared" si="147"/>
        <v>0</v>
      </c>
      <c r="N350" s="20">
        <f t="shared" si="147"/>
        <v>0</v>
      </c>
      <c r="O350" s="20">
        <f t="shared" si="147"/>
        <v>4185786</v>
      </c>
      <c r="P350" s="20">
        <f t="shared" si="147"/>
        <v>4185786</v>
      </c>
      <c r="Q350" s="20">
        <f>SUM(Q351:Q356)</f>
        <v>0</v>
      </c>
      <c r="R350" s="20">
        <f>SUM(R351:R356)</f>
        <v>0</v>
      </c>
      <c r="S350" s="20">
        <f t="shared" ref="S350:T350" si="148">SUM(S351:S358)</f>
        <v>4134254</v>
      </c>
      <c r="T350" s="20">
        <f t="shared" si="148"/>
        <v>4134254</v>
      </c>
      <c r="U350" s="20">
        <f>SUM(U351:U356)</f>
        <v>0</v>
      </c>
      <c r="V350" s="20">
        <f>SUM(V351:V356)</f>
        <v>0</v>
      </c>
      <c r="W350" s="20">
        <f t="shared" si="144"/>
        <v>0</v>
      </c>
      <c r="X350" s="20"/>
      <c r="Y350" s="20">
        <f>P350+Q350-T350-U350</f>
        <v>51532</v>
      </c>
      <c r="Z350" s="111">
        <f t="shared" si="113"/>
        <v>1.2311188388512934E-2</v>
      </c>
      <c r="AA350" s="20">
        <f t="shared" si="114"/>
        <v>51532</v>
      </c>
      <c r="AB350" s="120">
        <f t="shared" si="115"/>
        <v>1.2311188388512934E-2</v>
      </c>
      <c r="AC350" s="20">
        <f>SUM(AC351:AC358)</f>
        <v>8</v>
      </c>
      <c r="AD350" s="20">
        <f>SUM(AD351:AD358)</f>
        <v>0</v>
      </c>
      <c r="AE350" s="20">
        <f>SUM(AE351:AE358)</f>
        <v>0</v>
      </c>
      <c r="AF350" s="20">
        <f>SUM(AF351:AF356)</f>
        <v>0</v>
      </c>
      <c r="AG350" s="20"/>
      <c r="AH350" s="20"/>
      <c r="AI350" s="20"/>
      <c r="AJ350" s="20"/>
      <c r="AK350" s="226">
        <f>SUM(AK351:AK356)</f>
        <v>0</v>
      </c>
    </row>
    <row r="351" spans="1:37" s="250" customFormat="1" ht="57" customHeight="1">
      <c r="A351" s="267">
        <f>ROW()-50</f>
        <v>301</v>
      </c>
      <c r="B351" s="42" t="s">
        <v>1289</v>
      </c>
      <c r="C351" s="85" t="s">
        <v>76</v>
      </c>
      <c r="D351" s="41" t="s">
        <v>5</v>
      </c>
      <c r="E351" s="40">
        <v>7062448</v>
      </c>
      <c r="F351" s="46">
        <v>6943744.5999999996</v>
      </c>
      <c r="G351" s="40"/>
      <c r="H351" s="40"/>
      <c r="I351" s="40"/>
      <c r="J351" s="42"/>
      <c r="K351" s="40"/>
      <c r="L351" s="40"/>
      <c r="M351" s="40"/>
      <c r="N351" s="40"/>
      <c r="O351" s="40">
        <f t="shared" ref="O351:O358" si="149">SUM(P351:R351)</f>
        <v>1700000</v>
      </c>
      <c r="P351" s="40">
        <v>1700000</v>
      </c>
      <c r="Q351" s="40"/>
      <c r="R351" s="40"/>
      <c r="S351" s="40">
        <f t="shared" ref="S351:S358" si="150">SUM(T351:V351)</f>
        <v>1700000</v>
      </c>
      <c r="T351" s="40">
        <v>1700000</v>
      </c>
      <c r="U351" s="40"/>
      <c r="V351" s="40"/>
      <c r="W351" s="51">
        <f t="shared" si="144"/>
        <v>0</v>
      </c>
      <c r="X351" s="51"/>
      <c r="Y351" s="51">
        <f t="shared" ref="Y351:Y358" si="151">P351+Q351-T351-U351</f>
        <v>0</v>
      </c>
      <c r="Z351" s="113">
        <f t="shared" si="113"/>
        <v>0</v>
      </c>
      <c r="AA351" s="51">
        <f t="shared" si="114"/>
        <v>0</v>
      </c>
      <c r="AB351" s="122">
        <f t="shared" si="115"/>
        <v>0</v>
      </c>
      <c r="AC351" s="131">
        <v>1</v>
      </c>
      <c r="AD351" s="131"/>
      <c r="AE351" s="131"/>
      <c r="AF351" s="55"/>
      <c r="AG351" s="55"/>
      <c r="AH351" s="55"/>
      <c r="AI351" s="57" t="s">
        <v>1290</v>
      </c>
      <c r="AJ351" s="57" t="s">
        <v>722</v>
      </c>
      <c r="AK351" s="48"/>
    </row>
    <row r="352" spans="1:37" s="250" customFormat="1" ht="57" customHeight="1">
      <c r="A352" s="267">
        <f t="shared" ref="A352:A358" si="152">ROW()-50</f>
        <v>302</v>
      </c>
      <c r="B352" s="66" t="s">
        <v>1291</v>
      </c>
      <c r="C352" s="85" t="s">
        <v>76</v>
      </c>
      <c r="D352" s="41" t="s">
        <v>8</v>
      </c>
      <c r="E352" s="40">
        <v>8179568</v>
      </c>
      <c r="F352" s="46">
        <v>8000300</v>
      </c>
      <c r="G352" s="40"/>
      <c r="H352" s="40"/>
      <c r="I352" s="40"/>
      <c r="J352" s="42"/>
      <c r="K352" s="40"/>
      <c r="L352" s="40">
        <v>0</v>
      </c>
      <c r="M352" s="40"/>
      <c r="N352" s="40"/>
      <c r="O352" s="40">
        <f t="shared" si="149"/>
        <v>900000</v>
      </c>
      <c r="P352" s="40">
        <v>900000</v>
      </c>
      <c r="Q352" s="40"/>
      <c r="R352" s="40"/>
      <c r="S352" s="40">
        <f t="shared" si="150"/>
        <v>848468</v>
      </c>
      <c r="T352" s="40">
        <v>848468</v>
      </c>
      <c r="U352" s="40"/>
      <c r="V352" s="40"/>
      <c r="W352" s="51">
        <f t="shared" si="144"/>
        <v>0</v>
      </c>
      <c r="X352" s="51"/>
      <c r="Y352" s="51">
        <f t="shared" si="151"/>
        <v>51532</v>
      </c>
      <c r="Z352" s="113">
        <f t="shared" si="113"/>
        <v>5.7257777777777775E-2</v>
      </c>
      <c r="AA352" s="51">
        <f t="shared" si="114"/>
        <v>51532</v>
      </c>
      <c r="AB352" s="122">
        <f t="shared" si="115"/>
        <v>5.7257777777777775E-2</v>
      </c>
      <c r="AC352" s="131">
        <v>1</v>
      </c>
      <c r="AD352" s="131"/>
      <c r="AE352" s="131"/>
      <c r="AF352" s="55"/>
      <c r="AG352" s="55"/>
      <c r="AH352" s="55"/>
      <c r="AI352" s="57" t="s">
        <v>1292</v>
      </c>
      <c r="AJ352" s="57" t="s">
        <v>722</v>
      </c>
      <c r="AK352" s="48"/>
    </row>
    <row r="353" spans="1:37" s="250" customFormat="1" ht="57" customHeight="1">
      <c r="A353" s="267">
        <f t="shared" si="152"/>
        <v>303</v>
      </c>
      <c r="B353" s="67" t="s">
        <v>1293</v>
      </c>
      <c r="C353" s="85" t="s">
        <v>76</v>
      </c>
      <c r="D353" s="41" t="s">
        <v>8</v>
      </c>
      <c r="E353" s="40">
        <v>984305.2</v>
      </c>
      <c r="F353" s="46">
        <v>984305.2</v>
      </c>
      <c r="G353" s="40"/>
      <c r="H353" s="40"/>
      <c r="I353" s="40"/>
      <c r="J353" s="42"/>
      <c r="K353" s="40"/>
      <c r="L353" s="40">
        <v>0</v>
      </c>
      <c r="M353" s="40"/>
      <c r="N353" s="40"/>
      <c r="O353" s="40">
        <f t="shared" si="149"/>
        <v>0</v>
      </c>
      <c r="P353" s="40"/>
      <c r="Q353" s="40"/>
      <c r="R353" s="40"/>
      <c r="S353" s="40">
        <f t="shared" si="150"/>
        <v>0</v>
      </c>
      <c r="T353" s="40"/>
      <c r="U353" s="40"/>
      <c r="V353" s="40"/>
      <c r="W353" s="51">
        <f t="shared" si="144"/>
        <v>0</v>
      </c>
      <c r="X353" s="51"/>
      <c r="Y353" s="51">
        <f t="shared" si="151"/>
        <v>0</v>
      </c>
      <c r="Z353" s="113" t="e">
        <f t="shared" si="113"/>
        <v>#DIV/0!</v>
      </c>
      <c r="AA353" s="51">
        <f t="shared" si="114"/>
        <v>0</v>
      </c>
      <c r="AB353" s="122" t="e">
        <f t="shared" si="115"/>
        <v>#DIV/0!</v>
      </c>
      <c r="AC353" s="131">
        <v>1</v>
      </c>
      <c r="AD353" s="131"/>
      <c r="AE353" s="131"/>
      <c r="AF353" s="55"/>
      <c r="AG353" s="55"/>
      <c r="AH353" s="55"/>
      <c r="AI353" s="55"/>
      <c r="AJ353" s="55"/>
      <c r="AK353" s="48" t="s">
        <v>1294</v>
      </c>
    </row>
    <row r="354" spans="1:37" s="250" customFormat="1" ht="57" customHeight="1">
      <c r="A354" s="267">
        <f t="shared" si="152"/>
        <v>304</v>
      </c>
      <c r="B354" s="68" t="s">
        <v>1295</v>
      </c>
      <c r="C354" s="85" t="s">
        <v>76</v>
      </c>
      <c r="D354" s="41" t="s">
        <v>5</v>
      </c>
      <c r="E354" s="40">
        <v>3479951</v>
      </c>
      <c r="F354" s="46">
        <v>3129625.7295499998</v>
      </c>
      <c r="G354" s="40"/>
      <c r="H354" s="40"/>
      <c r="I354" s="40"/>
      <c r="J354" s="42"/>
      <c r="K354" s="40"/>
      <c r="L354" s="40"/>
      <c r="M354" s="40"/>
      <c r="N354" s="40"/>
      <c r="O354" s="40">
        <f t="shared" si="149"/>
        <v>1290304</v>
      </c>
      <c r="P354" s="40">
        <v>1290304</v>
      </c>
      <c r="Q354" s="40"/>
      <c r="R354" s="40"/>
      <c r="S354" s="40">
        <f t="shared" si="150"/>
        <v>1290304</v>
      </c>
      <c r="T354" s="40">
        <v>1290304</v>
      </c>
      <c r="U354" s="40"/>
      <c r="V354" s="40"/>
      <c r="W354" s="51">
        <f t="shared" si="144"/>
        <v>0</v>
      </c>
      <c r="X354" s="51"/>
      <c r="Y354" s="51">
        <f t="shared" si="151"/>
        <v>0</v>
      </c>
      <c r="Z354" s="113">
        <f t="shared" si="113"/>
        <v>0</v>
      </c>
      <c r="AA354" s="51">
        <f t="shared" si="114"/>
        <v>0</v>
      </c>
      <c r="AB354" s="122">
        <f t="shared" si="115"/>
        <v>0</v>
      </c>
      <c r="AC354" s="131">
        <v>1</v>
      </c>
      <c r="AD354" s="131"/>
      <c r="AE354" s="131"/>
      <c r="AF354" s="55"/>
      <c r="AG354" s="55"/>
      <c r="AH354" s="55"/>
      <c r="AI354" s="57" t="s">
        <v>1296</v>
      </c>
      <c r="AJ354" s="57" t="s">
        <v>1297</v>
      </c>
      <c r="AK354" s="48"/>
    </row>
    <row r="355" spans="1:37" s="258" customFormat="1" ht="57" customHeight="1">
      <c r="A355" s="267">
        <f t="shared" si="152"/>
        <v>305</v>
      </c>
      <c r="B355" s="37" t="s">
        <v>1298</v>
      </c>
      <c r="C355" s="85" t="s">
        <v>76</v>
      </c>
      <c r="D355" s="41" t="s">
        <v>5</v>
      </c>
      <c r="E355" s="46">
        <v>823305</v>
      </c>
      <c r="F355" s="46">
        <v>739675.60571999999</v>
      </c>
      <c r="G355" s="46"/>
      <c r="H355" s="46"/>
      <c r="I355" s="46"/>
      <c r="J355" s="31"/>
      <c r="K355" s="46"/>
      <c r="L355" s="46"/>
      <c r="M355" s="46"/>
      <c r="N355" s="46"/>
      <c r="O355" s="40">
        <f t="shared" si="149"/>
        <v>109582</v>
      </c>
      <c r="P355" s="46">
        <v>109582</v>
      </c>
      <c r="Q355" s="46"/>
      <c r="R355" s="46"/>
      <c r="S355" s="40">
        <f t="shared" si="150"/>
        <v>109582</v>
      </c>
      <c r="T355" s="46">
        <v>109582</v>
      </c>
      <c r="U355" s="46"/>
      <c r="V355" s="46"/>
      <c r="W355" s="51">
        <f t="shared" si="144"/>
        <v>0</v>
      </c>
      <c r="X355" s="51"/>
      <c r="Y355" s="51">
        <f t="shared" si="151"/>
        <v>0</v>
      </c>
      <c r="Z355" s="113">
        <f t="shared" si="113"/>
        <v>0</v>
      </c>
      <c r="AA355" s="51">
        <f t="shared" si="114"/>
        <v>0</v>
      </c>
      <c r="AB355" s="122">
        <f t="shared" si="115"/>
        <v>0</v>
      </c>
      <c r="AC355" s="106">
        <v>1</v>
      </c>
      <c r="AD355" s="106"/>
      <c r="AE355" s="106"/>
      <c r="AF355" s="57"/>
      <c r="AG355" s="57"/>
      <c r="AH355" s="57"/>
      <c r="AI355" s="57" t="s">
        <v>1299</v>
      </c>
      <c r="AJ355" s="57" t="s">
        <v>605</v>
      </c>
      <c r="AK355" s="48"/>
    </row>
    <row r="356" spans="1:37" s="250" customFormat="1" ht="57" customHeight="1">
      <c r="A356" s="267">
        <f t="shared" si="152"/>
        <v>306</v>
      </c>
      <c r="B356" s="69" t="s">
        <v>1300</v>
      </c>
      <c r="C356" s="85" t="s">
        <v>58</v>
      </c>
      <c r="D356" s="41" t="s">
        <v>5</v>
      </c>
      <c r="E356" s="40">
        <v>652244</v>
      </c>
      <c r="F356" s="46">
        <v>642244</v>
      </c>
      <c r="G356" s="40"/>
      <c r="H356" s="40"/>
      <c r="I356" s="40"/>
      <c r="J356" s="42"/>
      <c r="K356" s="40"/>
      <c r="L356" s="40"/>
      <c r="M356" s="40"/>
      <c r="N356" s="40"/>
      <c r="O356" s="40">
        <f t="shared" si="149"/>
        <v>185900</v>
      </c>
      <c r="P356" s="40">
        <v>185900</v>
      </c>
      <c r="Q356" s="40"/>
      <c r="R356" s="40"/>
      <c r="S356" s="40">
        <f t="shared" si="150"/>
        <v>185900</v>
      </c>
      <c r="T356" s="40">
        <v>185900</v>
      </c>
      <c r="U356" s="40"/>
      <c r="V356" s="40"/>
      <c r="W356" s="51">
        <f t="shared" si="144"/>
        <v>0</v>
      </c>
      <c r="X356" s="51"/>
      <c r="Y356" s="51">
        <f t="shared" si="151"/>
        <v>0</v>
      </c>
      <c r="Z356" s="113">
        <f t="shared" si="113"/>
        <v>0</v>
      </c>
      <c r="AA356" s="51">
        <f t="shared" si="114"/>
        <v>0</v>
      </c>
      <c r="AB356" s="122">
        <f t="shared" si="115"/>
        <v>0</v>
      </c>
      <c r="AC356" s="131">
        <v>1</v>
      </c>
      <c r="AD356" s="131"/>
      <c r="AE356" s="131"/>
      <c r="AF356" s="55"/>
      <c r="AG356" s="55"/>
      <c r="AH356" s="55"/>
      <c r="AI356" s="57" t="s">
        <v>1301</v>
      </c>
      <c r="AJ356" s="55" t="s">
        <v>1302</v>
      </c>
      <c r="AK356" s="48"/>
    </row>
    <row r="357" spans="1:37" s="250" customFormat="1" ht="93" customHeight="1">
      <c r="A357" s="267">
        <f t="shared" si="152"/>
        <v>307</v>
      </c>
      <c r="B357" s="69" t="s">
        <v>1303</v>
      </c>
      <c r="C357" s="38">
        <v>380002015159</v>
      </c>
      <c r="D357" s="41">
        <v>2026</v>
      </c>
      <c r="E357" s="46">
        <v>397879</v>
      </c>
      <c r="F357" s="46">
        <v>397879</v>
      </c>
      <c r="G357" s="40"/>
      <c r="H357" s="40">
        <v>427000</v>
      </c>
      <c r="I357" s="40"/>
      <c r="J357" s="42" t="s">
        <v>1304</v>
      </c>
      <c r="K357" s="40"/>
      <c r="L357" s="40"/>
      <c r="M357" s="40"/>
      <c r="N357" s="40"/>
      <c r="O357" s="40">
        <f t="shared" si="149"/>
        <v>0</v>
      </c>
      <c r="P357" s="40"/>
      <c r="Q357" s="40"/>
      <c r="R357" s="40"/>
      <c r="S357" s="40">
        <f t="shared" si="150"/>
        <v>0</v>
      </c>
      <c r="T357" s="40"/>
      <c r="U357" s="40"/>
      <c r="V357" s="40"/>
      <c r="W357" s="51">
        <f t="shared" si="144"/>
        <v>0</v>
      </c>
      <c r="X357" s="51"/>
      <c r="Y357" s="51">
        <f t="shared" si="151"/>
        <v>0</v>
      </c>
      <c r="Z357" s="113" t="e">
        <f t="shared" si="113"/>
        <v>#DIV/0!</v>
      </c>
      <c r="AA357" s="51">
        <f t="shared" si="114"/>
        <v>0</v>
      </c>
      <c r="AB357" s="122" t="e">
        <f t="shared" si="115"/>
        <v>#DIV/0!</v>
      </c>
      <c r="AC357" s="131">
        <v>1</v>
      </c>
      <c r="AD357" s="131"/>
      <c r="AE357" s="131"/>
      <c r="AF357" s="55"/>
      <c r="AG357" s="55"/>
      <c r="AH357" s="55"/>
      <c r="AI357" s="57" t="s">
        <v>1305</v>
      </c>
      <c r="AJ357" s="55" t="s">
        <v>1306</v>
      </c>
      <c r="AK357" s="48" t="s">
        <v>1307</v>
      </c>
    </row>
    <row r="358" spans="1:37" s="250" customFormat="1" ht="93" customHeight="1">
      <c r="A358" s="267">
        <f t="shared" si="152"/>
        <v>308</v>
      </c>
      <c r="B358" s="69" t="s">
        <v>1308</v>
      </c>
      <c r="C358" s="38">
        <v>380002015159</v>
      </c>
      <c r="D358" s="41">
        <v>2026</v>
      </c>
      <c r="E358" s="46">
        <v>598560</v>
      </c>
      <c r="F358" s="46">
        <v>598560</v>
      </c>
      <c r="G358" s="40"/>
      <c r="H358" s="40">
        <v>601520</v>
      </c>
      <c r="I358" s="40"/>
      <c r="J358" s="42" t="s">
        <v>1309</v>
      </c>
      <c r="K358" s="40"/>
      <c r="L358" s="40"/>
      <c r="M358" s="40"/>
      <c r="N358" s="40"/>
      <c r="O358" s="40">
        <f t="shared" si="149"/>
        <v>0</v>
      </c>
      <c r="P358" s="40"/>
      <c r="Q358" s="40"/>
      <c r="R358" s="40"/>
      <c r="S358" s="40">
        <f t="shared" si="150"/>
        <v>0</v>
      </c>
      <c r="T358" s="40"/>
      <c r="U358" s="40"/>
      <c r="V358" s="40"/>
      <c r="W358" s="51">
        <f t="shared" si="144"/>
        <v>0</v>
      </c>
      <c r="X358" s="51"/>
      <c r="Y358" s="51">
        <f t="shared" si="151"/>
        <v>0</v>
      </c>
      <c r="Z358" s="113" t="e">
        <f t="shared" si="113"/>
        <v>#DIV/0!</v>
      </c>
      <c r="AA358" s="51">
        <f t="shared" si="114"/>
        <v>0</v>
      </c>
      <c r="AB358" s="122" t="e">
        <f t="shared" si="115"/>
        <v>#DIV/0!</v>
      </c>
      <c r="AC358" s="131">
        <v>1</v>
      </c>
      <c r="AD358" s="131"/>
      <c r="AE358" s="131"/>
      <c r="AF358" s="55"/>
      <c r="AG358" s="55"/>
      <c r="AH358" s="55"/>
      <c r="AI358" s="57" t="s">
        <v>1310</v>
      </c>
      <c r="AJ358" s="55" t="s">
        <v>1311</v>
      </c>
      <c r="AK358" s="48" t="s">
        <v>1312</v>
      </c>
    </row>
    <row r="359" spans="1:37" s="250" customFormat="1" ht="26.25" customHeight="1">
      <c r="A359" s="29" t="s">
        <v>77</v>
      </c>
      <c r="B359" s="21" t="s">
        <v>282</v>
      </c>
      <c r="C359" s="17"/>
      <c r="D359" s="19"/>
      <c r="E359" s="20">
        <f t="shared" ref="E359:V359" si="153">SUM(E360:E370)</f>
        <v>0</v>
      </c>
      <c r="F359" s="20">
        <f t="shared" si="153"/>
        <v>901285.10573000007</v>
      </c>
      <c r="G359" s="20">
        <f t="shared" si="153"/>
        <v>0</v>
      </c>
      <c r="H359" s="20">
        <f t="shared" si="153"/>
        <v>0</v>
      </c>
      <c r="I359" s="20">
        <f t="shared" si="153"/>
        <v>0</v>
      </c>
      <c r="J359" s="20">
        <f t="shared" si="153"/>
        <v>0</v>
      </c>
      <c r="K359" s="20">
        <f t="shared" si="153"/>
        <v>0</v>
      </c>
      <c r="L359" s="20">
        <f t="shared" si="153"/>
        <v>0</v>
      </c>
      <c r="M359" s="20">
        <f t="shared" si="153"/>
        <v>0</v>
      </c>
      <c r="N359" s="20">
        <f t="shared" si="153"/>
        <v>0</v>
      </c>
      <c r="O359" s="20">
        <f t="shared" si="153"/>
        <v>435436</v>
      </c>
      <c r="P359" s="20">
        <f t="shared" si="153"/>
        <v>435436</v>
      </c>
      <c r="Q359" s="20">
        <f t="shared" si="153"/>
        <v>0</v>
      </c>
      <c r="R359" s="20">
        <f t="shared" si="153"/>
        <v>0</v>
      </c>
      <c r="S359" s="20">
        <f t="shared" si="153"/>
        <v>296227</v>
      </c>
      <c r="T359" s="20">
        <f t="shared" si="153"/>
        <v>296227</v>
      </c>
      <c r="U359" s="20">
        <f t="shared" si="153"/>
        <v>0</v>
      </c>
      <c r="V359" s="20">
        <f t="shared" si="153"/>
        <v>0</v>
      </c>
      <c r="W359" s="20">
        <f t="shared" si="144"/>
        <v>0</v>
      </c>
      <c r="X359" s="20"/>
      <c r="Y359" s="20">
        <f>P359+Q359-T359-U359</f>
        <v>139209</v>
      </c>
      <c r="Z359" s="111">
        <f t="shared" si="113"/>
        <v>0.31970025445760114</v>
      </c>
      <c r="AA359" s="20">
        <f t="shared" si="114"/>
        <v>139209</v>
      </c>
      <c r="AB359" s="120">
        <f t="shared" si="115"/>
        <v>0.31970025445760114</v>
      </c>
      <c r="AC359" s="98">
        <f>SUM(AC360:AC370)</f>
        <v>7</v>
      </c>
      <c r="AD359" s="98">
        <f>SUM(AD360:AD370)</f>
        <v>1</v>
      </c>
      <c r="AE359" s="98">
        <f>SUM(AE360:AE370)</f>
        <v>3</v>
      </c>
      <c r="AF359" s="20">
        <f>SUM(AF360:AF370)</f>
        <v>0</v>
      </c>
      <c r="AG359" s="20"/>
      <c r="AH359" s="20"/>
      <c r="AI359" s="20"/>
      <c r="AJ359" s="20"/>
      <c r="AK359" s="226">
        <f>SUM(AK360:AK370)</f>
        <v>0</v>
      </c>
    </row>
    <row r="360" spans="1:37" s="250" customFormat="1" ht="66" customHeight="1">
      <c r="A360" s="267">
        <f>ROW()-51</f>
        <v>309</v>
      </c>
      <c r="B360" s="42" t="s">
        <v>1313</v>
      </c>
      <c r="C360" s="85" t="s">
        <v>76</v>
      </c>
      <c r="D360" s="41" t="s">
        <v>8</v>
      </c>
      <c r="E360" s="40"/>
      <c r="F360" s="40">
        <v>127605.70944000001</v>
      </c>
      <c r="G360" s="40"/>
      <c r="H360" s="40"/>
      <c r="I360" s="40"/>
      <c r="J360" s="31"/>
      <c r="K360" s="40"/>
      <c r="L360" s="40">
        <v>0</v>
      </c>
      <c r="M360" s="40"/>
      <c r="N360" s="40"/>
      <c r="O360" s="40">
        <f t="shared" ref="O360:O370" si="154">SUM(P360:R360)</f>
        <v>12627</v>
      </c>
      <c r="P360" s="40">
        <v>12627</v>
      </c>
      <c r="Q360" s="40"/>
      <c r="R360" s="40"/>
      <c r="S360" s="40">
        <f t="shared" ref="S360:S370" si="155">SUM(T360:V360)</f>
        <v>12627</v>
      </c>
      <c r="T360" s="40">
        <v>12627</v>
      </c>
      <c r="U360" s="40"/>
      <c r="V360" s="40"/>
      <c r="W360" s="51">
        <f t="shared" si="144"/>
        <v>0</v>
      </c>
      <c r="X360" s="51"/>
      <c r="Y360" s="51">
        <f t="shared" ref="Y360:Y370" si="156">P360+Q360-T360-U360</f>
        <v>0</v>
      </c>
      <c r="Z360" s="113">
        <f t="shared" si="113"/>
        <v>0</v>
      </c>
      <c r="AA360" s="51">
        <f t="shared" si="114"/>
        <v>0</v>
      </c>
      <c r="AB360" s="122">
        <f t="shared" si="115"/>
        <v>0</v>
      </c>
      <c r="AC360" s="131"/>
      <c r="AD360" s="131">
        <v>1</v>
      </c>
      <c r="AE360" s="131"/>
      <c r="AF360" s="55"/>
      <c r="AG360" s="57" t="s">
        <v>1314</v>
      </c>
      <c r="AH360" s="57" t="s">
        <v>783</v>
      </c>
      <c r="AI360" s="55"/>
      <c r="AJ360" s="55"/>
      <c r="AK360" s="48" t="s">
        <v>1315</v>
      </c>
    </row>
    <row r="361" spans="1:37" s="258" customFormat="1" ht="100.5" customHeight="1">
      <c r="A361" s="267">
        <f t="shared" ref="A361:A370" si="157">ROW()-51</f>
        <v>310</v>
      </c>
      <c r="B361" s="37" t="s">
        <v>1316</v>
      </c>
      <c r="C361" s="85" t="s">
        <v>76</v>
      </c>
      <c r="D361" s="41" t="s">
        <v>5</v>
      </c>
      <c r="E361" s="46"/>
      <c r="F361" s="46">
        <v>144255.66623999999</v>
      </c>
      <c r="G361" s="46"/>
      <c r="H361" s="46"/>
      <c r="I361" s="46"/>
      <c r="J361" s="31"/>
      <c r="K361" s="46"/>
      <c r="L361" s="46"/>
      <c r="M361" s="46"/>
      <c r="N361" s="46"/>
      <c r="O361" s="40">
        <f t="shared" si="154"/>
        <v>72795</v>
      </c>
      <c r="P361" s="46">
        <v>72795</v>
      </c>
      <c r="Q361" s="46"/>
      <c r="R361" s="46"/>
      <c r="S361" s="40">
        <f t="shared" si="155"/>
        <v>20000</v>
      </c>
      <c r="T361" s="46">
        <v>20000</v>
      </c>
      <c r="U361" s="46"/>
      <c r="V361" s="46"/>
      <c r="W361" s="51">
        <f t="shared" si="144"/>
        <v>0</v>
      </c>
      <c r="X361" s="51"/>
      <c r="Y361" s="51">
        <f t="shared" si="156"/>
        <v>52795</v>
      </c>
      <c r="Z361" s="113">
        <f t="shared" si="113"/>
        <v>0.72525585548457994</v>
      </c>
      <c r="AA361" s="51">
        <f t="shared" si="114"/>
        <v>52795</v>
      </c>
      <c r="AB361" s="122">
        <f t="shared" si="115"/>
        <v>0.72525585548457994</v>
      </c>
      <c r="AC361" s="106">
        <v>1</v>
      </c>
      <c r="AD361" s="106"/>
      <c r="AE361" s="106"/>
      <c r="AF361" s="57"/>
      <c r="AG361" s="57" t="s">
        <v>1317</v>
      </c>
      <c r="AH361" s="57" t="s">
        <v>1318</v>
      </c>
      <c r="AI361" s="57"/>
      <c r="AJ361" s="57"/>
      <c r="AK361" s="48"/>
    </row>
    <row r="362" spans="1:37" s="258" customFormat="1" ht="87" customHeight="1">
      <c r="A362" s="267">
        <f t="shared" si="157"/>
        <v>311</v>
      </c>
      <c r="B362" s="37" t="s">
        <v>1319</v>
      </c>
      <c r="C362" s="85" t="s">
        <v>76</v>
      </c>
      <c r="D362" s="41" t="s">
        <v>5</v>
      </c>
      <c r="E362" s="46"/>
      <c r="F362" s="46">
        <v>75727.834560000003</v>
      </c>
      <c r="G362" s="46"/>
      <c r="H362" s="46"/>
      <c r="I362" s="46"/>
      <c r="J362" s="31"/>
      <c r="K362" s="46"/>
      <c r="L362" s="46"/>
      <c r="M362" s="46"/>
      <c r="N362" s="46"/>
      <c r="O362" s="40">
        <f t="shared" si="154"/>
        <v>19826</v>
      </c>
      <c r="P362" s="46">
        <v>19826</v>
      </c>
      <c r="Q362" s="46"/>
      <c r="R362" s="46"/>
      <c r="S362" s="40">
        <f t="shared" si="155"/>
        <v>19826</v>
      </c>
      <c r="T362" s="46">
        <v>19826</v>
      </c>
      <c r="U362" s="46"/>
      <c r="V362" s="46"/>
      <c r="W362" s="51">
        <f t="shared" si="144"/>
        <v>0</v>
      </c>
      <c r="X362" s="51"/>
      <c r="Y362" s="51">
        <f t="shared" si="156"/>
        <v>0</v>
      </c>
      <c r="Z362" s="113">
        <f t="shared" si="113"/>
        <v>0</v>
      </c>
      <c r="AA362" s="51">
        <f t="shared" si="114"/>
        <v>0</v>
      </c>
      <c r="AB362" s="122">
        <f t="shared" si="115"/>
        <v>0</v>
      </c>
      <c r="AC362" s="106">
        <v>1</v>
      </c>
      <c r="AD362" s="106"/>
      <c r="AE362" s="106"/>
      <c r="AF362" s="57"/>
      <c r="AG362" s="57" t="s">
        <v>1320</v>
      </c>
      <c r="AH362" s="57" t="s">
        <v>1321</v>
      </c>
      <c r="AI362" s="57"/>
      <c r="AJ362" s="57"/>
      <c r="AK362" s="48" t="s">
        <v>254</v>
      </c>
    </row>
    <row r="363" spans="1:37" s="258" customFormat="1" ht="87" customHeight="1">
      <c r="A363" s="267">
        <f t="shared" si="157"/>
        <v>312</v>
      </c>
      <c r="B363" s="276" t="s">
        <v>1322</v>
      </c>
      <c r="C363" s="281" t="s">
        <v>76</v>
      </c>
      <c r="D363" s="282" t="s">
        <v>5</v>
      </c>
      <c r="E363" s="32"/>
      <c r="F363" s="32">
        <v>102243</v>
      </c>
      <c r="G363" s="32"/>
      <c r="H363" s="32"/>
      <c r="I363" s="32"/>
      <c r="J363" s="283"/>
      <c r="K363" s="32"/>
      <c r="L363" s="32">
        <v>0</v>
      </c>
      <c r="M363" s="32"/>
      <c r="N363" s="32"/>
      <c r="O363" s="32">
        <v>52558</v>
      </c>
      <c r="P363" s="32">
        <v>52558</v>
      </c>
      <c r="Q363" s="32"/>
      <c r="R363" s="32"/>
      <c r="S363" s="32">
        <v>40000</v>
      </c>
      <c r="T363" s="32">
        <v>40000</v>
      </c>
      <c r="U363" s="32"/>
      <c r="V363" s="32"/>
      <c r="W363" s="50">
        <v>0</v>
      </c>
      <c r="X363" s="50"/>
      <c r="Y363" s="50">
        <v>12558</v>
      </c>
      <c r="Z363" s="112">
        <v>0.23893603257353779</v>
      </c>
      <c r="AA363" s="50">
        <v>12558</v>
      </c>
      <c r="AB363" s="121">
        <v>0.23893603257353779</v>
      </c>
      <c r="AC363" s="99"/>
      <c r="AD363" s="99"/>
      <c r="AE363" s="99">
        <v>1</v>
      </c>
      <c r="AF363" s="78"/>
      <c r="AG363" s="284" t="s">
        <v>1323</v>
      </c>
      <c r="AH363" s="284" t="s">
        <v>1324</v>
      </c>
      <c r="AI363" s="284"/>
      <c r="AJ363" s="284"/>
      <c r="AK363" s="280" t="s">
        <v>1325</v>
      </c>
    </row>
    <row r="364" spans="1:37" s="258" customFormat="1" ht="87" customHeight="1">
      <c r="A364" s="267">
        <f t="shared" si="157"/>
        <v>313</v>
      </c>
      <c r="B364" s="285" t="s">
        <v>1326</v>
      </c>
      <c r="C364" s="281" t="s">
        <v>76</v>
      </c>
      <c r="D364" s="282" t="s">
        <v>5</v>
      </c>
      <c r="E364" s="308"/>
      <c r="F364" s="308">
        <v>69135.645600000003</v>
      </c>
      <c r="G364" s="308"/>
      <c r="H364" s="308"/>
      <c r="I364" s="308"/>
      <c r="J364" s="283"/>
      <c r="K364" s="308"/>
      <c r="L364" s="308"/>
      <c r="M364" s="308"/>
      <c r="N364" s="308"/>
      <c r="O364" s="32">
        <v>16258</v>
      </c>
      <c r="P364" s="308">
        <v>16258</v>
      </c>
      <c r="Q364" s="308"/>
      <c r="R364" s="308"/>
      <c r="S364" s="32">
        <v>16258</v>
      </c>
      <c r="T364" s="308">
        <v>16258</v>
      </c>
      <c r="U364" s="308"/>
      <c r="V364" s="308"/>
      <c r="W364" s="50">
        <v>0</v>
      </c>
      <c r="X364" s="50"/>
      <c r="Y364" s="50">
        <v>0</v>
      </c>
      <c r="Z364" s="112">
        <v>0</v>
      </c>
      <c r="AA364" s="50">
        <v>0</v>
      </c>
      <c r="AB364" s="121">
        <v>0</v>
      </c>
      <c r="AC364" s="286"/>
      <c r="AD364" s="286"/>
      <c r="AE364" s="286">
        <v>1</v>
      </c>
      <c r="AF364" s="284"/>
      <c r="AG364" s="284" t="s">
        <v>1327</v>
      </c>
      <c r="AH364" s="284" t="s">
        <v>1328</v>
      </c>
      <c r="AI364" s="284"/>
      <c r="AJ364" s="284"/>
      <c r="AK364" s="280" t="s">
        <v>1329</v>
      </c>
    </row>
    <row r="365" spans="1:37" s="258" customFormat="1" ht="87" customHeight="1">
      <c r="A365" s="267">
        <f t="shared" si="157"/>
        <v>314</v>
      </c>
      <c r="B365" s="285" t="s">
        <v>1330</v>
      </c>
      <c r="C365" s="281" t="s">
        <v>76</v>
      </c>
      <c r="D365" s="282" t="s">
        <v>5</v>
      </c>
      <c r="E365" s="308"/>
      <c r="F365" s="308">
        <v>93235.228130000003</v>
      </c>
      <c r="G365" s="308"/>
      <c r="H365" s="308"/>
      <c r="I365" s="308"/>
      <c r="J365" s="283"/>
      <c r="K365" s="308"/>
      <c r="L365" s="308"/>
      <c r="M365" s="308"/>
      <c r="N365" s="308"/>
      <c r="O365" s="32">
        <v>45152</v>
      </c>
      <c r="P365" s="308">
        <v>45152</v>
      </c>
      <c r="Q365" s="308"/>
      <c r="R365" s="308"/>
      <c r="S365" s="32">
        <v>45152</v>
      </c>
      <c r="T365" s="308">
        <v>45152</v>
      </c>
      <c r="U365" s="308"/>
      <c r="V365" s="308"/>
      <c r="W365" s="50">
        <v>0</v>
      </c>
      <c r="X365" s="50"/>
      <c r="Y365" s="50">
        <v>0</v>
      </c>
      <c r="Z365" s="112">
        <v>0</v>
      </c>
      <c r="AA365" s="50">
        <v>0</v>
      </c>
      <c r="AB365" s="121">
        <v>0</v>
      </c>
      <c r="AC365" s="286"/>
      <c r="AD365" s="286"/>
      <c r="AE365" s="286">
        <v>1</v>
      </c>
      <c r="AF365" s="284"/>
      <c r="AG365" s="284" t="s">
        <v>1327</v>
      </c>
      <c r="AH365" s="284" t="s">
        <v>1328</v>
      </c>
      <c r="AI365" s="284"/>
      <c r="AJ365" s="284"/>
      <c r="AK365" s="280" t="s">
        <v>1331</v>
      </c>
    </row>
    <row r="366" spans="1:37" s="258" customFormat="1" ht="87" customHeight="1">
      <c r="A366" s="267">
        <f t="shared" si="157"/>
        <v>315</v>
      </c>
      <c r="B366" s="37" t="s">
        <v>1332</v>
      </c>
      <c r="C366" s="85" t="s">
        <v>76</v>
      </c>
      <c r="D366" s="41" t="s">
        <v>5</v>
      </c>
      <c r="E366" s="46"/>
      <c r="F366" s="46">
        <v>85337.8848</v>
      </c>
      <c r="G366" s="46"/>
      <c r="H366" s="46"/>
      <c r="I366" s="46"/>
      <c r="J366" s="31"/>
      <c r="K366" s="46"/>
      <c r="L366" s="46"/>
      <c r="M366" s="46"/>
      <c r="N366" s="46"/>
      <c r="O366" s="40">
        <f t="shared" si="154"/>
        <v>19700</v>
      </c>
      <c r="P366" s="46">
        <v>19700</v>
      </c>
      <c r="Q366" s="46"/>
      <c r="R366" s="46"/>
      <c r="S366" s="40">
        <f t="shared" si="155"/>
        <v>19699</v>
      </c>
      <c r="T366" s="46">
        <v>19699</v>
      </c>
      <c r="U366" s="46"/>
      <c r="V366" s="46"/>
      <c r="W366" s="51">
        <f t="shared" si="144"/>
        <v>0</v>
      </c>
      <c r="X366" s="51"/>
      <c r="Y366" s="51">
        <f t="shared" si="156"/>
        <v>1</v>
      </c>
      <c r="Z366" s="113">
        <f t="shared" si="113"/>
        <v>5.0761421319796953E-5</v>
      </c>
      <c r="AA366" s="51">
        <f t="shared" si="114"/>
        <v>1</v>
      </c>
      <c r="AB366" s="122">
        <f t="shared" si="115"/>
        <v>5.0761421319796953E-5</v>
      </c>
      <c r="AC366" s="106">
        <v>1</v>
      </c>
      <c r="AD366" s="106"/>
      <c r="AE366" s="106"/>
      <c r="AF366" s="57"/>
      <c r="AG366" s="57" t="s">
        <v>1333</v>
      </c>
      <c r="AH366" s="57" t="s">
        <v>1318</v>
      </c>
      <c r="AI366" s="57"/>
      <c r="AJ366" s="57"/>
      <c r="AK366" s="48"/>
    </row>
    <row r="367" spans="1:37" s="258" customFormat="1" ht="85.5" customHeight="1">
      <c r="A367" s="267">
        <f t="shared" si="157"/>
        <v>316</v>
      </c>
      <c r="B367" s="37" t="s">
        <v>1334</v>
      </c>
      <c r="C367" s="85" t="s">
        <v>76</v>
      </c>
      <c r="D367" s="41" t="s">
        <v>5</v>
      </c>
      <c r="E367" s="46"/>
      <c r="F367" s="46">
        <v>77442.906239999997</v>
      </c>
      <c r="G367" s="46"/>
      <c r="H367" s="46"/>
      <c r="I367" s="46"/>
      <c r="J367" s="31"/>
      <c r="K367" s="46"/>
      <c r="L367" s="46"/>
      <c r="M367" s="46"/>
      <c r="N367" s="46"/>
      <c r="O367" s="40">
        <f t="shared" si="154"/>
        <v>73994</v>
      </c>
      <c r="P367" s="46">
        <v>73994</v>
      </c>
      <c r="Q367" s="46"/>
      <c r="R367" s="46"/>
      <c r="S367" s="40">
        <f t="shared" si="155"/>
        <v>53582</v>
      </c>
      <c r="T367" s="46">
        <v>53582</v>
      </c>
      <c r="U367" s="46"/>
      <c r="V367" s="46"/>
      <c r="W367" s="51">
        <f t="shared" si="144"/>
        <v>0</v>
      </c>
      <c r="X367" s="51"/>
      <c r="Y367" s="51">
        <f t="shared" si="156"/>
        <v>20412</v>
      </c>
      <c r="Z367" s="113">
        <f t="shared" si="113"/>
        <v>0.27586020488147689</v>
      </c>
      <c r="AA367" s="51">
        <f t="shared" si="114"/>
        <v>20412</v>
      </c>
      <c r="AB367" s="122">
        <f t="shared" si="115"/>
        <v>0.27586020488147689</v>
      </c>
      <c r="AC367" s="106">
        <v>1</v>
      </c>
      <c r="AD367" s="106"/>
      <c r="AE367" s="106"/>
      <c r="AF367" s="57"/>
      <c r="AG367" s="57" t="s">
        <v>1335</v>
      </c>
      <c r="AH367" s="57" t="s">
        <v>1328</v>
      </c>
      <c r="AI367" s="57"/>
      <c r="AJ367" s="57"/>
      <c r="AK367" s="70"/>
    </row>
    <row r="368" spans="1:37" s="258" customFormat="1" ht="96" customHeight="1">
      <c r="A368" s="267">
        <f t="shared" si="157"/>
        <v>317</v>
      </c>
      <c r="B368" s="37" t="s">
        <v>1336</v>
      </c>
      <c r="C368" s="85" t="s">
        <v>76</v>
      </c>
      <c r="D368" s="41" t="s">
        <v>5</v>
      </c>
      <c r="E368" s="46"/>
      <c r="F368" s="46">
        <v>18508.190399999999</v>
      </c>
      <c r="G368" s="46"/>
      <c r="H368" s="46"/>
      <c r="I368" s="46"/>
      <c r="J368" s="31"/>
      <c r="K368" s="46"/>
      <c r="L368" s="46"/>
      <c r="M368" s="46"/>
      <c r="N368" s="46"/>
      <c r="O368" s="40">
        <f t="shared" si="154"/>
        <v>17098</v>
      </c>
      <c r="P368" s="46">
        <v>17098</v>
      </c>
      <c r="Q368" s="46"/>
      <c r="R368" s="46"/>
      <c r="S368" s="40">
        <f t="shared" si="155"/>
        <v>12381</v>
      </c>
      <c r="T368" s="46">
        <v>12381</v>
      </c>
      <c r="U368" s="46"/>
      <c r="V368" s="46"/>
      <c r="W368" s="51">
        <f t="shared" si="144"/>
        <v>0</v>
      </c>
      <c r="X368" s="51"/>
      <c r="Y368" s="51">
        <f t="shared" si="156"/>
        <v>4717</v>
      </c>
      <c r="Z368" s="113">
        <f t="shared" si="113"/>
        <v>0.27588021990876127</v>
      </c>
      <c r="AA368" s="51">
        <f t="shared" si="114"/>
        <v>4717</v>
      </c>
      <c r="AB368" s="122">
        <f t="shared" si="115"/>
        <v>0.27588021990876127</v>
      </c>
      <c r="AC368" s="106">
        <v>1</v>
      </c>
      <c r="AD368" s="106"/>
      <c r="AE368" s="106"/>
      <c r="AF368" s="57"/>
      <c r="AG368" s="57" t="s">
        <v>1337</v>
      </c>
      <c r="AH368" s="57" t="s">
        <v>1328</v>
      </c>
      <c r="AI368" s="57"/>
      <c r="AJ368" s="57"/>
      <c r="AK368" s="70"/>
    </row>
    <row r="369" spans="1:37" s="258" customFormat="1" ht="80.25" customHeight="1">
      <c r="A369" s="267">
        <f t="shared" si="157"/>
        <v>318</v>
      </c>
      <c r="B369" s="37" t="s">
        <v>1338</v>
      </c>
      <c r="C369" s="85" t="s">
        <v>76</v>
      </c>
      <c r="D369" s="41" t="s">
        <v>5</v>
      </c>
      <c r="E369" s="46"/>
      <c r="F369" s="46">
        <v>25222.871520000001</v>
      </c>
      <c r="G369" s="46"/>
      <c r="H369" s="46"/>
      <c r="I369" s="46"/>
      <c r="J369" s="31"/>
      <c r="K369" s="46"/>
      <c r="L369" s="46"/>
      <c r="M369" s="46"/>
      <c r="N369" s="46"/>
      <c r="O369" s="40">
        <f t="shared" si="154"/>
        <v>24052</v>
      </c>
      <c r="P369" s="46">
        <v>24052</v>
      </c>
      <c r="Q369" s="46"/>
      <c r="R369" s="46"/>
      <c r="S369" s="40">
        <f t="shared" si="155"/>
        <v>17417</v>
      </c>
      <c r="T369" s="46">
        <v>17417</v>
      </c>
      <c r="U369" s="46"/>
      <c r="V369" s="46"/>
      <c r="W369" s="51">
        <f t="shared" si="144"/>
        <v>0</v>
      </c>
      <c r="X369" s="51"/>
      <c r="Y369" s="51">
        <f t="shared" si="156"/>
        <v>6635</v>
      </c>
      <c r="Z369" s="113">
        <f t="shared" si="113"/>
        <v>0.27586063529020455</v>
      </c>
      <c r="AA369" s="51">
        <f t="shared" si="114"/>
        <v>6635</v>
      </c>
      <c r="AB369" s="122">
        <f t="shared" si="115"/>
        <v>0.27586063529020455</v>
      </c>
      <c r="AC369" s="106">
        <v>1</v>
      </c>
      <c r="AD369" s="106"/>
      <c r="AE369" s="106"/>
      <c r="AF369" s="57"/>
      <c r="AG369" s="57" t="s">
        <v>1339</v>
      </c>
      <c r="AH369" s="57" t="s">
        <v>1328</v>
      </c>
      <c r="AI369" s="57"/>
      <c r="AJ369" s="57"/>
      <c r="AK369" s="70"/>
    </row>
    <row r="370" spans="1:37" s="258" customFormat="1" ht="87" customHeight="1">
      <c r="A370" s="267">
        <f t="shared" si="157"/>
        <v>319</v>
      </c>
      <c r="B370" s="37" t="s">
        <v>1340</v>
      </c>
      <c r="C370" s="85" t="s">
        <v>76</v>
      </c>
      <c r="D370" s="41" t="s">
        <v>5</v>
      </c>
      <c r="E370" s="46"/>
      <c r="F370" s="46">
        <v>82570.168799999999</v>
      </c>
      <c r="G370" s="46"/>
      <c r="H370" s="46"/>
      <c r="I370" s="46"/>
      <c r="J370" s="31"/>
      <c r="K370" s="46"/>
      <c r="L370" s="46"/>
      <c r="M370" s="46"/>
      <c r="N370" s="46"/>
      <c r="O370" s="40">
        <f t="shared" si="154"/>
        <v>81376</v>
      </c>
      <c r="P370" s="46">
        <v>81376</v>
      </c>
      <c r="Q370" s="46"/>
      <c r="R370" s="46"/>
      <c r="S370" s="40">
        <f t="shared" si="155"/>
        <v>39285</v>
      </c>
      <c r="T370" s="46">
        <v>39285</v>
      </c>
      <c r="U370" s="46"/>
      <c r="V370" s="46"/>
      <c r="W370" s="51">
        <f t="shared" si="144"/>
        <v>0</v>
      </c>
      <c r="X370" s="51"/>
      <c r="Y370" s="51">
        <f t="shared" si="156"/>
        <v>42091</v>
      </c>
      <c r="Z370" s="113">
        <f t="shared" si="113"/>
        <v>0.51724095556429417</v>
      </c>
      <c r="AA370" s="51">
        <f t="shared" si="114"/>
        <v>42091</v>
      </c>
      <c r="AB370" s="122">
        <f t="shared" si="115"/>
        <v>0.51724095556429417</v>
      </c>
      <c r="AC370" s="106">
        <v>1</v>
      </c>
      <c r="AD370" s="106"/>
      <c r="AE370" s="106"/>
      <c r="AF370" s="57"/>
      <c r="AG370" s="57" t="s">
        <v>1341</v>
      </c>
      <c r="AH370" s="57" t="s">
        <v>1342</v>
      </c>
      <c r="AI370" s="57"/>
      <c r="AJ370" s="57"/>
      <c r="AK370" s="48"/>
    </row>
    <row r="371" spans="1:37" s="256" customFormat="1" ht="30.75" customHeight="1">
      <c r="A371" s="271" t="s">
        <v>1343</v>
      </c>
      <c r="B371" s="272"/>
      <c r="C371" s="154"/>
      <c r="D371" s="15"/>
      <c r="E371" s="23">
        <f>E373+F384</f>
        <v>30661148.597589999</v>
      </c>
      <c r="F371" s="23">
        <f t="shared" ref="F371:V371" si="158">F373+F384</f>
        <v>28355669.362099998</v>
      </c>
      <c r="G371" s="23">
        <f t="shared" si="158"/>
        <v>2400000</v>
      </c>
      <c r="H371" s="23">
        <f t="shared" si="158"/>
        <v>0</v>
      </c>
      <c r="I371" s="23">
        <f t="shared" si="158"/>
        <v>0</v>
      </c>
      <c r="J371" s="23">
        <f t="shared" si="158"/>
        <v>0</v>
      </c>
      <c r="K371" s="23">
        <f t="shared" si="158"/>
        <v>0</v>
      </c>
      <c r="L371" s="23">
        <f t="shared" si="158"/>
        <v>0</v>
      </c>
      <c r="M371" s="23">
        <f t="shared" si="158"/>
        <v>0</v>
      </c>
      <c r="N371" s="23">
        <f t="shared" si="158"/>
        <v>0</v>
      </c>
      <c r="O371" s="23">
        <f t="shared" si="158"/>
        <v>1823804</v>
      </c>
      <c r="P371" s="23">
        <f t="shared" si="158"/>
        <v>923804</v>
      </c>
      <c r="Q371" s="23">
        <f t="shared" si="158"/>
        <v>0</v>
      </c>
      <c r="R371" s="23">
        <f t="shared" si="158"/>
        <v>900000</v>
      </c>
      <c r="S371" s="23">
        <f t="shared" si="158"/>
        <v>1823804</v>
      </c>
      <c r="T371" s="23">
        <f t="shared" si="158"/>
        <v>923804</v>
      </c>
      <c r="U371" s="23">
        <f t="shared" si="158"/>
        <v>0</v>
      </c>
      <c r="V371" s="23">
        <f t="shared" si="158"/>
        <v>900000</v>
      </c>
      <c r="W371" s="23">
        <f t="shared" si="144"/>
        <v>0</v>
      </c>
      <c r="X371" s="23"/>
      <c r="Y371" s="23">
        <f t="shared" si="112"/>
        <v>0</v>
      </c>
      <c r="Z371" s="107">
        <f t="shared" si="113"/>
        <v>0</v>
      </c>
      <c r="AA371" s="23">
        <f t="shared" si="114"/>
        <v>0</v>
      </c>
      <c r="AB371" s="108">
        <f t="shared" si="115"/>
        <v>0</v>
      </c>
      <c r="AC371" s="23">
        <f>AC373+AC384</f>
        <v>25</v>
      </c>
      <c r="AD371" s="23">
        <f>AD373+AD384</f>
        <v>3</v>
      </c>
      <c r="AE371" s="23">
        <f>AE373+AE384</f>
        <v>2</v>
      </c>
      <c r="AF371" s="23">
        <f>AF373+AF384</f>
        <v>0</v>
      </c>
      <c r="AG371" s="23"/>
      <c r="AH371" s="23"/>
      <c r="AI371" s="23"/>
      <c r="AJ371" s="23"/>
      <c r="AK371" s="225">
        <f>AK373+AK384</f>
        <v>0</v>
      </c>
    </row>
    <row r="372" spans="1:37" s="250" customFormat="1" ht="22.5" customHeight="1">
      <c r="A372" s="30"/>
      <c r="B372" s="12" t="s">
        <v>420</v>
      </c>
      <c r="C372" s="3"/>
      <c r="D372" s="2"/>
      <c r="E372" s="24"/>
      <c r="F372" s="13"/>
      <c r="G372" s="13"/>
      <c r="H372" s="13"/>
      <c r="I372" s="13"/>
      <c r="J372" s="14"/>
      <c r="K372" s="13"/>
      <c r="L372" s="13"/>
      <c r="M372" s="13"/>
      <c r="N372" s="13"/>
      <c r="O372" s="13"/>
      <c r="P372" s="13"/>
      <c r="Q372" s="13"/>
      <c r="R372" s="13"/>
      <c r="S372" s="13"/>
      <c r="T372" s="13"/>
      <c r="U372" s="13"/>
      <c r="V372" s="13"/>
      <c r="W372" s="50">
        <f t="shared" si="144"/>
        <v>0</v>
      </c>
      <c r="X372" s="52"/>
      <c r="Y372" s="50">
        <f t="shared" si="112"/>
        <v>0</v>
      </c>
      <c r="Z372" s="114"/>
      <c r="AA372" s="50"/>
      <c r="AB372" s="123"/>
      <c r="AC372" s="101"/>
      <c r="AD372" s="101"/>
      <c r="AE372" s="101"/>
      <c r="AF372" s="56"/>
      <c r="AG372" s="56"/>
      <c r="AH372" s="56"/>
      <c r="AI372" s="56"/>
      <c r="AJ372" s="56"/>
      <c r="AK372" s="63"/>
    </row>
    <row r="373" spans="1:37" s="250" customFormat="1" ht="26.25" customHeight="1">
      <c r="A373" s="29" t="s">
        <v>78</v>
      </c>
      <c r="B373" s="21" t="s">
        <v>142</v>
      </c>
      <c r="C373" s="17"/>
      <c r="D373" s="19"/>
      <c r="E373" s="20">
        <f>E374+E377</f>
        <v>26801498.357999999</v>
      </c>
      <c r="F373" s="20">
        <f>F374+F377</f>
        <v>24496019.122509997</v>
      </c>
      <c r="G373" s="20">
        <f>G374+G377</f>
        <v>2400000</v>
      </c>
      <c r="H373" s="20">
        <f>H374+H377</f>
        <v>0</v>
      </c>
      <c r="I373" s="20">
        <f t="shared" ref="I373:N373" si="159">I374+I402+I377</f>
        <v>0</v>
      </c>
      <c r="J373" s="20">
        <f t="shared" si="159"/>
        <v>0</v>
      </c>
      <c r="K373" s="20">
        <f t="shared" si="159"/>
        <v>0</v>
      </c>
      <c r="L373" s="20">
        <f t="shared" si="159"/>
        <v>0</v>
      </c>
      <c r="M373" s="20">
        <f t="shared" si="159"/>
        <v>0</v>
      </c>
      <c r="N373" s="20">
        <f t="shared" si="159"/>
        <v>0</v>
      </c>
      <c r="O373" s="20">
        <f>O374+O377</f>
        <v>1483489</v>
      </c>
      <c r="P373" s="20">
        <f>P374+P377</f>
        <v>583489</v>
      </c>
      <c r="Q373" s="20">
        <f>Q374+Q402+Q377</f>
        <v>0</v>
      </c>
      <c r="R373" s="20">
        <f>R374+R377</f>
        <v>900000</v>
      </c>
      <c r="S373" s="20">
        <f>S374+S377</f>
        <v>1483489</v>
      </c>
      <c r="T373" s="20">
        <f>T374+T377</f>
        <v>583489</v>
      </c>
      <c r="U373" s="20">
        <f>U374+U402+U377</f>
        <v>0</v>
      </c>
      <c r="V373" s="20">
        <f>V374+V377</f>
        <v>900000</v>
      </c>
      <c r="W373" s="20">
        <f t="shared" si="144"/>
        <v>0</v>
      </c>
      <c r="X373" s="20"/>
      <c r="Y373" s="20">
        <f t="shared" ref="Y373" si="160">P373+Q373-T373-U373</f>
        <v>0</v>
      </c>
      <c r="Z373" s="111">
        <f t="shared" ref="Z373:Z439" si="161">Y373/(P373+Q373)</f>
        <v>0</v>
      </c>
      <c r="AA373" s="20">
        <f t="shared" ref="AA373:AA439" si="162">Y373+W373</f>
        <v>0</v>
      </c>
      <c r="AB373" s="120">
        <f t="shared" ref="AB373:AB439" si="163">AA373/O373</f>
        <v>0</v>
      </c>
      <c r="AC373" s="20">
        <f>AC374+AC377</f>
        <v>7</v>
      </c>
      <c r="AD373" s="20">
        <f>AD374+AD377</f>
        <v>1</v>
      </c>
      <c r="AE373" s="20">
        <f>AE374+AE377</f>
        <v>0</v>
      </c>
      <c r="AF373" s="20">
        <f>AF374+AF402+AF377</f>
        <v>0</v>
      </c>
      <c r="AG373" s="20"/>
      <c r="AH373" s="20"/>
      <c r="AI373" s="20"/>
      <c r="AJ373" s="20"/>
      <c r="AK373" s="226">
        <f>AK374+AK402+AK377</f>
        <v>0</v>
      </c>
    </row>
    <row r="374" spans="1:37" s="251" customFormat="1" ht="20.25" customHeight="1">
      <c r="A374" s="92"/>
      <c r="B374" s="143" t="s">
        <v>1344</v>
      </c>
      <c r="C374" s="93"/>
      <c r="D374" s="93"/>
      <c r="E374" s="94">
        <f t="shared" ref="E374:V374" si="164">SUM(E375:E376)</f>
        <v>6551367</v>
      </c>
      <c r="F374" s="94">
        <f t="shared" si="164"/>
        <v>6180679.7744899997</v>
      </c>
      <c r="G374" s="94">
        <f t="shared" si="164"/>
        <v>2400000</v>
      </c>
      <c r="H374" s="94">
        <f t="shared" si="164"/>
        <v>0</v>
      </c>
      <c r="I374" s="94">
        <f t="shared" si="164"/>
        <v>0</v>
      </c>
      <c r="J374" s="94">
        <f t="shared" si="164"/>
        <v>0</v>
      </c>
      <c r="K374" s="94">
        <f t="shared" si="164"/>
        <v>0</v>
      </c>
      <c r="L374" s="94">
        <f t="shared" si="164"/>
        <v>0</v>
      </c>
      <c r="M374" s="94">
        <f t="shared" si="164"/>
        <v>0</v>
      </c>
      <c r="N374" s="94">
        <f t="shared" si="164"/>
        <v>0</v>
      </c>
      <c r="O374" s="94">
        <f t="shared" si="164"/>
        <v>1265791</v>
      </c>
      <c r="P374" s="94">
        <f t="shared" si="164"/>
        <v>365791</v>
      </c>
      <c r="Q374" s="94">
        <f t="shared" si="164"/>
        <v>0</v>
      </c>
      <c r="R374" s="94">
        <f t="shared" si="164"/>
        <v>900000</v>
      </c>
      <c r="S374" s="94">
        <f t="shared" si="164"/>
        <v>1265791</v>
      </c>
      <c r="T374" s="94">
        <f t="shared" si="164"/>
        <v>365791</v>
      </c>
      <c r="U374" s="94">
        <f t="shared" si="164"/>
        <v>0</v>
      </c>
      <c r="V374" s="94">
        <f t="shared" si="164"/>
        <v>900000</v>
      </c>
      <c r="W374" s="94">
        <f t="shared" si="144"/>
        <v>0</v>
      </c>
      <c r="X374" s="94"/>
      <c r="Y374" s="94">
        <f>P374+Q374-T374-U374</f>
        <v>0</v>
      </c>
      <c r="Z374" s="118">
        <f t="shared" si="161"/>
        <v>0</v>
      </c>
      <c r="AA374" s="94">
        <f t="shared" si="162"/>
        <v>0</v>
      </c>
      <c r="AB374" s="127">
        <f t="shared" si="163"/>
        <v>0</v>
      </c>
      <c r="AC374" s="94">
        <f>SUM(AC375:AC376)</f>
        <v>1</v>
      </c>
      <c r="AD374" s="94">
        <f>SUM(AD375:AD376)</f>
        <v>1</v>
      </c>
      <c r="AE374" s="94">
        <f>SUM(AE375:AE376)</f>
        <v>0</v>
      </c>
      <c r="AF374" s="94">
        <f>SUM(AF375:AF375)</f>
        <v>0</v>
      </c>
      <c r="AG374" s="94"/>
      <c r="AH374" s="94"/>
      <c r="AI374" s="94"/>
      <c r="AJ374" s="94"/>
      <c r="AK374" s="232">
        <f>SUM(AK375:AK375)</f>
        <v>0</v>
      </c>
    </row>
    <row r="375" spans="1:37" s="250" customFormat="1" ht="81.75" customHeight="1">
      <c r="A375" s="267">
        <f>ROW()-55</f>
        <v>320</v>
      </c>
      <c r="B375" s="90" t="s">
        <v>1345</v>
      </c>
      <c r="C375" s="136" t="s">
        <v>70</v>
      </c>
      <c r="D375" s="41" t="s">
        <v>5</v>
      </c>
      <c r="E375" s="40">
        <v>5107940</v>
      </c>
      <c r="F375" s="46">
        <v>4871155.7744899997</v>
      </c>
      <c r="G375" s="40">
        <v>1400000</v>
      </c>
      <c r="H375" s="40"/>
      <c r="I375" s="40"/>
      <c r="J375" s="42" t="s">
        <v>1346</v>
      </c>
      <c r="K375" s="203" t="s">
        <v>1347</v>
      </c>
      <c r="L375" s="40"/>
      <c r="M375" s="40"/>
      <c r="N375" s="40"/>
      <c r="O375" s="40">
        <f t="shared" ref="O375" si="165">SUM(P375:R375)</f>
        <v>1265791</v>
      </c>
      <c r="P375" s="40">
        <v>365791</v>
      </c>
      <c r="Q375" s="40"/>
      <c r="R375" s="40">
        <v>900000</v>
      </c>
      <c r="S375" s="40">
        <f t="shared" ref="S375" si="166">SUM(T375:V375)</f>
        <v>1265791</v>
      </c>
      <c r="T375" s="91">
        <v>365791</v>
      </c>
      <c r="U375" s="40"/>
      <c r="V375" s="40">
        <v>900000</v>
      </c>
      <c r="W375" s="51">
        <f t="shared" si="144"/>
        <v>0</v>
      </c>
      <c r="X375" s="51"/>
      <c r="Y375" s="51">
        <f t="shared" ref="Y375:Y376" si="167">P375+Q375-T375-U375</f>
        <v>0</v>
      </c>
      <c r="Z375" s="113">
        <f t="shared" si="161"/>
        <v>0</v>
      </c>
      <c r="AA375" s="51">
        <f t="shared" si="162"/>
        <v>0</v>
      </c>
      <c r="AB375" s="122">
        <f t="shared" si="163"/>
        <v>0</v>
      </c>
      <c r="AC375" s="131"/>
      <c r="AD375" s="131">
        <v>1</v>
      </c>
      <c r="AE375" s="131"/>
      <c r="AF375" s="55"/>
      <c r="AG375" s="57"/>
      <c r="AH375" s="57"/>
      <c r="AI375" s="57" t="s">
        <v>1348</v>
      </c>
      <c r="AJ375" s="57" t="s">
        <v>743</v>
      </c>
      <c r="AK375" s="48" t="s">
        <v>650</v>
      </c>
    </row>
    <row r="376" spans="1:37" s="250" customFormat="1" ht="81.75" customHeight="1">
      <c r="A376" s="267">
        <f>ROW()-55</f>
        <v>321</v>
      </c>
      <c r="B376" s="167" t="s">
        <v>1349</v>
      </c>
      <c r="C376" s="136" t="s">
        <v>70</v>
      </c>
      <c r="D376" s="41" t="s">
        <v>13</v>
      </c>
      <c r="E376" s="40">
        <v>1443427</v>
      </c>
      <c r="F376" s="46">
        <v>1309524</v>
      </c>
      <c r="G376" s="40">
        <v>1000000</v>
      </c>
      <c r="H376" s="40"/>
      <c r="I376" s="40"/>
      <c r="J376" s="14" t="s">
        <v>1350</v>
      </c>
      <c r="K376" s="203" t="s">
        <v>1351</v>
      </c>
      <c r="L376" s="40"/>
      <c r="M376" s="40"/>
      <c r="N376" s="40"/>
      <c r="O376" s="40">
        <f t="shared" ref="O376:O383" si="168">SUM(P376:R376)</f>
        <v>0</v>
      </c>
      <c r="P376" s="40"/>
      <c r="Q376" s="40"/>
      <c r="R376" s="40"/>
      <c r="S376" s="40">
        <f t="shared" ref="S376:S383" si="169">SUM(T376:V376)</f>
        <v>0</v>
      </c>
      <c r="T376" s="40"/>
      <c r="U376" s="40"/>
      <c r="V376" s="40"/>
      <c r="W376" s="51">
        <f t="shared" si="144"/>
        <v>0</v>
      </c>
      <c r="X376" s="51"/>
      <c r="Y376" s="51">
        <f t="shared" si="167"/>
        <v>0</v>
      </c>
      <c r="Z376" s="113" t="e">
        <f t="shared" si="161"/>
        <v>#DIV/0!</v>
      </c>
      <c r="AA376" s="51">
        <f t="shared" si="162"/>
        <v>0</v>
      </c>
      <c r="AB376" s="122" t="e">
        <f t="shared" si="163"/>
        <v>#DIV/0!</v>
      </c>
      <c r="AC376" s="131">
        <v>1</v>
      </c>
      <c r="AD376" s="131"/>
      <c r="AE376" s="131"/>
      <c r="AF376" s="55"/>
      <c r="AG376" s="57"/>
      <c r="AH376" s="57"/>
      <c r="AI376" s="57" t="s">
        <v>1352</v>
      </c>
      <c r="AJ376" s="57" t="s">
        <v>1353</v>
      </c>
      <c r="AK376" s="207" t="s">
        <v>331</v>
      </c>
    </row>
    <row r="377" spans="1:37" s="251" customFormat="1" ht="27" customHeight="1">
      <c r="A377" s="92"/>
      <c r="B377" s="143" t="s">
        <v>1354</v>
      </c>
      <c r="C377" s="93"/>
      <c r="D377" s="93"/>
      <c r="E377" s="94">
        <f t="shared" ref="E377:V377" si="170">SUM(E378:E383)</f>
        <v>20250131.357999999</v>
      </c>
      <c r="F377" s="94">
        <f t="shared" si="170"/>
        <v>18315339.348019999</v>
      </c>
      <c r="G377" s="94">
        <f t="shared" si="170"/>
        <v>0</v>
      </c>
      <c r="H377" s="94">
        <f t="shared" si="170"/>
        <v>0</v>
      </c>
      <c r="I377" s="94">
        <f t="shared" si="170"/>
        <v>0</v>
      </c>
      <c r="J377" s="94">
        <f t="shared" si="170"/>
        <v>0</v>
      </c>
      <c r="K377" s="94">
        <f t="shared" si="170"/>
        <v>0</v>
      </c>
      <c r="L377" s="94">
        <f t="shared" si="170"/>
        <v>0</v>
      </c>
      <c r="M377" s="94">
        <f t="shared" si="170"/>
        <v>0</v>
      </c>
      <c r="N377" s="94">
        <f t="shared" si="170"/>
        <v>0</v>
      </c>
      <c r="O377" s="94">
        <f t="shared" si="170"/>
        <v>217698</v>
      </c>
      <c r="P377" s="94">
        <f t="shared" si="170"/>
        <v>217698</v>
      </c>
      <c r="Q377" s="94">
        <f t="shared" si="170"/>
        <v>0</v>
      </c>
      <c r="R377" s="94">
        <f t="shared" si="170"/>
        <v>0</v>
      </c>
      <c r="S377" s="94">
        <f t="shared" si="170"/>
        <v>217698</v>
      </c>
      <c r="T377" s="94">
        <f t="shared" si="170"/>
        <v>217698</v>
      </c>
      <c r="U377" s="94">
        <f t="shared" si="170"/>
        <v>0</v>
      </c>
      <c r="V377" s="94">
        <f t="shared" si="170"/>
        <v>0</v>
      </c>
      <c r="W377" s="94">
        <f t="shared" si="144"/>
        <v>0</v>
      </c>
      <c r="X377" s="94"/>
      <c r="Y377" s="94">
        <f>P377+Q377-T377-U377</f>
        <v>0</v>
      </c>
      <c r="Z377" s="118">
        <f t="shared" si="161"/>
        <v>0</v>
      </c>
      <c r="AA377" s="94">
        <f t="shared" si="162"/>
        <v>0</v>
      </c>
      <c r="AB377" s="127">
        <f t="shared" si="163"/>
        <v>0</v>
      </c>
      <c r="AC377" s="94">
        <f>SUM(AC378:AC383)</f>
        <v>6</v>
      </c>
      <c r="AD377" s="94">
        <f>SUM(AD378:AD383)</f>
        <v>0</v>
      </c>
      <c r="AE377" s="94">
        <f>SUM(AE378:AE383)</f>
        <v>0</v>
      </c>
      <c r="AF377" s="94">
        <f>SUM(AF378:AF383)</f>
        <v>0</v>
      </c>
      <c r="AG377" s="94"/>
      <c r="AH377" s="94"/>
      <c r="AI377" s="94"/>
      <c r="AJ377" s="94"/>
      <c r="AK377" s="232">
        <f>SUM(AK378:AK383)</f>
        <v>0</v>
      </c>
    </row>
    <row r="378" spans="1:37" s="250" customFormat="1" ht="178.5" customHeight="1">
      <c r="A378" s="267">
        <f>ROW()-56</f>
        <v>322</v>
      </c>
      <c r="B378" s="90" t="s">
        <v>1355</v>
      </c>
      <c r="C378" s="136" t="s">
        <v>70</v>
      </c>
      <c r="D378" s="41" t="s">
        <v>8</v>
      </c>
      <c r="E378" s="40">
        <v>241470</v>
      </c>
      <c r="F378" s="46">
        <v>239941.68336</v>
      </c>
      <c r="G378" s="40"/>
      <c r="H378" s="40"/>
      <c r="I378" s="40"/>
      <c r="J378" s="42" t="s">
        <v>1356</v>
      </c>
      <c r="K378" s="203" t="s">
        <v>1357</v>
      </c>
      <c r="L378" s="40">
        <v>0</v>
      </c>
      <c r="M378" s="40"/>
      <c r="N378" s="40"/>
      <c r="O378" s="40">
        <f t="shared" si="168"/>
        <v>0</v>
      </c>
      <c r="P378" s="40"/>
      <c r="Q378" s="40"/>
      <c r="R378" s="40"/>
      <c r="S378" s="40">
        <f t="shared" si="169"/>
        <v>0</v>
      </c>
      <c r="T378" s="91"/>
      <c r="U378" s="40"/>
      <c r="V378" s="40"/>
      <c r="W378" s="51">
        <f t="shared" si="144"/>
        <v>0</v>
      </c>
      <c r="X378" s="51"/>
      <c r="Y378" s="51">
        <f t="shared" ref="Y378:Y444" si="171">P378+Q378-T378-U378</f>
        <v>0</v>
      </c>
      <c r="Z378" s="113" t="e">
        <f t="shared" si="161"/>
        <v>#DIV/0!</v>
      </c>
      <c r="AA378" s="51">
        <f t="shared" si="162"/>
        <v>0</v>
      </c>
      <c r="AB378" s="122" t="e">
        <f t="shared" si="163"/>
        <v>#DIV/0!</v>
      </c>
      <c r="AC378" s="131">
        <v>1</v>
      </c>
      <c r="AD378" s="131"/>
      <c r="AE378" s="131"/>
      <c r="AF378" s="55"/>
      <c r="AG378" s="57"/>
      <c r="AH378" s="57"/>
      <c r="AI378" s="57" t="s">
        <v>1358</v>
      </c>
      <c r="AJ378" s="57" t="s">
        <v>1359</v>
      </c>
      <c r="AK378" s="207" t="s">
        <v>1360</v>
      </c>
    </row>
    <row r="379" spans="1:37" s="250" customFormat="1" ht="102" customHeight="1">
      <c r="A379" s="267">
        <f t="shared" ref="A379:A383" si="172">ROW()-56</f>
        <v>323</v>
      </c>
      <c r="B379" s="90" t="s">
        <v>1361</v>
      </c>
      <c r="C379" s="136" t="s">
        <v>70</v>
      </c>
      <c r="D379" s="41" t="s">
        <v>8</v>
      </c>
      <c r="E379" s="40">
        <v>436533</v>
      </c>
      <c r="F379" s="46">
        <v>421252.83804</v>
      </c>
      <c r="G379" s="40"/>
      <c r="H379" s="40"/>
      <c r="I379" s="40"/>
      <c r="J379" s="42" t="s">
        <v>1362</v>
      </c>
      <c r="K379" s="203" t="s">
        <v>1363</v>
      </c>
      <c r="L379" s="40">
        <v>0</v>
      </c>
      <c r="M379" s="40"/>
      <c r="N379" s="40"/>
      <c r="O379" s="40">
        <f t="shared" si="168"/>
        <v>0</v>
      </c>
      <c r="P379" s="40"/>
      <c r="Q379" s="40"/>
      <c r="R379" s="40"/>
      <c r="S379" s="40">
        <f t="shared" si="169"/>
        <v>0</v>
      </c>
      <c r="T379" s="91"/>
      <c r="U379" s="40"/>
      <c r="V379" s="40"/>
      <c r="W379" s="51">
        <f t="shared" si="144"/>
        <v>0</v>
      </c>
      <c r="X379" s="51"/>
      <c r="Y379" s="51">
        <f t="shared" si="171"/>
        <v>0</v>
      </c>
      <c r="Z379" s="113" t="e">
        <f t="shared" si="161"/>
        <v>#DIV/0!</v>
      </c>
      <c r="AA379" s="51">
        <f t="shared" si="162"/>
        <v>0</v>
      </c>
      <c r="AB379" s="122" t="e">
        <f t="shared" si="163"/>
        <v>#DIV/0!</v>
      </c>
      <c r="AC379" s="131">
        <v>1</v>
      </c>
      <c r="AD379" s="131"/>
      <c r="AE379" s="131"/>
      <c r="AF379" s="55"/>
      <c r="AG379" s="57"/>
      <c r="AH379" s="57"/>
      <c r="AI379" s="57" t="s">
        <v>1364</v>
      </c>
      <c r="AJ379" s="57" t="s">
        <v>1359</v>
      </c>
      <c r="AK379" s="207" t="s">
        <v>331</v>
      </c>
    </row>
    <row r="380" spans="1:37" s="250" customFormat="1" ht="56.25" customHeight="1">
      <c r="A380" s="267">
        <f t="shared" si="172"/>
        <v>324</v>
      </c>
      <c r="B380" s="90" t="s">
        <v>1365</v>
      </c>
      <c r="C380" s="136" t="s">
        <v>70</v>
      </c>
      <c r="D380" s="41" t="s">
        <v>5</v>
      </c>
      <c r="E380" s="40">
        <v>439815.35800000001</v>
      </c>
      <c r="F380" s="40">
        <v>427250.00956999999</v>
      </c>
      <c r="G380" s="40"/>
      <c r="H380" s="40"/>
      <c r="I380" s="40"/>
      <c r="J380" s="42" t="s">
        <v>1366</v>
      </c>
      <c r="K380" s="203" t="s">
        <v>1367</v>
      </c>
      <c r="L380" s="40"/>
      <c r="M380" s="40"/>
      <c r="N380" s="40"/>
      <c r="O380" s="40">
        <f t="shared" si="168"/>
        <v>0</v>
      </c>
      <c r="P380" s="40"/>
      <c r="Q380" s="40"/>
      <c r="R380" s="40"/>
      <c r="S380" s="40">
        <f t="shared" si="169"/>
        <v>0</v>
      </c>
      <c r="T380" s="40"/>
      <c r="U380" s="40"/>
      <c r="V380" s="40"/>
      <c r="W380" s="51">
        <f t="shared" si="144"/>
        <v>0</v>
      </c>
      <c r="X380" s="51"/>
      <c r="Y380" s="51">
        <f t="shared" si="171"/>
        <v>0</v>
      </c>
      <c r="Z380" s="113" t="e">
        <f t="shared" si="161"/>
        <v>#DIV/0!</v>
      </c>
      <c r="AA380" s="51">
        <f t="shared" si="162"/>
        <v>0</v>
      </c>
      <c r="AB380" s="122" t="e">
        <f t="shared" si="163"/>
        <v>#DIV/0!</v>
      </c>
      <c r="AC380" s="131">
        <v>1</v>
      </c>
      <c r="AD380" s="131"/>
      <c r="AE380" s="131"/>
      <c r="AF380" s="55"/>
      <c r="AG380" s="57"/>
      <c r="AH380" s="57"/>
      <c r="AI380" s="57" t="s">
        <v>1368</v>
      </c>
      <c r="AJ380" s="57" t="s">
        <v>1369</v>
      </c>
      <c r="AK380" s="207" t="s">
        <v>331</v>
      </c>
    </row>
    <row r="381" spans="1:37" s="250" customFormat="1" ht="90" customHeight="1">
      <c r="A381" s="267">
        <f t="shared" si="172"/>
        <v>325</v>
      </c>
      <c r="B381" s="90" t="s">
        <v>1370</v>
      </c>
      <c r="C381" s="136" t="s">
        <v>70</v>
      </c>
      <c r="D381" s="41" t="s">
        <v>5</v>
      </c>
      <c r="E381" s="40">
        <v>6909314</v>
      </c>
      <c r="F381" s="40">
        <v>6393991.7211999996</v>
      </c>
      <c r="G381" s="40"/>
      <c r="H381" s="40"/>
      <c r="I381" s="40"/>
      <c r="J381" s="42" t="s">
        <v>1371</v>
      </c>
      <c r="K381" s="203" t="s">
        <v>1372</v>
      </c>
      <c r="L381" s="40"/>
      <c r="M381" s="40"/>
      <c r="N381" s="40"/>
      <c r="O381" s="40">
        <f t="shared" si="168"/>
        <v>0</v>
      </c>
      <c r="P381" s="40"/>
      <c r="Q381" s="40"/>
      <c r="R381" s="40"/>
      <c r="S381" s="40">
        <f t="shared" si="169"/>
        <v>0</v>
      </c>
      <c r="T381" s="40"/>
      <c r="U381" s="40"/>
      <c r="V381" s="40"/>
      <c r="W381" s="51">
        <f t="shared" si="144"/>
        <v>0</v>
      </c>
      <c r="X381" s="51"/>
      <c r="Y381" s="51">
        <f t="shared" si="171"/>
        <v>0</v>
      </c>
      <c r="Z381" s="113" t="e">
        <f t="shared" si="161"/>
        <v>#DIV/0!</v>
      </c>
      <c r="AA381" s="51">
        <f t="shared" si="162"/>
        <v>0</v>
      </c>
      <c r="AB381" s="122" t="e">
        <f t="shared" si="163"/>
        <v>#DIV/0!</v>
      </c>
      <c r="AC381" s="131">
        <v>1</v>
      </c>
      <c r="AD381" s="131"/>
      <c r="AE381" s="131"/>
      <c r="AF381" s="55"/>
      <c r="AG381" s="57"/>
      <c r="AH381" s="57"/>
      <c r="AI381" s="57" t="s">
        <v>1373</v>
      </c>
      <c r="AJ381" s="57" t="s">
        <v>1374</v>
      </c>
      <c r="AK381" s="207" t="s">
        <v>331</v>
      </c>
    </row>
    <row r="382" spans="1:37" s="250" customFormat="1" ht="119.25" customHeight="1">
      <c r="A382" s="267">
        <f t="shared" si="172"/>
        <v>326</v>
      </c>
      <c r="B382" s="90" t="s">
        <v>1375</v>
      </c>
      <c r="C382" s="136" t="s">
        <v>70</v>
      </c>
      <c r="D382" s="41" t="s">
        <v>23</v>
      </c>
      <c r="E382" s="40">
        <v>11293090</v>
      </c>
      <c r="F382" s="40">
        <v>9961241.1153999995</v>
      </c>
      <c r="G382" s="40"/>
      <c r="H382" s="40"/>
      <c r="I382" s="40"/>
      <c r="J382" s="42" t="s">
        <v>1376</v>
      </c>
      <c r="K382" s="203" t="s">
        <v>1377</v>
      </c>
      <c r="L382" s="40"/>
      <c r="M382" s="40"/>
      <c r="N382" s="40"/>
      <c r="O382" s="40">
        <f t="shared" si="168"/>
        <v>0</v>
      </c>
      <c r="P382" s="40"/>
      <c r="Q382" s="40"/>
      <c r="R382" s="40"/>
      <c r="S382" s="40">
        <f t="shared" si="169"/>
        <v>0</v>
      </c>
      <c r="T382" s="91"/>
      <c r="U382" s="40"/>
      <c r="V382" s="40"/>
      <c r="W382" s="51">
        <f t="shared" si="144"/>
        <v>0</v>
      </c>
      <c r="X382" s="51"/>
      <c r="Y382" s="51">
        <f t="shared" si="171"/>
        <v>0</v>
      </c>
      <c r="Z382" s="113" t="e">
        <f t="shared" si="161"/>
        <v>#DIV/0!</v>
      </c>
      <c r="AA382" s="51">
        <f t="shared" si="162"/>
        <v>0</v>
      </c>
      <c r="AB382" s="122" t="e">
        <f t="shared" si="163"/>
        <v>#DIV/0!</v>
      </c>
      <c r="AC382" s="131">
        <v>1</v>
      </c>
      <c r="AD382" s="131"/>
      <c r="AE382" s="131"/>
      <c r="AF382" s="55"/>
      <c r="AG382" s="57"/>
      <c r="AH382" s="57"/>
      <c r="AI382" s="57" t="s">
        <v>1378</v>
      </c>
      <c r="AJ382" s="57" t="s">
        <v>1379</v>
      </c>
      <c r="AK382" s="207" t="s">
        <v>331</v>
      </c>
    </row>
    <row r="383" spans="1:37" s="250" customFormat="1" ht="96" customHeight="1">
      <c r="A383" s="267">
        <f t="shared" si="172"/>
        <v>327</v>
      </c>
      <c r="B383" s="90" t="s">
        <v>1380</v>
      </c>
      <c r="C383" s="136" t="s">
        <v>70</v>
      </c>
      <c r="D383" s="41" t="s">
        <v>5</v>
      </c>
      <c r="E383" s="40">
        <v>929909</v>
      </c>
      <c r="F383" s="46">
        <v>871661.98045000003</v>
      </c>
      <c r="G383" s="40"/>
      <c r="H383" s="40"/>
      <c r="I383" s="40"/>
      <c r="J383" s="42" t="s">
        <v>1381</v>
      </c>
      <c r="K383" s="203" t="s">
        <v>1382</v>
      </c>
      <c r="L383" s="40"/>
      <c r="M383" s="40"/>
      <c r="N383" s="40"/>
      <c r="O383" s="40">
        <f t="shared" si="168"/>
        <v>217698</v>
      </c>
      <c r="P383" s="40">
        <v>217698</v>
      </c>
      <c r="Q383" s="40"/>
      <c r="R383" s="40"/>
      <c r="S383" s="40">
        <f t="shared" si="169"/>
        <v>217698</v>
      </c>
      <c r="T383" s="40">
        <v>217698</v>
      </c>
      <c r="U383" s="40"/>
      <c r="V383" s="40"/>
      <c r="W383" s="51">
        <f t="shared" si="144"/>
        <v>0</v>
      </c>
      <c r="X383" s="51"/>
      <c r="Y383" s="51">
        <f t="shared" si="171"/>
        <v>0</v>
      </c>
      <c r="Z383" s="113">
        <f t="shared" si="161"/>
        <v>0</v>
      </c>
      <c r="AA383" s="51">
        <f t="shared" si="162"/>
        <v>0</v>
      </c>
      <c r="AB383" s="122">
        <f t="shared" si="163"/>
        <v>0</v>
      </c>
      <c r="AC383" s="131">
        <v>1</v>
      </c>
      <c r="AD383" s="131"/>
      <c r="AE383" s="131"/>
      <c r="AF383" s="55"/>
      <c r="AG383" s="57"/>
      <c r="AH383" s="57"/>
      <c r="AI383" s="57" t="s">
        <v>1383</v>
      </c>
      <c r="AJ383" s="57" t="s">
        <v>1384</v>
      </c>
      <c r="AK383" s="207"/>
    </row>
    <row r="384" spans="1:37" s="250" customFormat="1" ht="26.25" customHeight="1">
      <c r="A384" s="29" t="s">
        <v>79</v>
      </c>
      <c r="B384" s="21" t="s">
        <v>282</v>
      </c>
      <c r="C384" s="17"/>
      <c r="D384" s="19"/>
      <c r="E384" s="20">
        <f>E385+E389+E402</f>
        <v>0</v>
      </c>
      <c r="F384" s="20">
        <f>F385+F389+F402</f>
        <v>3859650.2395900004</v>
      </c>
      <c r="G384" s="20">
        <f t="shared" ref="G384:V384" si="173">G385+G389</f>
        <v>0</v>
      </c>
      <c r="H384" s="20">
        <f t="shared" si="173"/>
        <v>0</v>
      </c>
      <c r="I384" s="20">
        <f t="shared" si="173"/>
        <v>0</v>
      </c>
      <c r="J384" s="20">
        <f t="shared" si="173"/>
        <v>0</v>
      </c>
      <c r="K384" s="20">
        <f t="shared" si="173"/>
        <v>0</v>
      </c>
      <c r="L384" s="20">
        <f t="shared" si="173"/>
        <v>0</v>
      </c>
      <c r="M384" s="20">
        <f t="shared" si="173"/>
        <v>0</v>
      </c>
      <c r="N384" s="20">
        <f t="shared" si="173"/>
        <v>0</v>
      </c>
      <c r="O384" s="20">
        <f>O385+O389+O402</f>
        <v>340315</v>
      </c>
      <c r="P384" s="20">
        <f>P385+P389+P402</f>
        <v>340315</v>
      </c>
      <c r="Q384" s="20">
        <f t="shared" si="173"/>
        <v>0</v>
      </c>
      <c r="R384" s="20">
        <f t="shared" si="173"/>
        <v>0</v>
      </c>
      <c r="S384" s="20">
        <f>S385+S389+S402</f>
        <v>340315</v>
      </c>
      <c r="T384" s="20">
        <f>T385+T389+T402</f>
        <v>340315</v>
      </c>
      <c r="U384" s="20">
        <f t="shared" si="173"/>
        <v>0</v>
      </c>
      <c r="V384" s="20">
        <f t="shared" si="173"/>
        <v>0</v>
      </c>
      <c r="W384" s="20">
        <f t="shared" si="144"/>
        <v>0</v>
      </c>
      <c r="X384" s="20"/>
      <c r="Y384" s="20">
        <f t="shared" si="171"/>
        <v>0</v>
      </c>
      <c r="Z384" s="111">
        <f t="shared" si="161"/>
        <v>0</v>
      </c>
      <c r="AA384" s="20">
        <f t="shared" si="162"/>
        <v>0</v>
      </c>
      <c r="AB384" s="120">
        <f t="shared" si="163"/>
        <v>0</v>
      </c>
      <c r="AC384" s="20">
        <f t="shared" ref="AC384:AE384" si="174">AC385+AC389+AC402</f>
        <v>18</v>
      </c>
      <c r="AD384" s="20">
        <f t="shared" si="174"/>
        <v>2</v>
      </c>
      <c r="AE384" s="20">
        <f t="shared" si="174"/>
        <v>2</v>
      </c>
      <c r="AF384" s="20">
        <f>AF385+AF389</f>
        <v>0</v>
      </c>
      <c r="AG384" s="20"/>
      <c r="AH384" s="20"/>
      <c r="AI384" s="20"/>
      <c r="AJ384" s="20"/>
      <c r="AK384" s="226">
        <f>AK385+AK389</f>
        <v>0</v>
      </c>
    </row>
    <row r="385" spans="1:37" s="251" customFormat="1" ht="27" customHeight="1">
      <c r="A385" s="92"/>
      <c r="B385" s="143" t="s">
        <v>1344</v>
      </c>
      <c r="C385" s="93"/>
      <c r="D385" s="93"/>
      <c r="E385" s="94">
        <f t="shared" ref="E385:V385" si="175">SUM(E386:E388)</f>
        <v>0</v>
      </c>
      <c r="F385" s="94">
        <f t="shared" si="175"/>
        <v>761555.45846000011</v>
      </c>
      <c r="G385" s="94">
        <f t="shared" si="175"/>
        <v>0</v>
      </c>
      <c r="H385" s="94">
        <f t="shared" si="175"/>
        <v>0</v>
      </c>
      <c r="I385" s="94">
        <f t="shared" si="175"/>
        <v>0</v>
      </c>
      <c r="J385" s="94">
        <f t="shared" si="175"/>
        <v>0</v>
      </c>
      <c r="K385" s="94">
        <f t="shared" si="175"/>
        <v>0</v>
      </c>
      <c r="L385" s="94">
        <f t="shared" si="175"/>
        <v>0</v>
      </c>
      <c r="M385" s="94">
        <f t="shared" si="175"/>
        <v>0</v>
      </c>
      <c r="N385" s="94">
        <f t="shared" si="175"/>
        <v>0</v>
      </c>
      <c r="O385" s="94">
        <f t="shared" si="175"/>
        <v>174934</v>
      </c>
      <c r="P385" s="94">
        <f t="shared" si="175"/>
        <v>174934</v>
      </c>
      <c r="Q385" s="94">
        <f t="shared" si="175"/>
        <v>0</v>
      </c>
      <c r="R385" s="94">
        <f t="shared" si="175"/>
        <v>0</v>
      </c>
      <c r="S385" s="94">
        <f t="shared" si="175"/>
        <v>174934</v>
      </c>
      <c r="T385" s="94">
        <f t="shared" si="175"/>
        <v>174934</v>
      </c>
      <c r="U385" s="94">
        <f t="shared" si="175"/>
        <v>0</v>
      </c>
      <c r="V385" s="94">
        <f t="shared" si="175"/>
        <v>0</v>
      </c>
      <c r="W385" s="94">
        <f t="shared" si="144"/>
        <v>0</v>
      </c>
      <c r="X385" s="94"/>
      <c r="Y385" s="94">
        <f>P385+Q385-T385-U385</f>
        <v>0</v>
      </c>
      <c r="Z385" s="118">
        <f t="shared" si="161"/>
        <v>0</v>
      </c>
      <c r="AA385" s="94">
        <f t="shared" si="162"/>
        <v>0</v>
      </c>
      <c r="AB385" s="127">
        <f t="shared" si="163"/>
        <v>0</v>
      </c>
      <c r="AC385" s="94">
        <f>SUM(AC386:AC388)</f>
        <v>2</v>
      </c>
      <c r="AD385" s="97">
        <f>SUM(AD386:AD388)</f>
        <v>0</v>
      </c>
      <c r="AE385" s="97">
        <f>SUM(AE386:AE388)</f>
        <v>1</v>
      </c>
      <c r="AF385" s="94">
        <f>SUM(AF386:AF388)</f>
        <v>0</v>
      </c>
      <c r="AG385" s="94"/>
      <c r="AH385" s="94"/>
      <c r="AI385" s="94"/>
      <c r="AJ385" s="94"/>
      <c r="AK385" s="232">
        <f>SUM(AK386:AK388)</f>
        <v>0</v>
      </c>
    </row>
    <row r="386" spans="1:37" s="255" customFormat="1" ht="47.25" customHeight="1">
      <c r="A386" s="267">
        <f>ROW()-58</f>
        <v>328</v>
      </c>
      <c r="B386" s="161" t="s">
        <v>1385</v>
      </c>
      <c r="C386" s="178" t="s">
        <v>70</v>
      </c>
      <c r="D386" s="157" t="s">
        <v>8</v>
      </c>
      <c r="E386" s="158"/>
      <c r="F386" s="159">
        <v>75092.001560000004</v>
      </c>
      <c r="G386" s="158"/>
      <c r="H386" s="158"/>
      <c r="I386" s="158"/>
      <c r="J386" s="176" t="s">
        <v>284</v>
      </c>
      <c r="K386" s="208" t="s">
        <v>1386</v>
      </c>
      <c r="L386" s="158">
        <v>0</v>
      </c>
      <c r="M386" s="158"/>
      <c r="N386" s="158"/>
      <c r="O386" s="40">
        <f t="shared" ref="O386:O396" si="176">SUM(P386:R386)</f>
        <v>4388</v>
      </c>
      <c r="P386" s="158">
        <v>4388</v>
      </c>
      <c r="Q386" s="158"/>
      <c r="R386" s="158"/>
      <c r="S386" s="40">
        <f t="shared" ref="S386:S396" si="177">SUM(T386:V386)</f>
        <v>4388</v>
      </c>
      <c r="T386" s="158">
        <v>4388</v>
      </c>
      <c r="U386" s="158"/>
      <c r="V386" s="158"/>
      <c r="W386" s="162">
        <f t="shared" si="144"/>
        <v>0</v>
      </c>
      <c r="X386" s="162"/>
      <c r="Y386" s="51">
        <f t="shared" si="171"/>
        <v>0</v>
      </c>
      <c r="Z386" s="113">
        <f t="shared" si="161"/>
        <v>0</v>
      </c>
      <c r="AA386" s="51">
        <f t="shared" si="162"/>
        <v>0</v>
      </c>
      <c r="AB386" s="122">
        <f t="shared" si="163"/>
        <v>0</v>
      </c>
      <c r="AC386" s="163"/>
      <c r="AD386" s="163"/>
      <c r="AE386" s="163">
        <v>1</v>
      </c>
      <c r="AF386" s="177"/>
      <c r="AG386" s="175" t="s">
        <v>1387</v>
      </c>
      <c r="AH386" s="175" t="s">
        <v>786</v>
      </c>
      <c r="AI386" s="175"/>
      <c r="AJ386" s="175"/>
      <c r="AK386" s="207" t="s">
        <v>1388</v>
      </c>
    </row>
    <row r="387" spans="1:37" s="255" customFormat="1" ht="111" customHeight="1">
      <c r="A387" s="267">
        <f t="shared" ref="A387:A388" si="178">ROW()-58</f>
        <v>329</v>
      </c>
      <c r="B387" s="161" t="s">
        <v>1389</v>
      </c>
      <c r="C387" s="178" t="s">
        <v>70</v>
      </c>
      <c r="D387" s="157" t="s">
        <v>23</v>
      </c>
      <c r="E387" s="158"/>
      <c r="F387" s="158">
        <v>268307.25690000004</v>
      </c>
      <c r="G387" s="158"/>
      <c r="H387" s="158"/>
      <c r="I387" s="158"/>
      <c r="J387" s="176" t="s">
        <v>284</v>
      </c>
      <c r="K387" s="209" t="s">
        <v>1390</v>
      </c>
      <c r="L387" s="158">
        <v>0</v>
      </c>
      <c r="M387" s="158"/>
      <c r="N387" s="158"/>
      <c r="O387" s="158">
        <f t="shared" si="176"/>
        <v>2109</v>
      </c>
      <c r="P387" s="158">
        <v>2109</v>
      </c>
      <c r="Q387" s="158"/>
      <c r="R387" s="158"/>
      <c r="S387" s="158">
        <f t="shared" si="177"/>
        <v>2109</v>
      </c>
      <c r="T387" s="158">
        <v>2109</v>
      </c>
      <c r="U387" s="158"/>
      <c r="V387" s="158"/>
      <c r="W387" s="162">
        <f t="shared" si="144"/>
        <v>0</v>
      </c>
      <c r="X387" s="162"/>
      <c r="Y387" s="51">
        <f t="shared" si="171"/>
        <v>0</v>
      </c>
      <c r="Z387" s="113">
        <f t="shared" si="161"/>
        <v>0</v>
      </c>
      <c r="AA387" s="51">
        <f t="shared" si="162"/>
        <v>0</v>
      </c>
      <c r="AB387" s="122">
        <f t="shared" si="163"/>
        <v>0</v>
      </c>
      <c r="AC387" s="163">
        <v>1</v>
      </c>
      <c r="AD387" s="163"/>
      <c r="AE387" s="163"/>
      <c r="AF387" s="177"/>
      <c r="AG387" s="175" t="s">
        <v>1391</v>
      </c>
      <c r="AH387" s="175" t="s">
        <v>793</v>
      </c>
      <c r="AI387" s="175"/>
      <c r="AJ387" s="175"/>
      <c r="AK387" s="48" t="s">
        <v>1392</v>
      </c>
    </row>
    <row r="388" spans="1:37" s="255" customFormat="1" ht="75" customHeight="1">
      <c r="A388" s="267">
        <f t="shared" si="178"/>
        <v>330</v>
      </c>
      <c r="B388" s="161" t="s">
        <v>1393</v>
      </c>
      <c r="C388" s="178" t="s">
        <v>70</v>
      </c>
      <c r="D388" s="157" t="s">
        <v>5</v>
      </c>
      <c r="E388" s="158"/>
      <c r="F388" s="159">
        <v>418156.2</v>
      </c>
      <c r="G388" s="158"/>
      <c r="H388" s="158"/>
      <c r="I388" s="158"/>
      <c r="J388" s="176" t="s">
        <v>284</v>
      </c>
      <c r="K388" s="208" t="s">
        <v>1394</v>
      </c>
      <c r="L388" s="158"/>
      <c r="M388" s="158"/>
      <c r="N388" s="158"/>
      <c r="O388" s="158">
        <f t="shared" si="176"/>
        <v>168437</v>
      </c>
      <c r="P388" s="159">
        <v>168437</v>
      </c>
      <c r="Q388" s="158"/>
      <c r="R388" s="158"/>
      <c r="S388" s="158">
        <f t="shared" si="177"/>
        <v>168437</v>
      </c>
      <c r="T388" s="210">
        <v>168437</v>
      </c>
      <c r="U388" s="158"/>
      <c r="V388" s="158"/>
      <c r="W388" s="162">
        <f t="shared" si="144"/>
        <v>0</v>
      </c>
      <c r="X388" s="162"/>
      <c r="Y388" s="51">
        <f t="shared" si="171"/>
        <v>0</v>
      </c>
      <c r="Z388" s="113">
        <f t="shared" si="161"/>
        <v>0</v>
      </c>
      <c r="AA388" s="51">
        <f t="shared" si="162"/>
        <v>0</v>
      </c>
      <c r="AB388" s="122">
        <f t="shared" si="163"/>
        <v>0</v>
      </c>
      <c r="AC388" s="163">
        <v>1</v>
      </c>
      <c r="AD388" s="163"/>
      <c r="AE388" s="163"/>
      <c r="AF388" s="177"/>
      <c r="AG388" s="175" t="s">
        <v>1395</v>
      </c>
      <c r="AH388" s="175" t="s">
        <v>1396</v>
      </c>
      <c r="AI388" s="175"/>
      <c r="AJ388" s="175"/>
      <c r="AK388" s="48" t="s">
        <v>1397</v>
      </c>
    </row>
    <row r="389" spans="1:37" s="251" customFormat="1" ht="27" customHeight="1">
      <c r="A389" s="92"/>
      <c r="B389" s="143" t="s">
        <v>1354</v>
      </c>
      <c r="C389" s="93"/>
      <c r="D389" s="93"/>
      <c r="E389" s="94">
        <f t="shared" ref="E389:V389" si="179">SUM(E390:E401)</f>
        <v>0</v>
      </c>
      <c r="F389" s="94">
        <f t="shared" si="179"/>
        <v>1332390.39622</v>
      </c>
      <c r="G389" s="94">
        <f t="shared" si="179"/>
        <v>0</v>
      </c>
      <c r="H389" s="94">
        <f t="shared" si="179"/>
        <v>0</v>
      </c>
      <c r="I389" s="94">
        <f t="shared" si="179"/>
        <v>0</v>
      </c>
      <c r="J389" s="94">
        <f t="shared" si="179"/>
        <v>0</v>
      </c>
      <c r="K389" s="94">
        <f t="shared" si="179"/>
        <v>0</v>
      </c>
      <c r="L389" s="94">
        <f t="shared" si="179"/>
        <v>0</v>
      </c>
      <c r="M389" s="94">
        <f t="shared" si="179"/>
        <v>0</v>
      </c>
      <c r="N389" s="94">
        <f t="shared" si="179"/>
        <v>0</v>
      </c>
      <c r="O389" s="94">
        <f t="shared" si="179"/>
        <v>102186</v>
      </c>
      <c r="P389" s="94">
        <f t="shared" si="179"/>
        <v>102186</v>
      </c>
      <c r="Q389" s="94">
        <f t="shared" si="179"/>
        <v>0</v>
      </c>
      <c r="R389" s="94">
        <f t="shared" si="179"/>
        <v>0</v>
      </c>
      <c r="S389" s="94">
        <f t="shared" si="179"/>
        <v>102186</v>
      </c>
      <c r="T389" s="94">
        <f t="shared" si="179"/>
        <v>102186</v>
      </c>
      <c r="U389" s="94">
        <f t="shared" si="179"/>
        <v>0</v>
      </c>
      <c r="V389" s="94">
        <f t="shared" si="179"/>
        <v>0</v>
      </c>
      <c r="W389" s="94">
        <f t="shared" si="144"/>
        <v>0</v>
      </c>
      <c r="X389" s="94"/>
      <c r="Y389" s="94">
        <f t="shared" si="171"/>
        <v>0</v>
      </c>
      <c r="Z389" s="118"/>
      <c r="AA389" s="94"/>
      <c r="AB389" s="127"/>
      <c r="AC389" s="94">
        <f t="shared" ref="AC389:AE389" si="180">SUM(AC390:AC401)</f>
        <v>11</v>
      </c>
      <c r="AD389" s="94">
        <f t="shared" si="180"/>
        <v>1</v>
      </c>
      <c r="AE389" s="94">
        <f t="shared" si="180"/>
        <v>0</v>
      </c>
      <c r="AF389" s="94">
        <f>SUM(AF390:AF401)</f>
        <v>0</v>
      </c>
      <c r="AG389" s="94"/>
      <c r="AH389" s="94"/>
      <c r="AI389" s="94"/>
      <c r="AJ389" s="94"/>
      <c r="AK389" s="232">
        <f>SUM(AK390:AK401)</f>
        <v>0</v>
      </c>
    </row>
    <row r="390" spans="1:37" s="255" customFormat="1" ht="69.75" customHeight="1">
      <c r="A390" s="267">
        <f>ROW()-59</f>
        <v>331</v>
      </c>
      <c r="B390" s="167" t="s">
        <v>1398</v>
      </c>
      <c r="C390" s="178" t="s">
        <v>70</v>
      </c>
      <c r="D390" s="157" t="s">
        <v>11</v>
      </c>
      <c r="E390" s="158"/>
      <c r="F390" s="159">
        <v>22897.629010000001</v>
      </c>
      <c r="G390" s="158"/>
      <c r="H390" s="158"/>
      <c r="I390" s="158"/>
      <c r="J390" s="176" t="s">
        <v>284</v>
      </c>
      <c r="K390" s="208" t="s">
        <v>1399</v>
      </c>
      <c r="L390" s="158"/>
      <c r="M390" s="158"/>
      <c r="N390" s="158"/>
      <c r="O390" s="158">
        <f t="shared" si="176"/>
        <v>3000</v>
      </c>
      <c r="P390" s="158">
        <v>3000</v>
      </c>
      <c r="Q390" s="158"/>
      <c r="R390" s="158"/>
      <c r="S390" s="158">
        <f t="shared" si="177"/>
        <v>3000</v>
      </c>
      <c r="T390" s="158">
        <v>3000</v>
      </c>
      <c r="U390" s="158"/>
      <c r="V390" s="158"/>
      <c r="W390" s="162">
        <f t="shared" si="144"/>
        <v>0</v>
      </c>
      <c r="X390" s="162"/>
      <c r="Y390" s="51">
        <f t="shared" si="171"/>
        <v>0</v>
      </c>
      <c r="Z390" s="113">
        <f t="shared" ref="Z390:Z401" si="181">Y390/(P390+Q390)</f>
        <v>0</v>
      </c>
      <c r="AA390" s="51">
        <f t="shared" ref="AA390:AA401" si="182">Y390+W390</f>
        <v>0</v>
      </c>
      <c r="AB390" s="122">
        <f t="shared" ref="AB390:AB401" si="183">AA390/O390</f>
        <v>0</v>
      </c>
      <c r="AC390" s="163">
        <v>1</v>
      </c>
      <c r="AD390" s="163"/>
      <c r="AE390" s="163"/>
      <c r="AF390" s="177"/>
      <c r="AG390" s="175" t="s">
        <v>1400</v>
      </c>
      <c r="AH390" s="175" t="s">
        <v>1401</v>
      </c>
      <c r="AI390" s="175"/>
      <c r="AJ390" s="175"/>
      <c r="AK390" s="207" t="s">
        <v>1402</v>
      </c>
    </row>
    <row r="391" spans="1:37" s="255" customFormat="1" ht="50.25" customHeight="1">
      <c r="A391" s="267">
        <f t="shared" ref="A391:A401" si="184">ROW()-59</f>
        <v>332</v>
      </c>
      <c r="B391" s="167" t="s">
        <v>1403</v>
      </c>
      <c r="C391" s="178" t="s">
        <v>70</v>
      </c>
      <c r="D391" s="157" t="s">
        <v>11</v>
      </c>
      <c r="E391" s="158"/>
      <c r="F391" s="159">
        <v>79887.600000000006</v>
      </c>
      <c r="G391" s="158"/>
      <c r="H391" s="158"/>
      <c r="I391" s="158"/>
      <c r="J391" s="176" t="s">
        <v>284</v>
      </c>
      <c r="K391" s="158"/>
      <c r="L391" s="158"/>
      <c r="M391" s="158"/>
      <c r="N391" s="158"/>
      <c r="O391" s="158">
        <f t="shared" si="176"/>
        <v>0</v>
      </c>
      <c r="P391" s="158"/>
      <c r="Q391" s="158"/>
      <c r="R391" s="158"/>
      <c r="S391" s="158">
        <f t="shared" si="177"/>
        <v>0</v>
      </c>
      <c r="T391" s="158"/>
      <c r="U391" s="158"/>
      <c r="V391" s="158"/>
      <c r="W391" s="162">
        <f t="shared" si="144"/>
        <v>0</v>
      </c>
      <c r="X391" s="162"/>
      <c r="Y391" s="51">
        <f t="shared" si="171"/>
        <v>0</v>
      </c>
      <c r="Z391" s="113" t="e">
        <f t="shared" si="181"/>
        <v>#DIV/0!</v>
      </c>
      <c r="AA391" s="51">
        <f t="shared" si="182"/>
        <v>0</v>
      </c>
      <c r="AB391" s="122" t="e">
        <f t="shared" si="183"/>
        <v>#DIV/0!</v>
      </c>
      <c r="AC391" s="163">
        <v>1</v>
      </c>
      <c r="AD391" s="163"/>
      <c r="AE391" s="163"/>
      <c r="AF391" s="177"/>
      <c r="AG391" s="175" t="s">
        <v>1404</v>
      </c>
      <c r="AH391" s="175" t="s">
        <v>1405</v>
      </c>
      <c r="AI391" s="175"/>
      <c r="AJ391" s="175"/>
      <c r="AK391" s="207" t="s">
        <v>331</v>
      </c>
    </row>
    <row r="392" spans="1:37" s="255" customFormat="1" ht="48" customHeight="1">
      <c r="A392" s="267">
        <f t="shared" si="184"/>
        <v>333</v>
      </c>
      <c r="B392" s="161" t="s">
        <v>1406</v>
      </c>
      <c r="C392" s="178" t="s">
        <v>70</v>
      </c>
      <c r="D392" s="157" t="s">
        <v>8</v>
      </c>
      <c r="E392" s="158"/>
      <c r="F392" s="158">
        <v>71742.5</v>
      </c>
      <c r="G392" s="158"/>
      <c r="H392" s="158"/>
      <c r="I392" s="158"/>
      <c r="J392" s="176" t="s">
        <v>284</v>
      </c>
      <c r="K392" s="208" t="s">
        <v>1407</v>
      </c>
      <c r="L392" s="158">
        <v>0</v>
      </c>
      <c r="M392" s="158"/>
      <c r="N392" s="158"/>
      <c r="O392" s="158">
        <f t="shared" si="176"/>
        <v>15000</v>
      </c>
      <c r="P392" s="158">
        <v>15000</v>
      </c>
      <c r="Q392" s="158"/>
      <c r="R392" s="158"/>
      <c r="S392" s="158">
        <f t="shared" si="177"/>
        <v>15000</v>
      </c>
      <c r="T392" s="158">
        <v>15000</v>
      </c>
      <c r="U392" s="158"/>
      <c r="V392" s="158"/>
      <c r="W392" s="162">
        <f t="shared" si="144"/>
        <v>0</v>
      </c>
      <c r="X392" s="162"/>
      <c r="Y392" s="51">
        <f t="shared" si="171"/>
        <v>0</v>
      </c>
      <c r="Z392" s="113">
        <f t="shared" si="181"/>
        <v>0</v>
      </c>
      <c r="AA392" s="51">
        <f t="shared" si="182"/>
        <v>0</v>
      </c>
      <c r="AB392" s="122">
        <f t="shared" si="183"/>
        <v>0</v>
      </c>
      <c r="AC392" s="163">
        <v>1</v>
      </c>
      <c r="AD392" s="163"/>
      <c r="AE392" s="163"/>
      <c r="AF392" s="177"/>
      <c r="AG392" s="175" t="s">
        <v>1408</v>
      </c>
      <c r="AH392" s="175" t="s">
        <v>1409</v>
      </c>
      <c r="AI392" s="175"/>
      <c r="AJ392" s="175"/>
      <c r="AK392" s="207" t="s">
        <v>1410</v>
      </c>
    </row>
    <row r="393" spans="1:37" s="255" customFormat="1" ht="92.25" customHeight="1">
      <c r="A393" s="267">
        <f t="shared" si="184"/>
        <v>334</v>
      </c>
      <c r="B393" s="161" t="s">
        <v>1411</v>
      </c>
      <c r="C393" s="178" t="s">
        <v>70</v>
      </c>
      <c r="D393" s="157" t="s">
        <v>5</v>
      </c>
      <c r="E393" s="158"/>
      <c r="F393" s="159">
        <v>117944.1</v>
      </c>
      <c r="G393" s="158"/>
      <c r="H393" s="158"/>
      <c r="I393" s="158"/>
      <c r="J393" s="176" t="s">
        <v>284</v>
      </c>
      <c r="K393" s="158"/>
      <c r="L393" s="158"/>
      <c r="M393" s="158"/>
      <c r="N393" s="158"/>
      <c r="O393" s="158">
        <f t="shared" si="176"/>
        <v>0</v>
      </c>
      <c r="P393" s="158"/>
      <c r="Q393" s="158"/>
      <c r="R393" s="158"/>
      <c r="S393" s="158">
        <f t="shared" si="177"/>
        <v>0</v>
      </c>
      <c r="T393" s="179"/>
      <c r="U393" s="158"/>
      <c r="V393" s="158"/>
      <c r="W393" s="162">
        <f t="shared" si="144"/>
        <v>0</v>
      </c>
      <c r="X393" s="162"/>
      <c r="Y393" s="51">
        <f t="shared" si="171"/>
        <v>0</v>
      </c>
      <c r="Z393" s="113" t="e">
        <f t="shared" si="181"/>
        <v>#DIV/0!</v>
      </c>
      <c r="AA393" s="51">
        <f t="shared" si="182"/>
        <v>0</v>
      </c>
      <c r="AB393" s="122" t="e">
        <f t="shared" si="183"/>
        <v>#DIV/0!</v>
      </c>
      <c r="AC393" s="163">
        <v>1</v>
      </c>
      <c r="AD393" s="163"/>
      <c r="AE393" s="163"/>
      <c r="AF393" s="177"/>
      <c r="AG393" s="175" t="s">
        <v>1412</v>
      </c>
      <c r="AH393" s="175" t="s">
        <v>1405</v>
      </c>
      <c r="AI393" s="175"/>
      <c r="AJ393" s="175"/>
      <c r="AK393" s="207" t="s">
        <v>331</v>
      </c>
    </row>
    <row r="394" spans="1:37" s="255" customFormat="1" ht="109.5" customHeight="1">
      <c r="A394" s="267">
        <f t="shared" si="184"/>
        <v>335</v>
      </c>
      <c r="B394" s="161" t="s">
        <v>1413</v>
      </c>
      <c r="C394" s="178" t="s">
        <v>70</v>
      </c>
      <c r="D394" s="157" t="s">
        <v>10</v>
      </c>
      <c r="E394" s="158"/>
      <c r="F394" s="158">
        <v>95179.756500000003</v>
      </c>
      <c r="G394" s="158"/>
      <c r="H394" s="158"/>
      <c r="I394" s="158"/>
      <c r="J394" s="176" t="s">
        <v>284</v>
      </c>
      <c r="K394" s="158"/>
      <c r="L394" s="158">
        <v>0</v>
      </c>
      <c r="M394" s="158"/>
      <c r="N394" s="158"/>
      <c r="O394" s="158">
        <f t="shared" si="176"/>
        <v>0</v>
      </c>
      <c r="P394" s="158"/>
      <c r="Q394" s="158"/>
      <c r="R394" s="158"/>
      <c r="S394" s="158">
        <f t="shared" si="177"/>
        <v>0</v>
      </c>
      <c r="T394" s="179"/>
      <c r="U394" s="158"/>
      <c r="V394" s="158"/>
      <c r="W394" s="162">
        <f t="shared" si="144"/>
        <v>0</v>
      </c>
      <c r="X394" s="162"/>
      <c r="Y394" s="51">
        <f t="shared" si="171"/>
        <v>0</v>
      </c>
      <c r="Z394" s="113" t="e">
        <f t="shared" si="181"/>
        <v>#DIV/0!</v>
      </c>
      <c r="AA394" s="51">
        <f t="shared" si="182"/>
        <v>0</v>
      </c>
      <c r="AB394" s="122" t="e">
        <f t="shared" si="183"/>
        <v>#DIV/0!</v>
      </c>
      <c r="AC394" s="163">
        <v>1</v>
      </c>
      <c r="AD394" s="163"/>
      <c r="AE394" s="163"/>
      <c r="AF394" s="177"/>
      <c r="AG394" s="175" t="s">
        <v>1414</v>
      </c>
      <c r="AH394" s="175" t="s">
        <v>1415</v>
      </c>
      <c r="AI394" s="175"/>
      <c r="AJ394" s="175"/>
      <c r="AK394" s="207" t="s">
        <v>331</v>
      </c>
    </row>
    <row r="395" spans="1:37" s="255" customFormat="1" ht="65.25" customHeight="1">
      <c r="A395" s="267">
        <f t="shared" si="184"/>
        <v>336</v>
      </c>
      <c r="B395" s="161" t="s">
        <v>1416</v>
      </c>
      <c r="C395" s="178" t="s">
        <v>70</v>
      </c>
      <c r="D395" s="157" t="s">
        <v>5</v>
      </c>
      <c r="E395" s="158"/>
      <c r="F395" s="158">
        <v>639432.67469999997</v>
      </c>
      <c r="G395" s="158"/>
      <c r="H395" s="158"/>
      <c r="I395" s="158"/>
      <c r="J395" s="176" t="s">
        <v>284</v>
      </c>
      <c r="K395" s="180"/>
      <c r="L395" s="158">
        <v>0</v>
      </c>
      <c r="M395" s="158"/>
      <c r="N395" s="158"/>
      <c r="O395" s="158">
        <f t="shared" si="176"/>
        <v>0</v>
      </c>
      <c r="P395" s="158"/>
      <c r="Q395" s="158"/>
      <c r="R395" s="158"/>
      <c r="S395" s="158">
        <f t="shared" si="177"/>
        <v>0</v>
      </c>
      <c r="T395" s="179"/>
      <c r="U395" s="158"/>
      <c r="V395" s="158"/>
      <c r="W395" s="162">
        <f t="shared" si="144"/>
        <v>0</v>
      </c>
      <c r="X395" s="162"/>
      <c r="Y395" s="51">
        <f t="shared" si="171"/>
        <v>0</v>
      </c>
      <c r="Z395" s="113" t="e">
        <f t="shared" si="181"/>
        <v>#DIV/0!</v>
      </c>
      <c r="AA395" s="51">
        <f t="shared" si="182"/>
        <v>0</v>
      </c>
      <c r="AB395" s="122" t="e">
        <f t="shared" si="183"/>
        <v>#DIV/0!</v>
      </c>
      <c r="AC395" s="163">
        <v>1</v>
      </c>
      <c r="AD395" s="163"/>
      <c r="AE395" s="163"/>
      <c r="AF395" s="177"/>
      <c r="AG395" s="175" t="s">
        <v>1417</v>
      </c>
      <c r="AH395" s="175" t="s">
        <v>777</v>
      </c>
      <c r="AI395" s="175"/>
      <c r="AJ395" s="175"/>
      <c r="AK395" s="207" t="s">
        <v>331</v>
      </c>
    </row>
    <row r="396" spans="1:37" s="255" customFormat="1" ht="49.5" customHeight="1">
      <c r="A396" s="267">
        <f t="shared" si="184"/>
        <v>337</v>
      </c>
      <c r="B396" s="90" t="s">
        <v>1418</v>
      </c>
      <c r="C396" s="178" t="s">
        <v>70</v>
      </c>
      <c r="D396" s="157" t="s">
        <v>5</v>
      </c>
      <c r="E396" s="158"/>
      <c r="F396" s="158">
        <v>209965.05</v>
      </c>
      <c r="G396" s="158"/>
      <c r="H396" s="158"/>
      <c r="I396" s="158"/>
      <c r="J396" s="176" t="s">
        <v>284</v>
      </c>
      <c r="K396" s="211" t="s">
        <v>1419</v>
      </c>
      <c r="L396" s="158"/>
      <c r="M396" s="158"/>
      <c r="N396" s="158"/>
      <c r="O396" s="158">
        <f t="shared" si="176"/>
        <v>84186</v>
      </c>
      <c r="P396" s="210">
        <v>84186</v>
      </c>
      <c r="Q396" s="158"/>
      <c r="R396" s="158"/>
      <c r="S396" s="158">
        <f t="shared" si="177"/>
        <v>84186</v>
      </c>
      <c r="T396" s="158">
        <v>84186</v>
      </c>
      <c r="U396" s="158"/>
      <c r="V396" s="158"/>
      <c r="W396" s="162">
        <f t="shared" si="144"/>
        <v>0</v>
      </c>
      <c r="X396" s="162"/>
      <c r="Y396" s="51">
        <f t="shared" si="171"/>
        <v>0</v>
      </c>
      <c r="Z396" s="113">
        <f t="shared" si="181"/>
        <v>0</v>
      </c>
      <c r="AA396" s="51">
        <f t="shared" si="182"/>
        <v>0</v>
      </c>
      <c r="AB396" s="122">
        <f t="shared" si="183"/>
        <v>0</v>
      </c>
      <c r="AC396" s="163"/>
      <c r="AD396" s="163">
        <v>1</v>
      </c>
      <c r="AE396" s="163"/>
      <c r="AF396" s="177"/>
      <c r="AG396" s="175" t="s">
        <v>1420</v>
      </c>
      <c r="AH396" s="175" t="s">
        <v>1421</v>
      </c>
      <c r="AI396" s="175"/>
      <c r="AJ396" s="175"/>
      <c r="AK396" s="48" t="s">
        <v>1422</v>
      </c>
    </row>
    <row r="397" spans="1:37" s="255" customFormat="1" ht="76.5" customHeight="1">
      <c r="A397" s="267">
        <f t="shared" si="184"/>
        <v>338</v>
      </c>
      <c r="B397" s="167" t="s">
        <v>1423</v>
      </c>
      <c r="C397" s="178" t="s">
        <v>70</v>
      </c>
      <c r="D397" s="157" t="s">
        <v>5</v>
      </c>
      <c r="E397" s="158"/>
      <c r="F397" s="159">
        <v>43342.83</v>
      </c>
      <c r="G397" s="158"/>
      <c r="H397" s="158"/>
      <c r="I397" s="158"/>
      <c r="J397" s="176" t="s">
        <v>284</v>
      </c>
      <c r="K397" s="180"/>
      <c r="L397" s="158"/>
      <c r="M397" s="158"/>
      <c r="N397" s="158"/>
      <c r="O397" s="158"/>
      <c r="P397" s="158"/>
      <c r="Q397" s="158"/>
      <c r="R397" s="158"/>
      <c r="S397" s="158"/>
      <c r="T397" s="179"/>
      <c r="U397" s="158"/>
      <c r="V397" s="158"/>
      <c r="W397" s="162">
        <f t="shared" si="144"/>
        <v>0</v>
      </c>
      <c r="X397" s="162"/>
      <c r="Y397" s="51">
        <f t="shared" si="171"/>
        <v>0</v>
      </c>
      <c r="Z397" s="113" t="e">
        <f t="shared" si="181"/>
        <v>#DIV/0!</v>
      </c>
      <c r="AA397" s="51">
        <f t="shared" si="182"/>
        <v>0</v>
      </c>
      <c r="AB397" s="122" t="e">
        <f t="shared" si="183"/>
        <v>#DIV/0!</v>
      </c>
      <c r="AC397" s="163">
        <v>1</v>
      </c>
      <c r="AD397" s="163"/>
      <c r="AE397" s="163"/>
      <c r="AF397" s="177"/>
      <c r="AG397" s="175" t="s">
        <v>1424</v>
      </c>
      <c r="AH397" s="175" t="s">
        <v>1425</v>
      </c>
      <c r="AI397" s="175"/>
      <c r="AJ397" s="175"/>
      <c r="AK397" s="207" t="s">
        <v>331</v>
      </c>
    </row>
    <row r="398" spans="1:37" s="255" customFormat="1" ht="65.25" customHeight="1">
      <c r="A398" s="267">
        <f t="shared" si="184"/>
        <v>339</v>
      </c>
      <c r="B398" s="167" t="s">
        <v>1426</v>
      </c>
      <c r="C398" s="178" t="s">
        <v>70</v>
      </c>
      <c r="D398" s="157" t="s">
        <v>5</v>
      </c>
      <c r="E398" s="158"/>
      <c r="F398" s="159">
        <v>12378.960010000001</v>
      </c>
      <c r="G398" s="158"/>
      <c r="H398" s="158"/>
      <c r="I398" s="158"/>
      <c r="J398" s="176" t="s">
        <v>284</v>
      </c>
      <c r="K398" s="180"/>
      <c r="L398" s="158"/>
      <c r="M398" s="158"/>
      <c r="N398" s="158"/>
      <c r="O398" s="158"/>
      <c r="P398" s="158"/>
      <c r="Q398" s="158"/>
      <c r="R398" s="158"/>
      <c r="S398" s="158"/>
      <c r="T398" s="179"/>
      <c r="U398" s="158"/>
      <c r="V398" s="158"/>
      <c r="W398" s="162">
        <f t="shared" si="144"/>
        <v>0</v>
      </c>
      <c r="X398" s="162"/>
      <c r="Y398" s="51">
        <f t="shared" si="171"/>
        <v>0</v>
      </c>
      <c r="Z398" s="113" t="e">
        <f t="shared" si="181"/>
        <v>#DIV/0!</v>
      </c>
      <c r="AA398" s="51">
        <f t="shared" si="182"/>
        <v>0</v>
      </c>
      <c r="AB398" s="122" t="e">
        <f t="shared" si="183"/>
        <v>#DIV/0!</v>
      </c>
      <c r="AC398" s="163">
        <v>1</v>
      </c>
      <c r="AD398" s="163"/>
      <c r="AE398" s="163"/>
      <c r="AF398" s="177"/>
      <c r="AG398" s="175" t="s">
        <v>1427</v>
      </c>
      <c r="AH398" s="175" t="s">
        <v>1401</v>
      </c>
      <c r="AI398" s="175"/>
      <c r="AJ398" s="175"/>
      <c r="AK398" s="207" t="s">
        <v>331</v>
      </c>
    </row>
    <row r="399" spans="1:37" s="255" customFormat="1" ht="75" customHeight="1">
      <c r="A399" s="267">
        <f t="shared" si="184"/>
        <v>340</v>
      </c>
      <c r="B399" s="167" t="s">
        <v>1428</v>
      </c>
      <c r="C399" s="178" t="s">
        <v>70</v>
      </c>
      <c r="D399" s="157" t="s">
        <v>5</v>
      </c>
      <c r="E399" s="158"/>
      <c r="F399" s="159">
        <v>11092.5</v>
      </c>
      <c r="G399" s="158"/>
      <c r="H399" s="158"/>
      <c r="I399" s="158"/>
      <c r="J399" s="176" t="s">
        <v>284</v>
      </c>
      <c r="K399" s="180"/>
      <c r="L399" s="158"/>
      <c r="M399" s="158"/>
      <c r="N399" s="158"/>
      <c r="O399" s="158"/>
      <c r="P399" s="158"/>
      <c r="Q399" s="158"/>
      <c r="R399" s="158"/>
      <c r="S399" s="158"/>
      <c r="T399" s="158"/>
      <c r="U399" s="158"/>
      <c r="V399" s="158"/>
      <c r="W399" s="162">
        <f t="shared" si="144"/>
        <v>0</v>
      </c>
      <c r="X399" s="162"/>
      <c r="Y399" s="51">
        <f t="shared" si="171"/>
        <v>0</v>
      </c>
      <c r="Z399" s="113" t="e">
        <f t="shared" si="181"/>
        <v>#DIV/0!</v>
      </c>
      <c r="AA399" s="51">
        <f t="shared" si="182"/>
        <v>0</v>
      </c>
      <c r="AB399" s="122" t="e">
        <f t="shared" si="183"/>
        <v>#DIV/0!</v>
      </c>
      <c r="AC399" s="163">
        <v>1</v>
      </c>
      <c r="AD399" s="163"/>
      <c r="AE399" s="163"/>
      <c r="AF399" s="177"/>
      <c r="AG399" s="175" t="s">
        <v>1427</v>
      </c>
      <c r="AH399" s="175" t="s">
        <v>1401</v>
      </c>
      <c r="AI399" s="175"/>
      <c r="AJ399" s="175"/>
      <c r="AK399" s="207" t="s">
        <v>331</v>
      </c>
    </row>
    <row r="400" spans="1:37" s="255" customFormat="1" ht="68.25" customHeight="1">
      <c r="A400" s="267">
        <f t="shared" si="184"/>
        <v>341</v>
      </c>
      <c r="B400" s="167" t="s">
        <v>1429</v>
      </c>
      <c r="C400" s="178" t="s">
        <v>70</v>
      </c>
      <c r="D400" s="157" t="s">
        <v>5</v>
      </c>
      <c r="E400" s="158"/>
      <c r="F400" s="159">
        <v>16778.106</v>
      </c>
      <c r="G400" s="158"/>
      <c r="H400" s="158"/>
      <c r="I400" s="158"/>
      <c r="J400" s="176" t="s">
        <v>284</v>
      </c>
      <c r="K400" s="180"/>
      <c r="L400" s="158"/>
      <c r="M400" s="158"/>
      <c r="N400" s="158"/>
      <c r="O400" s="158"/>
      <c r="P400" s="158"/>
      <c r="Q400" s="158"/>
      <c r="R400" s="158"/>
      <c r="S400" s="158"/>
      <c r="T400" s="179"/>
      <c r="U400" s="158"/>
      <c r="V400" s="158"/>
      <c r="W400" s="162">
        <f t="shared" si="144"/>
        <v>0</v>
      </c>
      <c r="X400" s="162"/>
      <c r="Y400" s="51">
        <f t="shared" si="171"/>
        <v>0</v>
      </c>
      <c r="Z400" s="113" t="e">
        <f t="shared" si="181"/>
        <v>#DIV/0!</v>
      </c>
      <c r="AA400" s="51">
        <f t="shared" si="182"/>
        <v>0</v>
      </c>
      <c r="AB400" s="122" t="e">
        <f t="shared" si="183"/>
        <v>#DIV/0!</v>
      </c>
      <c r="AC400" s="163">
        <v>1</v>
      </c>
      <c r="AD400" s="163"/>
      <c r="AE400" s="163"/>
      <c r="AF400" s="177"/>
      <c r="AG400" s="175" t="s">
        <v>1430</v>
      </c>
      <c r="AH400" s="175" t="s">
        <v>1431</v>
      </c>
      <c r="AI400" s="175"/>
      <c r="AJ400" s="175"/>
      <c r="AK400" s="207" t="s">
        <v>331</v>
      </c>
    </row>
    <row r="401" spans="1:37" s="255" customFormat="1" ht="71.25" customHeight="1">
      <c r="A401" s="267">
        <f t="shared" si="184"/>
        <v>342</v>
      </c>
      <c r="B401" s="167" t="s">
        <v>1432</v>
      </c>
      <c r="C401" s="178" t="s">
        <v>70</v>
      </c>
      <c r="D401" s="157" t="s">
        <v>5</v>
      </c>
      <c r="E401" s="158"/>
      <c r="F401" s="159">
        <v>11748.69</v>
      </c>
      <c r="G401" s="158"/>
      <c r="H401" s="158"/>
      <c r="I401" s="158"/>
      <c r="J401" s="176" t="s">
        <v>284</v>
      </c>
      <c r="K401" s="180"/>
      <c r="L401" s="158"/>
      <c r="M401" s="158"/>
      <c r="N401" s="158"/>
      <c r="O401" s="158"/>
      <c r="P401" s="158"/>
      <c r="Q401" s="158"/>
      <c r="R401" s="158"/>
      <c r="S401" s="158"/>
      <c r="T401" s="179"/>
      <c r="U401" s="158"/>
      <c r="V401" s="158"/>
      <c r="W401" s="162">
        <f t="shared" si="144"/>
        <v>0</v>
      </c>
      <c r="X401" s="162"/>
      <c r="Y401" s="51">
        <f t="shared" si="171"/>
        <v>0</v>
      </c>
      <c r="Z401" s="113" t="e">
        <f t="shared" si="181"/>
        <v>#DIV/0!</v>
      </c>
      <c r="AA401" s="51">
        <f t="shared" si="182"/>
        <v>0</v>
      </c>
      <c r="AB401" s="122" t="e">
        <f t="shared" si="183"/>
        <v>#DIV/0!</v>
      </c>
      <c r="AC401" s="163">
        <v>1</v>
      </c>
      <c r="AD401" s="163"/>
      <c r="AE401" s="163"/>
      <c r="AF401" s="177"/>
      <c r="AG401" s="175" t="s">
        <v>1433</v>
      </c>
      <c r="AH401" s="175" t="s">
        <v>1434</v>
      </c>
      <c r="AI401" s="175"/>
      <c r="AJ401" s="175"/>
      <c r="AK401" s="207" t="s">
        <v>331</v>
      </c>
    </row>
    <row r="402" spans="1:37" s="251" customFormat="1" ht="27" customHeight="1">
      <c r="A402" s="92"/>
      <c r="B402" s="143" t="s">
        <v>1435</v>
      </c>
      <c r="C402" s="93"/>
      <c r="D402" s="93"/>
      <c r="E402" s="94">
        <f t="shared" ref="E402:V402" si="185">SUM(E403:E409)</f>
        <v>0</v>
      </c>
      <c r="F402" s="94">
        <f t="shared" si="185"/>
        <v>1765704.38491</v>
      </c>
      <c r="G402" s="94">
        <f t="shared" si="185"/>
        <v>0</v>
      </c>
      <c r="H402" s="94">
        <f t="shared" si="185"/>
        <v>0</v>
      </c>
      <c r="I402" s="94">
        <f t="shared" si="185"/>
        <v>0</v>
      </c>
      <c r="J402" s="94">
        <f t="shared" si="185"/>
        <v>0</v>
      </c>
      <c r="K402" s="94">
        <f t="shared" si="185"/>
        <v>0</v>
      </c>
      <c r="L402" s="94">
        <f t="shared" si="185"/>
        <v>0</v>
      </c>
      <c r="M402" s="94">
        <f t="shared" si="185"/>
        <v>0</v>
      </c>
      <c r="N402" s="94">
        <f t="shared" si="185"/>
        <v>0</v>
      </c>
      <c r="O402" s="94">
        <f t="shared" si="185"/>
        <v>63195</v>
      </c>
      <c r="P402" s="94">
        <f t="shared" si="185"/>
        <v>63195</v>
      </c>
      <c r="Q402" s="94">
        <f t="shared" si="185"/>
        <v>0</v>
      </c>
      <c r="R402" s="94">
        <f t="shared" si="185"/>
        <v>0</v>
      </c>
      <c r="S402" s="94">
        <f t="shared" si="185"/>
        <v>63195</v>
      </c>
      <c r="T402" s="94">
        <f t="shared" si="185"/>
        <v>63195</v>
      </c>
      <c r="U402" s="94">
        <f t="shared" si="185"/>
        <v>0</v>
      </c>
      <c r="V402" s="94">
        <f t="shared" si="185"/>
        <v>0</v>
      </c>
      <c r="W402" s="94">
        <f t="shared" si="144"/>
        <v>0</v>
      </c>
      <c r="X402" s="94"/>
      <c r="Y402" s="94">
        <f t="shared" si="171"/>
        <v>0</v>
      </c>
      <c r="Z402" s="118"/>
      <c r="AA402" s="94"/>
      <c r="AB402" s="127"/>
      <c r="AC402" s="94">
        <f>SUM(AC403:AC409)</f>
        <v>5</v>
      </c>
      <c r="AD402" s="94">
        <f>SUM(AD403:AD409)</f>
        <v>1</v>
      </c>
      <c r="AE402" s="94">
        <f>SUM(AE403:AE409)</f>
        <v>1</v>
      </c>
      <c r="AF402" s="94">
        <f>SUM(AF403:AF409)</f>
        <v>0</v>
      </c>
      <c r="AG402" s="94"/>
      <c r="AH402" s="94"/>
      <c r="AI402" s="94"/>
      <c r="AJ402" s="94"/>
      <c r="AK402" s="232">
        <f>SUM(AK403:AK409)</f>
        <v>0</v>
      </c>
    </row>
    <row r="403" spans="1:37" s="250" customFormat="1" ht="70.5" customHeight="1">
      <c r="A403" s="267">
        <f>ROW()-60</f>
        <v>343</v>
      </c>
      <c r="B403" s="90" t="s">
        <v>1436</v>
      </c>
      <c r="C403" s="136" t="s">
        <v>70</v>
      </c>
      <c r="D403" s="41" t="s">
        <v>5</v>
      </c>
      <c r="E403" s="40"/>
      <c r="F403" s="46">
        <v>23379.511500000001</v>
      </c>
      <c r="G403" s="40"/>
      <c r="H403" s="40"/>
      <c r="I403" s="40"/>
      <c r="J403" s="31" t="s">
        <v>284</v>
      </c>
      <c r="K403" s="203" t="s">
        <v>1437</v>
      </c>
      <c r="L403" s="40"/>
      <c r="M403" s="40"/>
      <c r="N403" s="40"/>
      <c r="O403" s="40">
        <f t="shared" ref="O403:O409" si="186">SUM(P403:R403)</f>
        <v>10000</v>
      </c>
      <c r="P403" s="40">
        <v>10000</v>
      </c>
      <c r="Q403" s="40"/>
      <c r="R403" s="40"/>
      <c r="S403" s="40">
        <f t="shared" ref="S403:S409" si="187">SUM(T403:V403)</f>
        <v>10000</v>
      </c>
      <c r="T403" s="40">
        <v>10000</v>
      </c>
      <c r="U403" s="40"/>
      <c r="V403" s="40"/>
      <c r="W403" s="51">
        <f t="shared" si="144"/>
        <v>0</v>
      </c>
      <c r="X403" s="51"/>
      <c r="Y403" s="51">
        <f t="shared" si="171"/>
        <v>0</v>
      </c>
      <c r="Z403" s="113">
        <f t="shared" ref="Z403:Z409" si="188">Y403/(P403+Q403)</f>
        <v>0</v>
      </c>
      <c r="AA403" s="51">
        <f t="shared" ref="AA403:AA409" si="189">Y403+W403</f>
        <v>0</v>
      </c>
      <c r="AB403" s="122">
        <f t="shared" ref="AB403:AB409" si="190">AA403/O403</f>
        <v>0</v>
      </c>
      <c r="AC403" s="131"/>
      <c r="AD403" s="131"/>
      <c r="AE403" s="131">
        <v>1</v>
      </c>
      <c r="AF403" s="55"/>
      <c r="AG403" s="57" t="s">
        <v>1438</v>
      </c>
      <c r="AH403" s="57" t="s">
        <v>1421</v>
      </c>
      <c r="AI403" s="57"/>
      <c r="AJ403" s="57"/>
      <c r="AK403" s="48" t="s">
        <v>1439</v>
      </c>
    </row>
    <row r="404" spans="1:37" s="250" customFormat="1" ht="86.25" customHeight="1">
      <c r="A404" s="267">
        <f t="shared" ref="A404:A409" si="191">ROW()-60</f>
        <v>344</v>
      </c>
      <c r="B404" s="90" t="s">
        <v>1440</v>
      </c>
      <c r="C404" s="136" t="s">
        <v>70</v>
      </c>
      <c r="D404" s="41" t="s">
        <v>5</v>
      </c>
      <c r="E404" s="40"/>
      <c r="F404" s="46">
        <v>100269.7164</v>
      </c>
      <c r="G404" s="40"/>
      <c r="H404" s="40"/>
      <c r="I404" s="40"/>
      <c r="J404" s="31" t="s">
        <v>284</v>
      </c>
      <c r="K404" s="203" t="s">
        <v>1441</v>
      </c>
      <c r="L404" s="40"/>
      <c r="M404" s="40"/>
      <c r="N404" s="40"/>
      <c r="O404" s="40">
        <f t="shared" si="186"/>
        <v>27279</v>
      </c>
      <c r="P404" s="40">
        <v>27279</v>
      </c>
      <c r="Q404" s="40"/>
      <c r="R404" s="40"/>
      <c r="S404" s="40">
        <f t="shared" si="187"/>
        <v>27279</v>
      </c>
      <c r="T404" s="40">
        <v>27279</v>
      </c>
      <c r="U404" s="40"/>
      <c r="V404" s="40"/>
      <c r="W404" s="51">
        <f t="shared" si="144"/>
        <v>0</v>
      </c>
      <c r="X404" s="51"/>
      <c r="Y404" s="51">
        <f t="shared" si="171"/>
        <v>0</v>
      </c>
      <c r="Z404" s="113">
        <f t="shared" si="188"/>
        <v>0</v>
      </c>
      <c r="AA404" s="51">
        <f t="shared" si="189"/>
        <v>0</v>
      </c>
      <c r="AB404" s="122">
        <f t="shared" si="190"/>
        <v>0</v>
      </c>
      <c r="AC404" s="131">
        <v>1</v>
      </c>
      <c r="AD404" s="131"/>
      <c r="AE404" s="131"/>
      <c r="AF404" s="55"/>
      <c r="AG404" s="57" t="s">
        <v>1442</v>
      </c>
      <c r="AH404" s="57" t="s">
        <v>786</v>
      </c>
      <c r="AI404" s="57"/>
      <c r="AJ404" s="57"/>
      <c r="AK404" s="207" t="s">
        <v>1443</v>
      </c>
    </row>
    <row r="405" spans="1:37" s="250" customFormat="1" ht="68.25" customHeight="1">
      <c r="A405" s="267">
        <f t="shared" si="191"/>
        <v>345</v>
      </c>
      <c r="B405" s="90" t="s">
        <v>1444</v>
      </c>
      <c r="C405" s="136" t="s">
        <v>70</v>
      </c>
      <c r="D405" s="41" t="s">
        <v>5</v>
      </c>
      <c r="E405" s="40"/>
      <c r="F405" s="46">
        <v>72473.292000000001</v>
      </c>
      <c r="G405" s="40"/>
      <c r="H405" s="40"/>
      <c r="I405" s="40"/>
      <c r="J405" s="31" t="s">
        <v>284</v>
      </c>
      <c r="K405" s="40"/>
      <c r="L405" s="40"/>
      <c r="M405" s="40"/>
      <c r="N405" s="40"/>
      <c r="O405" s="40">
        <f t="shared" si="186"/>
        <v>0</v>
      </c>
      <c r="P405" s="40"/>
      <c r="Q405" s="40"/>
      <c r="R405" s="40"/>
      <c r="S405" s="40">
        <f t="shared" si="187"/>
        <v>0</v>
      </c>
      <c r="T405" s="40"/>
      <c r="U405" s="40"/>
      <c r="V405" s="40"/>
      <c r="W405" s="51">
        <f t="shared" si="144"/>
        <v>0</v>
      </c>
      <c r="X405" s="51"/>
      <c r="Y405" s="51">
        <f t="shared" si="171"/>
        <v>0</v>
      </c>
      <c r="Z405" s="113" t="e">
        <f t="shared" si="188"/>
        <v>#DIV/0!</v>
      </c>
      <c r="AA405" s="51">
        <f t="shared" si="189"/>
        <v>0</v>
      </c>
      <c r="AB405" s="122" t="e">
        <f t="shared" si="190"/>
        <v>#DIV/0!</v>
      </c>
      <c r="AC405" s="131">
        <v>1</v>
      </c>
      <c r="AD405" s="131"/>
      <c r="AE405" s="131"/>
      <c r="AF405" s="55"/>
      <c r="AG405" s="57" t="s">
        <v>1445</v>
      </c>
      <c r="AH405" s="57" t="s">
        <v>786</v>
      </c>
      <c r="AI405" s="57"/>
      <c r="AJ405" s="57"/>
      <c r="AK405" s="207" t="s">
        <v>331</v>
      </c>
    </row>
    <row r="406" spans="1:37" s="250" customFormat="1" ht="64.150000000000006" customHeight="1">
      <c r="A406" s="267">
        <f t="shared" si="191"/>
        <v>346</v>
      </c>
      <c r="B406" s="90" t="s">
        <v>1446</v>
      </c>
      <c r="C406" s="136" t="s">
        <v>70</v>
      </c>
      <c r="D406" s="41" t="s">
        <v>5</v>
      </c>
      <c r="E406" s="40"/>
      <c r="F406" s="46">
        <v>43398.864009999998</v>
      </c>
      <c r="G406" s="40"/>
      <c r="H406" s="40"/>
      <c r="I406" s="40"/>
      <c r="J406" s="31" t="s">
        <v>284</v>
      </c>
      <c r="K406" s="203" t="s">
        <v>1447</v>
      </c>
      <c r="L406" s="40"/>
      <c r="M406" s="40"/>
      <c r="N406" s="40"/>
      <c r="O406" s="40">
        <f t="shared" si="186"/>
        <v>25916</v>
      </c>
      <c r="P406" s="32">
        <v>25916</v>
      </c>
      <c r="Q406" s="40"/>
      <c r="R406" s="40"/>
      <c r="S406" s="40">
        <f t="shared" si="187"/>
        <v>25916</v>
      </c>
      <c r="T406" s="32">
        <v>25916</v>
      </c>
      <c r="U406" s="40"/>
      <c r="V406" s="40"/>
      <c r="W406" s="51">
        <f t="shared" si="144"/>
        <v>0</v>
      </c>
      <c r="X406" s="51"/>
      <c r="Y406" s="51">
        <f t="shared" si="171"/>
        <v>0</v>
      </c>
      <c r="Z406" s="113">
        <f t="shared" si="188"/>
        <v>0</v>
      </c>
      <c r="AA406" s="51">
        <f t="shared" si="189"/>
        <v>0</v>
      </c>
      <c r="AB406" s="122">
        <f t="shared" si="190"/>
        <v>0</v>
      </c>
      <c r="AC406" s="131"/>
      <c r="AD406" s="131">
        <v>1</v>
      </c>
      <c r="AE406" s="131"/>
      <c r="AF406" s="55"/>
      <c r="AG406" s="57" t="s">
        <v>1448</v>
      </c>
      <c r="AH406" s="57" t="s">
        <v>786</v>
      </c>
      <c r="AI406" s="57"/>
      <c r="AJ406" s="57"/>
      <c r="AK406" s="48" t="s">
        <v>1449</v>
      </c>
    </row>
    <row r="407" spans="1:37" s="250" customFormat="1" ht="68.25" customHeight="1">
      <c r="A407" s="267">
        <f t="shared" si="191"/>
        <v>347</v>
      </c>
      <c r="B407" s="90" t="s">
        <v>1450</v>
      </c>
      <c r="C407" s="136" t="s">
        <v>70</v>
      </c>
      <c r="D407" s="41" t="s">
        <v>5</v>
      </c>
      <c r="E407" s="40"/>
      <c r="F407" s="46">
        <v>244223.91</v>
      </c>
      <c r="G407" s="40"/>
      <c r="H407" s="40"/>
      <c r="I407" s="40"/>
      <c r="J407" s="31" t="s">
        <v>284</v>
      </c>
      <c r="K407" s="40"/>
      <c r="L407" s="40"/>
      <c r="M407" s="40"/>
      <c r="N407" s="40"/>
      <c r="O407" s="40">
        <f t="shared" si="186"/>
        <v>0</v>
      </c>
      <c r="P407" s="40"/>
      <c r="Q407" s="40"/>
      <c r="R407" s="40"/>
      <c r="S407" s="40">
        <f t="shared" si="187"/>
        <v>0</v>
      </c>
      <c r="T407" s="91"/>
      <c r="U407" s="40"/>
      <c r="V407" s="40"/>
      <c r="W407" s="51">
        <f t="shared" ref="W407:W438" si="192">R407-V407</f>
        <v>0</v>
      </c>
      <c r="X407" s="51"/>
      <c r="Y407" s="51">
        <f t="shared" si="171"/>
        <v>0</v>
      </c>
      <c r="Z407" s="113" t="e">
        <f t="shared" si="188"/>
        <v>#DIV/0!</v>
      </c>
      <c r="AA407" s="51">
        <f t="shared" si="189"/>
        <v>0</v>
      </c>
      <c r="AB407" s="122" t="e">
        <f t="shared" si="190"/>
        <v>#DIV/0!</v>
      </c>
      <c r="AC407" s="131">
        <v>1</v>
      </c>
      <c r="AD407" s="131"/>
      <c r="AE407" s="131"/>
      <c r="AF407" s="55"/>
      <c r="AG407" s="57" t="s">
        <v>1451</v>
      </c>
      <c r="AH407" s="57" t="s">
        <v>1452</v>
      </c>
      <c r="AI407" s="57"/>
      <c r="AJ407" s="57"/>
      <c r="AK407" s="207" t="s">
        <v>331</v>
      </c>
    </row>
    <row r="408" spans="1:37" s="250" customFormat="1" ht="68.25" customHeight="1">
      <c r="A408" s="267">
        <f t="shared" si="191"/>
        <v>348</v>
      </c>
      <c r="B408" s="90" t="s">
        <v>1453</v>
      </c>
      <c r="C408" s="136" t="s">
        <v>70</v>
      </c>
      <c r="D408" s="41" t="s">
        <v>5</v>
      </c>
      <c r="E408" s="40"/>
      <c r="F408" s="46">
        <v>341921.223</v>
      </c>
      <c r="G408" s="40"/>
      <c r="H408" s="40"/>
      <c r="I408" s="40"/>
      <c r="J408" s="31" t="s">
        <v>284</v>
      </c>
      <c r="K408" s="40"/>
      <c r="L408" s="40"/>
      <c r="M408" s="40"/>
      <c r="N408" s="40"/>
      <c r="O408" s="40">
        <f t="shared" si="186"/>
        <v>0</v>
      </c>
      <c r="P408" s="40"/>
      <c r="Q408" s="40"/>
      <c r="R408" s="40"/>
      <c r="S408" s="40">
        <f t="shared" si="187"/>
        <v>0</v>
      </c>
      <c r="T408" s="91"/>
      <c r="U408" s="40"/>
      <c r="V408" s="40"/>
      <c r="W408" s="51">
        <f t="shared" si="192"/>
        <v>0</v>
      </c>
      <c r="X408" s="51"/>
      <c r="Y408" s="51">
        <f t="shared" si="171"/>
        <v>0</v>
      </c>
      <c r="Z408" s="113" t="e">
        <f t="shared" si="188"/>
        <v>#DIV/0!</v>
      </c>
      <c r="AA408" s="51">
        <f t="shared" si="189"/>
        <v>0</v>
      </c>
      <c r="AB408" s="122" t="e">
        <f t="shared" si="190"/>
        <v>#DIV/0!</v>
      </c>
      <c r="AC408" s="131">
        <v>1</v>
      </c>
      <c r="AD408" s="131"/>
      <c r="AE408" s="131"/>
      <c r="AF408" s="55"/>
      <c r="AG408" s="57" t="s">
        <v>1454</v>
      </c>
      <c r="AH408" s="57" t="s">
        <v>1452</v>
      </c>
      <c r="AI408" s="57"/>
      <c r="AJ408" s="57"/>
      <c r="AK408" s="207" t="s">
        <v>331</v>
      </c>
    </row>
    <row r="409" spans="1:37" s="250" customFormat="1" ht="68.25" customHeight="1">
      <c r="A409" s="267">
        <f t="shared" si="191"/>
        <v>349</v>
      </c>
      <c r="B409" s="90" t="s">
        <v>1455</v>
      </c>
      <c r="C409" s="136" t="s">
        <v>70</v>
      </c>
      <c r="D409" s="41" t="s">
        <v>5</v>
      </c>
      <c r="E409" s="40"/>
      <c r="F409" s="46">
        <v>940037.86800000002</v>
      </c>
      <c r="G409" s="40"/>
      <c r="H409" s="40"/>
      <c r="I409" s="40"/>
      <c r="J409" s="31" t="s">
        <v>284</v>
      </c>
      <c r="K409" s="40"/>
      <c r="L409" s="40"/>
      <c r="M409" s="40"/>
      <c r="N409" s="40"/>
      <c r="O409" s="40">
        <f t="shared" si="186"/>
        <v>0</v>
      </c>
      <c r="P409" s="40"/>
      <c r="Q409" s="40"/>
      <c r="R409" s="40"/>
      <c r="S409" s="40">
        <f t="shared" si="187"/>
        <v>0</v>
      </c>
      <c r="T409" s="91"/>
      <c r="U409" s="40"/>
      <c r="V409" s="40"/>
      <c r="W409" s="51">
        <f t="shared" si="192"/>
        <v>0</v>
      </c>
      <c r="X409" s="51"/>
      <c r="Y409" s="51">
        <f t="shared" si="171"/>
        <v>0</v>
      </c>
      <c r="Z409" s="113" t="e">
        <f t="shared" si="188"/>
        <v>#DIV/0!</v>
      </c>
      <c r="AA409" s="51">
        <f t="shared" si="189"/>
        <v>0</v>
      </c>
      <c r="AB409" s="122" t="e">
        <f t="shared" si="190"/>
        <v>#DIV/0!</v>
      </c>
      <c r="AC409" s="131">
        <v>1</v>
      </c>
      <c r="AD409" s="131"/>
      <c r="AE409" s="131"/>
      <c r="AF409" s="55"/>
      <c r="AG409" s="57" t="s">
        <v>1456</v>
      </c>
      <c r="AH409" s="57" t="s">
        <v>1452</v>
      </c>
      <c r="AI409" s="57"/>
      <c r="AJ409" s="57"/>
      <c r="AK409" s="207" t="s">
        <v>331</v>
      </c>
    </row>
    <row r="410" spans="1:37" s="251" customFormat="1" ht="30.75" customHeight="1">
      <c r="A410" s="271" t="s">
        <v>1457</v>
      </c>
      <c r="B410" s="272"/>
      <c r="C410" s="154"/>
      <c r="D410" s="15"/>
      <c r="E410" s="23">
        <f>E412+F421</f>
        <v>60586785.982919998</v>
      </c>
      <c r="F410" s="23">
        <f>F412+F421</f>
        <v>62164658.366559997</v>
      </c>
      <c r="G410" s="23">
        <f t="shared" ref="G410:V410" si="193">G412+G421</f>
        <v>0</v>
      </c>
      <c r="H410" s="23">
        <f t="shared" si="193"/>
        <v>0</v>
      </c>
      <c r="I410" s="23">
        <f t="shared" si="193"/>
        <v>0</v>
      </c>
      <c r="J410" s="23">
        <f t="shared" si="193"/>
        <v>0</v>
      </c>
      <c r="K410" s="23">
        <f t="shared" si="193"/>
        <v>0</v>
      </c>
      <c r="L410" s="23">
        <f t="shared" si="193"/>
        <v>0</v>
      </c>
      <c r="M410" s="23">
        <f t="shared" si="193"/>
        <v>0</v>
      </c>
      <c r="N410" s="23">
        <f t="shared" si="193"/>
        <v>0</v>
      </c>
      <c r="O410" s="23">
        <f>O412+O421</f>
        <v>12142349.200000001</v>
      </c>
      <c r="P410" s="23">
        <f t="shared" si="193"/>
        <v>12142349.200000001</v>
      </c>
      <c r="Q410" s="23">
        <f t="shared" si="193"/>
        <v>0</v>
      </c>
      <c r="R410" s="23">
        <f t="shared" si="193"/>
        <v>0</v>
      </c>
      <c r="S410" s="23">
        <f>S412+S421</f>
        <v>12142349.200000001</v>
      </c>
      <c r="T410" s="23">
        <f>T412+T421</f>
        <v>12142349.200000001</v>
      </c>
      <c r="U410" s="23">
        <f t="shared" si="193"/>
        <v>0</v>
      </c>
      <c r="V410" s="23">
        <f t="shared" si="193"/>
        <v>0</v>
      </c>
      <c r="W410" s="23">
        <f t="shared" si="192"/>
        <v>0</v>
      </c>
      <c r="X410" s="23"/>
      <c r="Y410" s="23">
        <f t="shared" si="171"/>
        <v>0</v>
      </c>
      <c r="Z410" s="107">
        <f t="shared" si="161"/>
        <v>0</v>
      </c>
      <c r="AA410" s="23">
        <f t="shared" si="162"/>
        <v>0</v>
      </c>
      <c r="AB410" s="108">
        <f t="shared" si="163"/>
        <v>0</v>
      </c>
      <c r="AC410" s="23">
        <f t="shared" ref="AC410:AE410" si="194">AC412+AC421</f>
        <v>9</v>
      </c>
      <c r="AD410" s="23">
        <f t="shared" si="194"/>
        <v>0</v>
      </c>
      <c r="AE410" s="23">
        <f t="shared" si="194"/>
        <v>1</v>
      </c>
      <c r="AF410" s="23">
        <f>AF412+AF421</f>
        <v>0</v>
      </c>
      <c r="AG410" s="23"/>
      <c r="AH410" s="23"/>
      <c r="AI410" s="23"/>
      <c r="AJ410" s="23"/>
      <c r="AK410" s="225">
        <f>AK412+AK421</f>
        <v>0</v>
      </c>
    </row>
    <row r="411" spans="1:37" s="250" customFormat="1" ht="27" customHeight="1">
      <c r="A411" s="30"/>
      <c r="B411" s="12" t="s">
        <v>420</v>
      </c>
      <c r="C411" s="3"/>
      <c r="D411" s="2"/>
      <c r="E411" s="24"/>
      <c r="F411" s="13"/>
      <c r="G411" s="13"/>
      <c r="H411" s="13"/>
      <c r="I411" s="13"/>
      <c r="J411" s="14"/>
      <c r="K411" s="13"/>
      <c r="L411" s="13"/>
      <c r="M411" s="13"/>
      <c r="N411" s="13"/>
      <c r="O411" s="13"/>
      <c r="P411" s="13"/>
      <c r="Q411" s="13"/>
      <c r="R411" s="13"/>
      <c r="S411" s="13"/>
      <c r="T411" s="13"/>
      <c r="U411" s="13"/>
      <c r="V411" s="13"/>
      <c r="W411" s="50">
        <f t="shared" si="192"/>
        <v>0</v>
      </c>
      <c r="X411" s="52"/>
      <c r="Y411" s="50">
        <f t="shared" si="171"/>
        <v>0</v>
      </c>
      <c r="Z411" s="114"/>
      <c r="AA411" s="50"/>
      <c r="AB411" s="123"/>
      <c r="AC411" s="101"/>
      <c r="AD411" s="101"/>
      <c r="AE411" s="101"/>
      <c r="AF411" s="56"/>
      <c r="AG411" s="56"/>
      <c r="AH411" s="56"/>
      <c r="AI411" s="56"/>
      <c r="AJ411" s="56"/>
      <c r="AK411" s="63"/>
    </row>
    <row r="412" spans="1:37" s="250" customFormat="1" ht="26.25" customHeight="1">
      <c r="A412" s="29" t="s">
        <v>80</v>
      </c>
      <c r="B412" s="21" t="s">
        <v>142</v>
      </c>
      <c r="C412" s="17"/>
      <c r="D412" s="19"/>
      <c r="E412" s="20">
        <f>SUM(E413:E420)</f>
        <v>60405210</v>
      </c>
      <c r="F412" s="20">
        <f>SUM(F413:F420)</f>
        <v>61983082.383639999</v>
      </c>
      <c r="G412" s="20">
        <f>SUM(G413:G414)</f>
        <v>0</v>
      </c>
      <c r="H412" s="20">
        <f>SUM(H413:H419)</f>
        <v>0</v>
      </c>
      <c r="I412" s="20">
        <f t="shared" ref="I412:N412" si="195">SUM(I413:I414)</f>
        <v>0</v>
      </c>
      <c r="J412" s="20">
        <f t="shared" si="195"/>
        <v>0</v>
      </c>
      <c r="K412" s="20">
        <f t="shared" si="195"/>
        <v>0</v>
      </c>
      <c r="L412" s="20">
        <f t="shared" si="195"/>
        <v>0</v>
      </c>
      <c r="M412" s="20">
        <f t="shared" si="195"/>
        <v>0</v>
      </c>
      <c r="N412" s="20">
        <f t="shared" si="195"/>
        <v>0</v>
      </c>
      <c r="O412" s="20">
        <f>SUM(O413:O420)</f>
        <v>12133499.600000001</v>
      </c>
      <c r="P412" s="20">
        <f>SUM(P413:P420)</f>
        <v>12133499.600000001</v>
      </c>
      <c r="Q412" s="20">
        <f>SUM(Q413:Q414)</f>
        <v>0</v>
      </c>
      <c r="R412" s="20">
        <f>SUM(R413:R414)</f>
        <v>0</v>
      </c>
      <c r="S412" s="20">
        <f>SUM(S413:S420)</f>
        <v>12133499.600000001</v>
      </c>
      <c r="T412" s="20">
        <f>SUM(T413:T420)</f>
        <v>12133499.600000001</v>
      </c>
      <c r="U412" s="20">
        <f>SUM(U413:U414)</f>
        <v>0</v>
      </c>
      <c r="V412" s="20">
        <f>SUM(V413:V414)</f>
        <v>0</v>
      </c>
      <c r="W412" s="20">
        <f t="shared" si="192"/>
        <v>0</v>
      </c>
      <c r="X412" s="20"/>
      <c r="Y412" s="20">
        <f t="shared" si="171"/>
        <v>0</v>
      </c>
      <c r="Z412" s="111">
        <f t="shared" si="161"/>
        <v>0</v>
      </c>
      <c r="AA412" s="20">
        <f t="shared" si="162"/>
        <v>0</v>
      </c>
      <c r="AB412" s="120">
        <f t="shared" si="163"/>
        <v>0</v>
      </c>
      <c r="AC412" s="20">
        <f>SUM(AC413:AC420)</f>
        <v>8</v>
      </c>
      <c r="AD412" s="20">
        <f>SUM(AD413:AD420)</f>
        <v>0</v>
      </c>
      <c r="AE412" s="20">
        <f>SUM(AE413:AE420)</f>
        <v>0</v>
      </c>
      <c r="AF412" s="20">
        <f>SUM(AF413:AF419)</f>
        <v>0</v>
      </c>
      <c r="AG412" s="20"/>
      <c r="AH412" s="20"/>
      <c r="AI412" s="20"/>
      <c r="AJ412" s="20"/>
      <c r="AK412" s="226">
        <f>SUM(AK413:AK414)</f>
        <v>0</v>
      </c>
    </row>
    <row r="413" spans="1:37" s="258" customFormat="1" ht="108" customHeight="1">
      <c r="A413" s="267">
        <f>ROW()-63</f>
        <v>350</v>
      </c>
      <c r="B413" s="90" t="s">
        <v>1458</v>
      </c>
      <c r="C413" s="136" t="s">
        <v>81</v>
      </c>
      <c r="D413" s="41" t="s">
        <v>23</v>
      </c>
      <c r="E413" s="46">
        <v>3829170</v>
      </c>
      <c r="F413" s="46">
        <v>6661278.0760000004</v>
      </c>
      <c r="G413" s="46"/>
      <c r="H413" s="46" t="s">
        <v>728</v>
      </c>
      <c r="I413" s="46"/>
      <c r="J413" s="31" t="s">
        <v>1459</v>
      </c>
      <c r="K413" s="74"/>
      <c r="L413" s="46"/>
      <c r="M413" s="46"/>
      <c r="N413" s="46"/>
      <c r="O413" s="40">
        <f t="shared" ref="O413:O419" si="196">SUM(P413:R413)</f>
        <v>2370000</v>
      </c>
      <c r="P413" s="46">
        <v>2370000</v>
      </c>
      <c r="Q413" s="46"/>
      <c r="R413" s="46"/>
      <c r="S413" s="40">
        <f t="shared" ref="S413:S419" si="197">SUM(T413:V413)</f>
        <v>2370000</v>
      </c>
      <c r="T413" s="46">
        <v>2370000</v>
      </c>
      <c r="U413" s="46"/>
      <c r="V413" s="46"/>
      <c r="W413" s="51">
        <f t="shared" si="192"/>
        <v>0</v>
      </c>
      <c r="X413" s="51"/>
      <c r="Y413" s="51">
        <f t="shared" si="171"/>
        <v>0</v>
      </c>
      <c r="Z413" s="113">
        <f t="shared" si="161"/>
        <v>0</v>
      </c>
      <c r="AA413" s="51">
        <f t="shared" si="162"/>
        <v>0</v>
      </c>
      <c r="AB413" s="122">
        <f t="shared" si="163"/>
        <v>0</v>
      </c>
      <c r="AC413" s="106">
        <v>1</v>
      </c>
      <c r="AD413" s="106"/>
      <c r="AE413" s="106"/>
      <c r="AF413" s="57"/>
      <c r="AG413" s="57"/>
      <c r="AH413" s="57"/>
      <c r="AI413" s="57" t="s">
        <v>1460</v>
      </c>
      <c r="AJ413" s="57" t="s">
        <v>1461</v>
      </c>
      <c r="AK413" s="48" t="s">
        <v>254</v>
      </c>
    </row>
    <row r="414" spans="1:37" s="250" customFormat="1" ht="110.25" customHeight="1">
      <c r="A414" s="267">
        <f t="shared" ref="A414:A420" si="198">ROW()-63</f>
        <v>351</v>
      </c>
      <c r="B414" s="137" t="s">
        <v>1462</v>
      </c>
      <c r="C414" s="136" t="s">
        <v>81</v>
      </c>
      <c r="D414" s="41" t="s">
        <v>11</v>
      </c>
      <c r="E414" s="40">
        <v>15598080</v>
      </c>
      <c r="F414" s="46">
        <v>15699248.290099999</v>
      </c>
      <c r="G414" s="40"/>
      <c r="H414" s="40"/>
      <c r="I414" s="40"/>
      <c r="J414" s="31" t="s">
        <v>1463</v>
      </c>
      <c r="K414" s="95"/>
      <c r="L414" s="40"/>
      <c r="M414" s="40"/>
      <c r="N414" s="40"/>
      <c r="O414" s="40">
        <f t="shared" si="196"/>
        <v>3109251.1</v>
      </c>
      <c r="P414" s="40">
        <v>3109251.1</v>
      </c>
      <c r="Q414" s="40"/>
      <c r="R414" s="40"/>
      <c r="S414" s="40">
        <f t="shared" si="197"/>
        <v>3109251.1</v>
      </c>
      <c r="T414" s="40">
        <v>3109251.1</v>
      </c>
      <c r="U414" s="40"/>
      <c r="V414" s="40"/>
      <c r="W414" s="51">
        <f t="shared" si="192"/>
        <v>0</v>
      </c>
      <c r="X414" s="51"/>
      <c r="Y414" s="51">
        <f t="shared" si="171"/>
        <v>0</v>
      </c>
      <c r="Z414" s="113">
        <f t="shared" si="161"/>
        <v>0</v>
      </c>
      <c r="AA414" s="51">
        <f t="shared" si="162"/>
        <v>0</v>
      </c>
      <c r="AB414" s="122">
        <f t="shared" si="163"/>
        <v>0</v>
      </c>
      <c r="AC414" s="131">
        <v>1</v>
      </c>
      <c r="AD414" s="131"/>
      <c r="AE414" s="131"/>
      <c r="AF414" s="55"/>
      <c r="AG414" s="55"/>
      <c r="AH414" s="55"/>
      <c r="AI414" s="57" t="s">
        <v>1464</v>
      </c>
      <c r="AJ414" s="57" t="s">
        <v>1239</v>
      </c>
      <c r="AK414" s="70"/>
    </row>
    <row r="415" spans="1:37" s="250" customFormat="1" ht="110.25" customHeight="1">
      <c r="A415" s="267">
        <f t="shared" si="198"/>
        <v>352</v>
      </c>
      <c r="B415" s="137" t="s">
        <v>1465</v>
      </c>
      <c r="C415" s="136" t="s">
        <v>81</v>
      </c>
      <c r="D415" s="41" t="s">
        <v>11</v>
      </c>
      <c r="E415" s="40">
        <v>4583843</v>
      </c>
      <c r="F415" s="46">
        <v>4174299.6186800003</v>
      </c>
      <c r="G415" s="40"/>
      <c r="H415" s="40"/>
      <c r="I415" s="40"/>
      <c r="J415" s="31" t="s">
        <v>1466</v>
      </c>
      <c r="K415" s="95"/>
      <c r="L415" s="40"/>
      <c r="M415" s="40"/>
      <c r="N415" s="40"/>
      <c r="O415" s="40">
        <f t="shared" si="196"/>
        <v>2515921</v>
      </c>
      <c r="P415" s="40">
        <v>2515921</v>
      </c>
      <c r="Q415" s="40"/>
      <c r="R415" s="40"/>
      <c r="S415" s="40">
        <f t="shared" si="197"/>
        <v>2515921</v>
      </c>
      <c r="T415" s="40">
        <v>2515921</v>
      </c>
      <c r="U415" s="40"/>
      <c r="V415" s="40"/>
      <c r="W415" s="51">
        <f t="shared" si="192"/>
        <v>0</v>
      </c>
      <c r="X415" s="51"/>
      <c r="Y415" s="51">
        <f t="shared" si="171"/>
        <v>0</v>
      </c>
      <c r="Z415" s="113">
        <f t="shared" si="161"/>
        <v>0</v>
      </c>
      <c r="AA415" s="51">
        <f t="shared" si="162"/>
        <v>0</v>
      </c>
      <c r="AB415" s="122">
        <f t="shared" si="163"/>
        <v>0</v>
      </c>
      <c r="AC415" s="131">
        <v>1</v>
      </c>
      <c r="AD415" s="131"/>
      <c r="AE415" s="131"/>
      <c r="AF415" s="55"/>
      <c r="AG415" s="55"/>
      <c r="AH415" s="55"/>
      <c r="AI415" s="57" t="s">
        <v>1467</v>
      </c>
      <c r="AJ415" s="57" t="s">
        <v>1468</v>
      </c>
      <c r="AK415" s="70"/>
    </row>
    <row r="416" spans="1:37" s="250" customFormat="1" ht="110.25" customHeight="1">
      <c r="A416" s="267">
        <f t="shared" si="198"/>
        <v>353</v>
      </c>
      <c r="B416" s="137" t="s">
        <v>1469</v>
      </c>
      <c r="C416" s="136" t="s">
        <v>81</v>
      </c>
      <c r="D416" s="41" t="s">
        <v>11</v>
      </c>
      <c r="E416" s="40">
        <v>5923655</v>
      </c>
      <c r="F416" s="46">
        <v>5644097.0989999995</v>
      </c>
      <c r="G416" s="40"/>
      <c r="H416" s="40">
        <v>0</v>
      </c>
      <c r="I416" s="40"/>
      <c r="J416" s="31" t="s">
        <v>1470</v>
      </c>
      <c r="K416" s="95"/>
      <c r="L416" s="40"/>
      <c r="M416" s="40"/>
      <c r="N416" s="40"/>
      <c r="O416" s="40">
        <f t="shared" si="196"/>
        <v>2577636.9</v>
      </c>
      <c r="P416" s="40">
        <v>2577636.9</v>
      </c>
      <c r="Q416" s="40"/>
      <c r="R416" s="40"/>
      <c r="S416" s="40">
        <f t="shared" si="197"/>
        <v>2577636.9</v>
      </c>
      <c r="T416" s="40">
        <v>2577636.9</v>
      </c>
      <c r="U416" s="40"/>
      <c r="V416" s="40"/>
      <c r="W416" s="51">
        <f t="shared" si="192"/>
        <v>0</v>
      </c>
      <c r="X416" s="51"/>
      <c r="Y416" s="51">
        <f t="shared" si="171"/>
        <v>0</v>
      </c>
      <c r="Z416" s="113">
        <f t="shared" si="161"/>
        <v>0</v>
      </c>
      <c r="AA416" s="51">
        <f t="shared" si="162"/>
        <v>0</v>
      </c>
      <c r="AB416" s="122">
        <f t="shared" si="163"/>
        <v>0</v>
      </c>
      <c r="AC416" s="131">
        <v>1</v>
      </c>
      <c r="AD416" s="131"/>
      <c r="AE416" s="131"/>
      <c r="AF416" s="55"/>
      <c r="AG416" s="55"/>
      <c r="AH416" s="55"/>
      <c r="AI416" s="57" t="s">
        <v>1471</v>
      </c>
      <c r="AJ416" s="57" t="s">
        <v>1472</v>
      </c>
      <c r="AK416" s="48"/>
    </row>
    <row r="417" spans="1:37" s="250" customFormat="1" ht="110.25" customHeight="1">
      <c r="A417" s="267">
        <f t="shared" si="198"/>
        <v>354</v>
      </c>
      <c r="B417" s="137" t="s">
        <v>1473</v>
      </c>
      <c r="C417" s="136" t="s">
        <v>81</v>
      </c>
      <c r="D417" s="41" t="s">
        <v>11</v>
      </c>
      <c r="E417" s="40">
        <v>15598080</v>
      </c>
      <c r="F417" s="46">
        <v>15699248.290099999</v>
      </c>
      <c r="G417" s="40"/>
      <c r="H417" s="40"/>
      <c r="I417" s="40"/>
      <c r="J417" s="151"/>
      <c r="K417" s="95"/>
      <c r="L417" s="40"/>
      <c r="M417" s="40"/>
      <c r="N417" s="40"/>
      <c r="O417" s="40">
        <f t="shared" si="196"/>
        <v>41316</v>
      </c>
      <c r="P417" s="40">
        <v>41316</v>
      </c>
      <c r="Q417" s="40"/>
      <c r="R417" s="40"/>
      <c r="S417" s="40">
        <f t="shared" si="197"/>
        <v>41316</v>
      </c>
      <c r="T417" s="40">
        <v>41316</v>
      </c>
      <c r="U417" s="40"/>
      <c r="V417" s="40"/>
      <c r="W417" s="51">
        <f t="shared" si="192"/>
        <v>0</v>
      </c>
      <c r="X417" s="51"/>
      <c r="Y417" s="51">
        <f t="shared" si="171"/>
        <v>0</v>
      </c>
      <c r="Z417" s="113">
        <f t="shared" si="161"/>
        <v>0</v>
      </c>
      <c r="AA417" s="51">
        <f t="shared" si="162"/>
        <v>0</v>
      </c>
      <c r="AB417" s="122">
        <f t="shared" si="163"/>
        <v>0</v>
      </c>
      <c r="AC417" s="131">
        <v>1</v>
      </c>
      <c r="AD417" s="131"/>
      <c r="AE417" s="131"/>
      <c r="AF417" s="55"/>
      <c r="AG417" s="55"/>
      <c r="AH417" s="55"/>
      <c r="AI417" s="57" t="s">
        <v>1474</v>
      </c>
      <c r="AJ417" s="57" t="s">
        <v>1475</v>
      </c>
      <c r="AK417" s="48" t="s">
        <v>254</v>
      </c>
    </row>
    <row r="418" spans="1:37" s="250" customFormat="1" ht="65.25" customHeight="1">
      <c r="A418" s="267">
        <f t="shared" si="198"/>
        <v>355</v>
      </c>
      <c r="B418" s="137" t="s">
        <v>1476</v>
      </c>
      <c r="C418" s="136" t="s">
        <v>81</v>
      </c>
      <c r="D418" s="41" t="s">
        <v>13</v>
      </c>
      <c r="E418" s="40">
        <v>1307552</v>
      </c>
      <c r="F418" s="46">
        <v>1261836.3999999999</v>
      </c>
      <c r="G418" s="40"/>
      <c r="H418" s="40"/>
      <c r="I418" s="40"/>
      <c r="J418" s="151"/>
      <c r="K418" s="95"/>
      <c r="L418" s="40"/>
      <c r="M418" s="40"/>
      <c r="N418" s="40"/>
      <c r="O418" s="40">
        <f t="shared" si="196"/>
        <v>115500</v>
      </c>
      <c r="P418" s="40">
        <v>115500</v>
      </c>
      <c r="Q418" s="40"/>
      <c r="R418" s="40"/>
      <c r="S418" s="40">
        <f t="shared" si="197"/>
        <v>115500</v>
      </c>
      <c r="T418" s="40">
        <v>115500</v>
      </c>
      <c r="U418" s="40"/>
      <c r="V418" s="40"/>
      <c r="W418" s="51">
        <f t="shared" si="192"/>
        <v>0</v>
      </c>
      <c r="X418" s="51"/>
      <c r="Y418" s="51">
        <f t="shared" si="171"/>
        <v>0</v>
      </c>
      <c r="Z418" s="113">
        <f t="shared" si="161"/>
        <v>0</v>
      </c>
      <c r="AA418" s="51">
        <f t="shared" si="162"/>
        <v>0</v>
      </c>
      <c r="AB418" s="122">
        <f t="shared" si="163"/>
        <v>0</v>
      </c>
      <c r="AC418" s="131">
        <v>1</v>
      </c>
      <c r="AD418" s="131"/>
      <c r="AE418" s="131"/>
      <c r="AF418" s="55"/>
      <c r="AG418" s="55"/>
      <c r="AH418" s="55"/>
      <c r="AI418" s="57" t="s">
        <v>1477</v>
      </c>
      <c r="AJ418" s="57" t="s">
        <v>1478</v>
      </c>
      <c r="AK418" s="48"/>
    </row>
    <row r="419" spans="1:37" s="250" customFormat="1" ht="109.9" customHeight="1">
      <c r="A419" s="267">
        <f t="shared" si="198"/>
        <v>356</v>
      </c>
      <c r="B419" s="137" t="s">
        <v>1479</v>
      </c>
      <c r="C419" s="136" t="s">
        <v>81</v>
      </c>
      <c r="D419" s="39" t="s">
        <v>13</v>
      </c>
      <c r="E419" s="40">
        <v>116455</v>
      </c>
      <c r="F419" s="40">
        <v>112905.66376</v>
      </c>
      <c r="G419" s="40"/>
      <c r="H419" s="40"/>
      <c r="I419" s="40"/>
      <c r="J419" s="151"/>
      <c r="K419" s="95"/>
      <c r="L419" s="40"/>
      <c r="M419" s="40"/>
      <c r="N419" s="40"/>
      <c r="O419" s="40">
        <f t="shared" si="196"/>
        <v>57877.3</v>
      </c>
      <c r="P419" s="40">
        <v>57877.3</v>
      </c>
      <c r="Q419" s="40"/>
      <c r="R419" s="40"/>
      <c r="S419" s="40">
        <f t="shared" si="197"/>
        <v>57877.3</v>
      </c>
      <c r="T419" s="40">
        <v>57877.3</v>
      </c>
      <c r="U419" s="40"/>
      <c r="V419" s="40"/>
      <c r="W419" s="51">
        <f t="shared" si="192"/>
        <v>0</v>
      </c>
      <c r="X419" s="51"/>
      <c r="Y419" s="51">
        <f t="shared" si="171"/>
        <v>0</v>
      </c>
      <c r="Z419" s="113">
        <f t="shared" si="161"/>
        <v>0</v>
      </c>
      <c r="AA419" s="51">
        <f t="shared" si="162"/>
        <v>0</v>
      </c>
      <c r="AB419" s="122">
        <f t="shared" si="163"/>
        <v>0</v>
      </c>
      <c r="AC419" s="131">
        <v>1</v>
      </c>
      <c r="AD419" s="131"/>
      <c r="AE419" s="131"/>
      <c r="AF419" s="55"/>
      <c r="AG419" s="55"/>
      <c r="AH419" s="55"/>
      <c r="AI419" s="57" t="s">
        <v>1480</v>
      </c>
      <c r="AJ419" s="57" t="s">
        <v>1481</v>
      </c>
      <c r="AK419" s="48"/>
    </row>
    <row r="420" spans="1:37" s="258" customFormat="1" ht="87" customHeight="1">
      <c r="A420" s="267">
        <f t="shared" si="198"/>
        <v>357</v>
      </c>
      <c r="B420" s="90" t="s">
        <v>1482</v>
      </c>
      <c r="C420" s="136" t="s">
        <v>82</v>
      </c>
      <c r="D420" s="41" t="s">
        <v>13</v>
      </c>
      <c r="E420" s="46">
        <v>13448375</v>
      </c>
      <c r="F420" s="46">
        <v>12730168.946</v>
      </c>
      <c r="G420" s="46"/>
      <c r="H420" s="46"/>
      <c r="I420" s="46"/>
      <c r="J420" s="31"/>
      <c r="K420" s="74"/>
      <c r="L420" s="46"/>
      <c r="M420" s="46"/>
      <c r="N420" s="46"/>
      <c r="O420" s="40">
        <f>SUM(P420:R420)</f>
        <v>1345997.3</v>
      </c>
      <c r="P420" s="46">
        <v>1345997.3</v>
      </c>
      <c r="Q420" s="46"/>
      <c r="R420" s="46">
        <v>0</v>
      </c>
      <c r="S420" s="40">
        <f>SUM(T420:V420)</f>
        <v>1345997.3</v>
      </c>
      <c r="T420" s="46">
        <v>1345997.3</v>
      </c>
      <c r="U420" s="46"/>
      <c r="V420" s="46"/>
      <c r="W420" s="40"/>
      <c r="X420" s="40"/>
      <c r="Y420" s="51">
        <f>P420+Q420-T420-U420</f>
        <v>0</v>
      </c>
      <c r="Z420" s="113">
        <f>Y420/(P420+Q420)</f>
        <v>0</v>
      </c>
      <c r="AA420" s="51">
        <f>Y420+W420</f>
        <v>0</v>
      </c>
      <c r="AB420" s="122">
        <f>AA420/O420</f>
        <v>0</v>
      </c>
      <c r="AC420" s="152">
        <v>1</v>
      </c>
      <c r="AD420" s="152"/>
      <c r="AE420" s="152"/>
      <c r="AF420" s="201"/>
      <c r="AG420" s="201"/>
      <c r="AH420" s="201"/>
      <c r="AI420" s="201" t="s">
        <v>1483</v>
      </c>
      <c r="AJ420" s="201" t="s">
        <v>1484</v>
      </c>
      <c r="AK420" s="48"/>
    </row>
    <row r="421" spans="1:37" s="251" customFormat="1" ht="27.6" customHeight="1">
      <c r="A421" s="29" t="s">
        <v>83</v>
      </c>
      <c r="B421" s="21" t="s">
        <v>282</v>
      </c>
      <c r="C421" s="17"/>
      <c r="D421" s="19"/>
      <c r="E421" s="20">
        <f>SUM(E422:E422)</f>
        <v>0</v>
      </c>
      <c r="F421" s="20">
        <f>SUM(F422:F423)</f>
        <v>181575.98292000001</v>
      </c>
      <c r="G421" s="20">
        <f t="shared" ref="G421:N421" si="199">SUM(G422:G422)</f>
        <v>0</v>
      </c>
      <c r="H421" s="20">
        <f t="shared" si="199"/>
        <v>0</v>
      </c>
      <c r="I421" s="20">
        <f t="shared" si="199"/>
        <v>0</v>
      </c>
      <c r="J421" s="20">
        <f t="shared" si="199"/>
        <v>0</v>
      </c>
      <c r="K421" s="20">
        <f t="shared" si="199"/>
        <v>0</v>
      </c>
      <c r="L421" s="20">
        <f t="shared" si="199"/>
        <v>0</v>
      </c>
      <c r="M421" s="20">
        <f t="shared" si="199"/>
        <v>0</v>
      </c>
      <c r="N421" s="20">
        <f t="shared" si="199"/>
        <v>0</v>
      </c>
      <c r="O421" s="20">
        <f>SUM(O422:O423)</f>
        <v>8849.6</v>
      </c>
      <c r="P421" s="20">
        <f>SUM(P422:P423)</f>
        <v>8849.6</v>
      </c>
      <c r="Q421" s="20">
        <f>SUM(Q422:Q422)</f>
        <v>0</v>
      </c>
      <c r="R421" s="20">
        <f>SUM(R422:R422)</f>
        <v>0</v>
      </c>
      <c r="S421" s="20">
        <f>SUM(S422:S423)</f>
        <v>8849.6</v>
      </c>
      <c r="T421" s="20">
        <f>SUM(T422:T423)</f>
        <v>8849.6</v>
      </c>
      <c r="U421" s="20">
        <f>SUM(U422:U422)</f>
        <v>0</v>
      </c>
      <c r="V421" s="20">
        <f>SUM(V422:V422)</f>
        <v>0</v>
      </c>
      <c r="W421" s="20">
        <f t="shared" si="192"/>
        <v>0</v>
      </c>
      <c r="X421" s="20"/>
      <c r="Y421" s="20">
        <f t="shared" si="171"/>
        <v>0</v>
      </c>
      <c r="Z421" s="111">
        <f t="shared" si="161"/>
        <v>0</v>
      </c>
      <c r="AA421" s="20">
        <f t="shared" si="162"/>
        <v>0</v>
      </c>
      <c r="AB421" s="120">
        <f t="shared" si="163"/>
        <v>0</v>
      </c>
      <c r="AC421" s="20">
        <f>SUM(AC422:AC423)</f>
        <v>1</v>
      </c>
      <c r="AD421" s="98">
        <f>SUM(AD422:AD423)</f>
        <v>0</v>
      </c>
      <c r="AE421" s="20">
        <f>SUM(AE422:AE423)</f>
        <v>1</v>
      </c>
      <c r="AF421" s="20">
        <f>SUM(AF422:AF422)</f>
        <v>0</v>
      </c>
      <c r="AG421" s="20"/>
      <c r="AH421" s="20"/>
      <c r="AI421" s="20"/>
      <c r="AJ421" s="20"/>
      <c r="AK421" s="226">
        <f>SUM(AK422:AK422)</f>
        <v>0</v>
      </c>
    </row>
    <row r="422" spans="1:37" s="258" customFormat="1" ht="99.6" customHeight="1">
      <c r="A422" s="267">
        <f>ROW()-64</f>
        <v>358</v>
      </c>
      <c r="B422" s="90" t="s">
        <v>1485</v>
      </c>
      <c r="C422" s="136" t="s">
        <v>81</v>
      </c>
      <c r="D422" s="41" t="s">
        <v>8</v>
      </c>
      <c r="E422" s="46"/>
      <c r="F422" s="46">
        <v>175872.02976</v>
      </c>
      <c r="G422" s="46"/>
      <c r="H422" s="46"/>
      <c r="I422" s="46"/>
      <c r="J422" s="31" t="s">
        <v>284</v>
      </c>
      <c r="K422" s="74"/>
      <c r="L422" s="46"/>
      <c r="M422" s="46"/>
      <c r="N422" s="46"/>
      <c r="O422" s="40">
        <f t="shared" ref="O422:O423" si="200">SUM(P422:R422)</f>
        <v>3145.6</v>
      </c>
      <c r="P422" s="46">
        <v>3145.6</v>
      </c>
      <c r="Q422" s="46"/>
      <c r="R422" s="46"/>
      <c r="S422" s="40">
        <f t="shared" ref="S422:S423" si="201">SUM(T422:V422)</f>
        <v>3145.6</v>
      </c>
      <c r="T422" s="46">
        <v>3145.6</v>
      </c>
      <c r="U422" s="46"/>
      <c r="V422" s="46"/>
      <c r="W422" s="51">
        <f t="shared" si="192"/>
        <v>0</v>
      </c>
      <c r="X422" s="51"/>
      <c r="Y422" s="51">
        <f t="shared" si="171"/>
        <v>0</v>
      </c>
      <c r="Z422" s="113">
        <f t="shared" si="161"/>
        <v>0</v>
      </c>
      <c r="AA422" s="51">
        <f t="shared" si="162"/>
        <v>0</v>
      </c>
      <c r="AB422" s="122">
        <f t="shared" si="163"/>
        <v>0</v>
      </c>
      <c r="AC422" s="106">
        <v>1</v>
      </c>
      <c r="AD422" s="106"/>
      <c r="AE422" s="106"/>
      <c r="AF422" s="57"/>
      <c r="AG422" s="57" t="s">
        <v>1486</v>
      </c>
      <c r="AH422" s="57" t="s">
        <v>382</v>
      </c>
      <c r="AI422" s="57"/>
      <c r="AJ422" s="57"/>
      <c r="AK422" s="48" t="s">
        <v>1487</v>
      </c>
    </row>
    <row r="423" spans="1:37" s="258" customFormat="1" ht="120.6" customHeight="1">
      <c r="A423" s="267">
        <f>ROW()-64</f>
        <v>359</v>
      </c>
      <c r="B423" s="90" t="s">
        <v>1488</v>
      </c>
      <c r="C423" s="136" t="s">
        <v>81</v>
      </c>
      <c r="D423" s="39" t="s">
        <v>13</v>
      </c>
      <c r="E423" s="46"/>
      <c r="F423" s="46">
        <v>5703.95316</v>
      </c>
      <c r="G423" s="46"/>
      <c r="H423" s="46"/>
      <c r="I423" s="46"/>
      <c r="J423" s="31"/>
      <c r="K423" s="74"/>
      <c r="L423" s="46"/>
      <c r="M423" s="46"/>
      <c r="N423" s="46"/>
      <c r="O423" s="40">
        <f t="shared" si="200"/>
        <v>5704</v>
      </c>
      <c r="P423" s="46">
        <v>5704</v>
      </c>
      <c r="Q423" s="46"/>
      <c r="R423" s="46"/>
      <c r="S423" s="40">
        <f t="shared" si="201"/>
        <v>5704</v>
      </c>
      <c r="T423" s="46">
        <v>5704</v>
      </c>
      <c r="U423" s="46"/>
      <c r="V423" s="46"/>
      <c r="W423" s="51">
        <f t="shared" si="192"/>
        <v>0</v>
      </c>
      <c r="X423" s="51"/>
      <c r="Y423" s="51">
        <f t="shared" si="171"/>
        <v>0</v>
      </c>
      <c r="Z423" s="113">
        <f t="shared" si="161"/>
        <v>0</v>
      </c>
      <c r="AA423" s="51">
        <f t="shared" si="162"/>
        <v>0</v>
      </c>
      <c r="AB423" s="122">
        <f t="shared" si="163"/>
        <v>0</v>
      </c>
      <c r="AC423" s="106"/>
      <c r="AD423" s="106"/>
      <c r="AE423" s="106">
        <v>1</v>
      </c>
      <c r="AF423" s="57"/>
      <c r="AG423" s="57" t="s">
        <v>1489</v>
      </c>
      <c r="AH423" s="57" t="s">
        <v>330</v>
      </c>
      <c r="AI423" s="57"/>
      <c r="AJ423" s="57"/>
      <c r="AK423" s="48" t="s">
        <v>1490</v>
      </c>
    </row>
    <row r="424" spans="1:37" s="251" customFormat="1" ht="30.75" customHeight="1">
      <c r="A424" s="271" t="s">
        <v>1491</v>
      </c>
      <c r="B424" s="272"/>
      <c r="C424" s="154"/>
      <c r="D424" s="15"/>
      <c r="E424" s="23">
        <f t="shared" ref="E424:V424" si="202">E426+E457</f>
        <v>538931562.41240001</v>
      </c>
      <c r="F424" s="23">
        <f t="shared" si="202"/>
        <v>534311749.29520994</v>
      </c>
      <c r="G424" s="23">
        <f t="shared" si="202"/>
        <v>226066543</v>
      </c>
      <c r="H424" s="23">
        <f t="shared" si="202"/>
        <v>291861357.96087003</v>
      </c>
      <c r="I424" s="23">
        <f t="shared" si="202"/>
        <v>2757394.7280000001</v>
      </c>
      <c r="J424" s="23">
        <f t="shared" si="202"/>
        <v>0</v>
      </c>
      <c r="K424" s="23">
        <f t="shared" si="202"/>
        <v>0</v>
      </c>
      <c r="L424" s="23">
        <f t="shared" si="202"/>
        <v>0</v>
      </c>
      <c r="M424" s="23">
        <f t="shared" si="202"/>
        <v>40724404</v>
      </c>
      <c r="N424" s="23">
        <f t="shared" si="202"/>
        <v>11712293.232000001</v>
      </c>
      <c r="O424" s="23">
        <f t="shared" si="202"/>
        <v>94535300.475869998</v>
      </c>
      <c r="P424" s="23">
        <f t="shared" si="202"/>
        <v>75866337.475869998</v>
      </c>
      <c r="Q424" s="23">
        <f t="shared" si="202"/>
        <v>396747</v>
      </c>
      <c r="R424" s="23">
        <f t="shared" si="202"/>
        <v>18272216</v>
      </c>
      <c r="S424" s="23">
        <f t="shared" si="202"/>
        <v>35109205.641420007</v>
      </c>
      <c r="T424" s="23">
        <f t="shared" si="202"/>
        <v>16440242.641419999</v>
      </c>
      <c r="U424" s="23">
        <f t="shared" si="202"/>
        <v>396747</v>
      </c>
      <c r="V424" s="23">
        <f t="shared" si="202"/>
        <v>18272216</v>
      </c>
      <c r="W424" s="23">
        <f t="shared" si="192"/>
        <v>0</v>
      </c>
      <c r="X424" s="23"/>
      <c r="Y424" s="23">
        <f t="shared" si="171"/>
        <v>59426094.834449999</v>
      </c>
      <c r="Z424" s="107">
        <f t="shared" si="161"/>
        <v>0.7792249060323897</v>
      </c>
      <c r="AA424" s="23">
        <f t="shared" si="162"/>
        <v>59426094.834449999</v>
      </c>
      <c r="AB424" s="108">
        <f t="shared" si="163"/>
        <v>0.62861274608862561</v>
      </c>
      <c r="AC424" s="23">
        <f>AC426+AC457</f>
        <v>16</v>
      </c>
      <c r="AD424" s="23">
        <f>AD426+AD457</f>
        <v>1</v>
      </c>
      <c r="AE424" s="23">
        <f>AE426+AE457</f>
        <v>6</v>
      </c>
      <c r="AF424" s="23">
        <f>AF426+AF457</f>
        <v>0</v>
      </c>
      <c r="AG424" s="23"/>
      <c r="AH424" s="23"/>
      <c r="AI424" s="23"/>
      <c r="AJ424" s="23"/>
      <c r="AK424" s="225"/>
    </row>
    <row r="425" spans="1:37" s="250" customFormat="1" ht="34.5" customHeight="1">
      <c r="A425" s="30"/>
      <c r="B425" s="12" t="s">
        <v>420</v>
      </c>
      <c r="C425" s="2"/>
      <c r="D425" s="2"/>
      <c r="E425" s="24"/>
      <c r="F425" s="13"/>
      <c r="G425" s="13"/>
      <c r="H425" s="13"/>
      <c r="I425" s="13"/>
      <c r="J425" s="14"/>
      <c r="K425" s="13"/>
      <c r="L425" s="13"/>
      <c r="M425" s="13"/>
      <c r="N425" s="13"/>
      <c r="O425" s="13"/>
      <c r="P425" s="13"/>
      <c r="Q425" s="13"/>
      <c r="R425" s="13"/>
      <c r="S425" s="13"/>
      <c r="T425" s="13"/>
      <c r="U425" s="13"/>
      <c r="V425" s="13"/>
      <c r="W425" s="50">
        <f t="shared" si="192"/>
        <v>0</v>
      </c>
      <c r="X425" s="52"/>
      <c r="Y425" s="50">
        <f t="shared" si="171"/>
        <v>0</v>
      </c>
      <c r="Z425" s="114"/>
      <c r="AA425" s="50"/>
      <c r="AB425" s="123"/>
      <c r="AC425" s="101"/>
      <c r="AD425" s="101"/>
      <c r="AE425" s="101"/>
      <c r="AF425" s="56"/>
      <c r="AG425" s="56"/>
      <c r="AH425" s="56"/>
      <c r="AI425" s="56"/>
      <c r="AJ425" s="56"/>
      <c r="AK425" s="63"/>
    </row>
    <row r="426" spans="1:37" s="251" customFormat="1" ht="47.25" customHeight="1">
      <c r="A426" s="96" t="s">
        <v>84</v>
      </c>
      <c r="B426" s="21" t="s">
        <v>1492</v>
      </c>
      <c r="C426" s="19"/>
      <c r="D426" s="19"/>
      <c r="E426" s="20">
        <f>E427+E429+E431+E434+E437+E442+E444+E449+E451</f>
        <v>534198357.41239995</v>
      </c>
      <c r="F426" s="20">
        <f>F427+F429+F431+F434+F437+F442+F444+F449+F451</f>
        <v>529638734.04567993</v>
      </c>
      <c r="G426" s="20">
        <f>G427+G429+G431+G434+G437+G442+G444+G449+G451</f>
        <v>226066543</v>
      </c>
      <c r="H426" s="20">
        <f>H427+H429+H431+H434+H437+H442+H444+H449+H451</f>
        <v>290441378.16800004</v>
      </c>
      <c r="I426" s="20">
        <f>I427+I429+I431+I434+I437+I442+I444+I449+I451</f>
        <v>2757394.7280000001</v>
      </c>
      <c r="J426" s="20"/>
      <c r="K426" s="20"/>
      <c r="L426" s="20"/>
      <c r="M426" s="20">
        <f t="shared" ref="M426:V426" si="203">M427+M429+M431+M434+M437+M442+M444+M449+M451</f>
        <v>40724404</v>
      </c>
      <c r="N426" s="20">
        <f t="shared" si="203"/>
        <v>11712293.232000001</v>
      </c>
      <c r="O426" s="20">
        <f t="shared" si="203"/>
        <v>92379183.682999998</v>
      </c>
      <c r="P426" s="20">
        <f t="shared" si="203"/>
        <v>73710220.682999998</v>
      </c>
      <c r="Q426" s="20">
        <f t="shared" si="203"/>
        <v>396747</v>
      </c>
      <c r="R426" s="20">
        <f t="shared" si="203"/>
        <v>18272216</v>
      </c>
      <c r="S426" s="20">
        <f t="shared" si="203"/>
        <v>33852624.274330005</v>
      </c>
      <c r="T426" s="20">
        <f t="shared" si="203"/>
        <v>15183661.274329999</v>
      </c>
      <c r="U426" s="20">
        <f t="shared" si="203"/>
        <v>396747</v>
      </c>
      <c r="V426" s="20">
        <f t="shared" si="203"/>
        <v>18272216</v>
      </c>
      <c r="W426" s="20">
        <f t="shared" si="192"/>
        <v>0</v>
      </c>
      <c r="X426" s="20"/>
      <c r="Y426" s="20">
        <f t="shared" si="171"/>
        <v>58526559.408670001</v>
      </c>
      <c r="Z426" s="111">
        <f t="shared" si="161"/>
        <v>0.78975784920823155</v>
      </c>
      <c r="AA426" s="20">
        <f t="shared" si="162"/>
        <v>58526559.408670001</v>
      </c>
      <c r="AB426" s="129">
        <f t="shared" si="163"/>
        <v>0.63354705113550702</v>
      </c>
      <c r="AC426" s="20">
        <f>AC427+AC429+AC431+AC434+AC437+AC442+AC444+AC449+AC451</f>
        <v>14</v>
      </c>
      <c r="AD426" s="20">
        <f>AD427+AD429+AD431+AD434+AD437+AD442+AD444+AD449+AD451</f>
        <v>1</v>
      </c>
      <c r="AE426" s="20">
        <f>AE427+AE429+AE431+AE434+AE437+AE442+AE444+AE449+AE451</f>
        <v>6</v>
      </c>
      <c r="AF426" s="20">
        <f>AF427+AF431+AF437+AF442+AF444+AF449</f>
        <v>0</v>
      </c>
      <c r="AG426" s="197"/>
      <c r="AH426" s="197"/>
      <c r="AI426" s="197"/>
      <c r="AJ426" s="197"/>
      <c r="AK426" s="62"/>
    </row>
    <row r="427" spans="1:37" s="251" customFormat="1" ht="27" customHeight="1">
      <c r="A427" s="72"/>
      <c r="B427" s="144" t="s">
        <v>1493</v>
      </c>
      <c r="C427" s="73"/>
      <c r="D427" s="73"/>
      <c r="E427" s="36">
        <f>SUM(E428)</f>
        <v>67814524</v>
      </c>
      <c r="F427" s="36">
        <f t="shared" ref="F427:V429" si="204">SUM(F428)</f>
        <v>63776109.899999999</v>
      </c>
      <c r="G427" s="36">
        <f t="shared" si="204"/>
        <v>58366543</v>
      </c>
      <c r="H427" s="36">
        <f t="shared" si="204"/>
        <v>9447980.9600000009</v>
      </c>
      <c r="I427" s="36">
        <f t="shared" si="204"/>
        <v>0</v>
      </c>
      <c r="J427" s="36">
        <f t="shared" si="204"/>
        <v>0</v>
      </c>
      <c r="K427" s="36">
        <f t="shared" si="204"/>
        <v>0</v>
      </c>
      <c r="L427" s="36">
        <f t="shared" si="204"/>
        <v>0</v>
      </c>
      <c r="M427" s="36">
        <f t="shared" si="204"/>
        <v>40724404</v>
      </c>
      <c r="N427" s="36">
        <f t="shared" si="204"/>
        <v>4240789.41</v>
      </c>
      <c r="O427" s="36">
        <f t="shared" si="204"/>
        <v>18668963</v>
      </c>
      <c r="P427" s="36">
        <f t="shared" si="204"/>
        <v>0</v>
      </c>
      <c r="Q427" s="36">
        <f t="shared" si="204"/>
        <v>396747</v>
      </c>
      <c r="R427" s="36">
        <f t="shared" si="204"/>
        <v>18272216</v>
      </c>
      <c r="S427" s="36">
        <f t="shared" si="204"/>
        <v>18668963</v>
      </c>
      <c r="T427" s="36">
        <f t="shared" si="204"/>
        <v>0</v>
      </c>
      <c r="U427" s="36">
        <f t="shared" si="204"/>
        <v>396747</v>
      </c>
      <c r="V427" s="36">
        <f t="shared" si="204"/>
        <v>18272216</v>
      </c>
      <c r="W427" s="36">
        <f t="shared" si="192"/>
        <v>0</v>
      </c>
      <c r="X427" s="36"/>
      <c r="Y427" s="36">
        <f t="shared" si="171"/>
        <v>0</v>
      </c>
      <c r="Z427" s="119">
        <f t="shared" si="161"/>
        <v>0</v>
      </c>
      <c r="AA427" s="36">
        <f t="shared" si="162"/>
        <v>0</v>
      </c>
      <c r="AB427" s="128">
        <f t="shared" si="163"/>
        <v>0</v>
      </c>
      <c r="AC427" s="36">
        <f t="shared" ref="AC427:AF429" si="205">SUM(AC428)</f>
        <v>1</v>
      </c>
      <c r="AD427" s="36">
        <f t="shared" si="205"/>
        <v>0</v>
      </c>
      <c r="AE427" s="36">
        <f t="shared" si="205"/>
        <v>0</v>
      </c>
      <c r="AF427" s="36">
        <f t="shared" si="205"/>
        <v>0</v>
      </c>
      <c r="AG427" s="36"/>
      <c r="AH427" s="36"/>
      <c r="AI427" s="36"/>
      <c r="AJ427" s="36"/>
      <c r="AK427" s="233"/>
    </row>
    <row r="428" spans="1:37" s="257" customFormat="1" ht="181.5" customHeight="1">
      <c r="A428" s="267">
        <f>ROW()-68</f>
        <v>360</v>
      </c>
      <c r="B428" s="167" t="s">
        <v>1494</v>
      </c>
      <c r="C428" s="178" t="s">
        <v>85</v>
      </c>
      <c r="D428" s="157" t="s">
        <v>86</v>
      </c>
      <c r="E428" s="159">
        <v>67814524</v>
      </c>
      <c r="F428" s="159">
        <v>63776109.899999999</v>
      </c>
      <c r="G428" s="159">
        <v>58366543</v>
      </c>
      <c r="H428" s="159">
        <v>9447980.9600000009</v>
      </c>
      <c r="I428" s="159"/>
      <c r="J428" s="176" t="s">
        <v>1495</v>
      </c>
      <c r="K428" s="181"/>
      <c r="L428" s="159"/>
      <c r="M428" s="159">
        <v>40724404</v>
      </c>
      <c r="N428" s="159">
        <v>4240789.41</v>
      </c>
      <c r="O428" s="158">
        <f t="shared" ref="O428" si="206">SUM(P428:R428)</f>
        <v>18668963</v>
      </c>
      <c r="P428" s="159"/>
      <c r="Q428" s="159">
        <v>396747</v>
      </c>
      <c r="R428" s="159">
        <v>18272216</v>
      </c>
      <c r="S428" s="158">
        <f t="shared" ref="S428" si="207">SUM(T428:V428)</f>
        <v>18668963</v>
      </c>
      <c r="T428" s="159"/>
      <c r="U428" s="159">
        <v>396747</v>
      </c>
      <c r="V428" s="159">
        <v>18272216</v>
      </c>
      <c r="W428" s="162">
        <f>R428-V428</f>
        <v>0</v>
      </c>
      <c r="X428" s="162"/>
      <c r="Y428" s="51">
        <f t="shared" si="171"/>
        <v>0</v>
      </c>
      <c r="Z428" s="113">
        <f t="shared" si="161"/>
        <v>0</v>
      </c>
      <c r="AA428" s="51">
        <f t="shared" si="162"/>
        <v>0</v>
      </c>
      <c r="AB428" s="122">
        <f t="shared" si="163"/>
        <v>0</v>
      </c>
      <c r="AC428" s="172">
        <v>1</v>
      </c>
      <c r="AD428" s="172"/>
      <c r="AE428" s="172"/>
      <c r="AF428" s="182"/>
      <c r="AG428" s="182"/>
      <c r="AH428" s="182"/>
      <c r="AI428" s="182" t="s">
        <v>1496</v>
      </c>
      <c r="AJ428" s="182" t="s">
        <v>1497</v>
      </c>
      <c r="AK428" s="48" t="s">
        <v>1498</v>
      </c>
    </row>
    <row r="429" spans="1:37" s="257" customFormat="1" ht="39.75" customHeight="1">
      <c r="A429" s="72"/>
      <c r="B429" s="144" t="s">
        <v>1499</v>
      </c>
      <c r="C429" s="73"/>
      <c r="D429" s="73"/>
      <c r="E429" s="36">
        <f>SUM(E430)</f>
        <v>738766</v>
      </c>
      <c r="F429" s="36">
        <f t="shared" si="204"/>
        <v>738766</v>
      </c>
      <c r="G429" s="36">
        <f t="shared" si="204"/>
        <v>0</v>
      </c>
      <c r="H429" s="36">
        <f t="shared" si="204"/>
        <v>738766</v>
      </c>
      <c r="I429" s="36">
        <f t="shared" si="204"/>
        <v>0</v>
      </c>
      <c r="J429" s="36">
        <f t="shared" si="204"/>
        <v>0</v>
      </c>
      <c r="K429" s="36">
        <f t="shared" si="204"/>
        <v>0</v>
      </c>
      <c r="L429" s="36">
        <f t="shared" si="204"/>
        <v>0</v>
      </c>
      <c r="M429" s="36">
        <f t="shared" si="204"/>
        <v>0</v>
      </c>
      <c r="N429" s="36">
        <f t="shared" si="204"/>
        <v>0</v>
      </c>
      <c r="O429" s="36">
        <f t="shared" si="204"/>
        <v>221630</v>
      </c>
      <c r="P429" s="36">
        <f t="shared" si="204"/>
        <v>221630</v>
      </c>
      <c r="Q429" s="36">
        <f t="shared" si="204"/>
        <v>0</v>
      </c>
      <c r="R429" s="36">
        <f t="shared" si="204"/>
        <v>0</v>
      </c>
      <c r="S429" s="36">
        <f t="shared" si="204"/>
        <v>221630</v>
      </c>
      <c r="T429" s="36">
        <f t="shared" si="204"/>
        <v>221630</v>
      </c>
      <c r="U429" s="36">
        <f t="shared" si="204"/>
        <v>0</v>
      </c>
      <c r="V429" s="36">
        <f t="shared" si="204"/>
        <v>0</v>
      </c>
      <c r="W429" s="36">
        <f t="shared" ref="W429" si="208">R429-V429</f>
        <v>0</v>
      </c>
      <c r="X429" s="36"/>
      <c r="Y429" s="36">
        <f t="shared" ref="Y429" si="209">P429+Q429-T429-U429</f>
        <v>0</v>
      </c>
      <c r="Z429" s="119">
        <f t="shared" ref="Z429" si="210">Y429/(P429+Q429)</f>
        <v>0</v>
      </c>
      <c r="AA429" s="36">
        <f t="shared" ref="AA429" si="211">Y429+W429</f>
        <v>0</v>
      </c>
      <c r="AB429" s="128">
        <f t="shared" ref="AB429" si="212">AA429/O429</f>
        <v>0</v>
      </c>
      <c r="AC429" s="36">
        <f t="shared" si="205"/>
        <v>0</v>
      </c>
      <c r="AD429" s="36">
        <f t="shared" si="205"/>
        <v>0</v>
      </c>
      <c r="AE429" s="36">
        <f t="shared" si="205"/>
        <v>1</v>
      </c>
      <c r="AF429" s="36">
        <f t="shared" si="205"/>
        <v>0</v>
      </c>
      <c r="AG429" s="36"/>
      <c r="AH429" s="36"/>
      <c r="AI429" s="36"/>
      <c r="AJ429" s="36"/>
      <c r="AK429" s="233"/>
    </row>
    <row r="430" spans="1:37" s="257" customFormat="1" ht="238.5" customHeight="1">
      <c r="A430" s="267">
        <f>ROW()-69</f>
        <v>361</v>
      </c>
      <c r="B430" s="287" t="s">
        <v>1500</v>
      </c>
      <c r="C430" s="288" t="s">
        <v>87</v>
      </c>
      <c r="D430" s="289" t="s">
        <v>5</v>
      </c>
      <c r="E430" s="215">
        <v>738766</v>
      </c>
      <c r="F430" s="215">
        <v>738766</v>
      </c>
      <c r="G430" s="215">
        <v>0</v>
      </c>
      <c r="H430" s="215">
        <v>738766</v>
      </c>
      <c r="I430" s="215">
        <v>0</v>
      </c>
      <c r="J430" s="290" t="s">
        <v>1501</v>
      </c>
      <c r="K430" s="291">
        <v>0</v>
      </c>
      <c r="L430" s="215" t="s">
        <v>1501</v>
      </c>
      <c r="M430" s="215">
        <v>0</v>
      </c>
      <c r="N430" s="215">
        <v>0</v>
      </c>
      <c r="O430" s="210">
        <v>221630</v>
      </c>
      <c r="P430" s="215">
        <v>221630</v>
      </c>
      <c r="Q430" s="215"/>
      <c r="R430" s="215"/>
      <c r="S430" s="210">
        <v>221630</v>
      </c>
      <c r="T430" s="215">
        <v>221630</v>
      </c>
      <c r="U430" s="215"/>
      <c r="V430" s="215">
        <v>0</v>
      </c>
      <c r="W430" s="292">
        <v>0</v>
      </c>
      <c r="X430" s="292"/>
      <c r="Y430" s="50">
        <v>0</v>
      </c>
      <c r="Z430" s="112">
        <v>0</v>
      </c>
      <c r="AA430" s="50">
        <v>0</v>
      </c>
      <c r="AB430" s="121">
        <v>0</v>
      </c>
      <c r="AC430" s="293"/>
      <c r="AD430" s="293"/>
      <c r="AE430" s="293">
        <v>1</v>
      </c>
      <c r="AF430" s="294"/>
      <c r="AG430" s="294"/>
      <c r="AH430" s="294"/>
      <c r="AI430" s="294" t="s">
        <v>1502</v>
      </c>
      <c r="AJ430" s="294" t="s">
        <v>1503</v>
      </c>
      <c r="AK430" s="280" t="s">
        <v>1504</v>
      </c>
    </row>
    <row r="431" spans="1:37" s="251" customFormat="1" ht="41.25" customHeight="1">
      <c r="A431" s="72"/>
      <c r="B431" s="144" t="s">
        <v>1505</v>
      </c>
      <c r="C431" s="73"/>
      <c r="D431" s="73"/>
      <c r="E431" s="36">
        <f>SUM(E432:E433)</f>
        <v>420147754.17699999</v>
      </c>
      <c r="F431" s="36">
        <f>SUM(F432:F433)</f>
        <v>420147754.17699999</v>
      </c>
      <c r="G431" s="36">
        <f t="shared" ref="G431:V431" si="213">SUM(G432:G433)</f>
        <v>167700000</v>
      </c>
      <c r="H431" s="36">
        <f>SUM(H432:H433)</f>
        <v>250748959</v>
      </c>
      <c r="I431" s="36">
        <f>SUM(I432:I433)</f>
        <v>0</v>
      </c>
      <c r="J431" s="36">
        <f t="shared" si="213"/>
        <v>0</v>
      </c>
      <c r="K431" s="36">
        <f t="shared" si="213"/>
        <v>0</v>
      </c>
      <c r="L431" s="36">
        <f>SUM(L432:L433)</f>
        <v>15</v>
      </c>
      <c r="M431" s="36">
        <f t="shared" si="213"/>
        <v>0</v>
      </c>
      <c r="N431" s="36">
        <f t="shared" si="213"/>
        <v>528231.22199999995</v>
      </c>
      <c r="O431" s="36">
        <f t="shared" si="213"/>
        <v>40411992.954999998</v>
      </c>
      <c r="P431" s="36">
        <f t="shared" si="213"/>
        <v>40411992.954999998</v>
      </c>
      <c r="Q431" s="36">
        <f t="shared" si="213"/>
        <v>0</v>
      </c>
      <c r="R431" s="36">
        <f t="shared" si="213"/>
        <v>0</v>
      </c>
      <c r="S431" s="36">
        <f t="shared" si="213"/>
        <v>0</v>
      </c>
      <c r="T431" s="36">
        <f t="shared" si="213"/>
        <v>0</v>
      </c>
      <c r="U431" s="36">
        <f t="shared" si="213"/>
        <v>0</v>
      </c>
      <c r="V431" s="36">
        <f t="shared" si="213"/>
        <v>0</v>
      </c>
      <c r="W431" s="36">
        <f t="shared" si="192"/>
        <v>0</v>
      </c>
      <c r="X431" s="36"/>
      <c r="Y431" s="36">
        <f t="shared" si="171"/>
        <v>40411992.954999998</v>
      </c>
      <c r="Z431" s="119">
        <f t="shared" si="161"/>
        <v>1</v>
      </c>
      <c r="AA431" s="36">
        <f t="shared" si="162"/>
        <v>40411992.954999998</v>
      </c>
      <c r="AB431" s="128">
        <f t="shared" si="163"/>
        <v>1</v>
      </c>
      <c r="AC431" s="36">
        <f t="shared" ref="AC431:AE431" si="214">SUM(AC432:AC433)</f>
        <v>1</v>
      </c>
      <c r="AD431" s="36">
        <f t="shared" si="214"/>
        <v>1</v>
      </c>
      <c r="AE431" s="36">
        <f t="shared" si="214"/>
        <v>0</v>
      </c>
      <c r="AF431" s="36"/>
      <c r="AG431" s="36"/>
      <c r="AH431" s="36"/>
      <c r="AI431" s="36"/>
      <c r="AJ431" s="36"/>
      <c r="AK431" s="233"/>
    </row>
    <row r="432" spans="1:37" s="257" customFormat="1" ht="75" customHeight="1">
      <c r="A432" s="267">
        <f>ROW()-70</f>
        <v>362</v>
      </c>
      <c r="B432" s="167" t="s">
        <v>1506</v>
      </c>
      <c r="C432" s="178" t="s">
        <v>88</v>
      </c>
      <c r="D432" s="157" t="s">
        <v>5</v>
      </c>
      <c r="E432" s="159">
        <v>1698795.1769999999</v>
      </c>
      <c r="F432" s="159">
        <v>1698795.1769999999</v>
      </c>
      <c r="G432" s="159"/>
      <c r="H432" s="159"/>
      <c r="I432" s="159"/>
      <c r="J432" s="176" t="s">
        <v>1507</v>
      </c>
      <c r="K432" s="181"/>
      <c r="L432" s="159">
        <v>15</v>
      </c>
      <c r="M432" s="159"/>
      <c r="N432" s="159">
        <v>528231.22199999995</v>
      </c>
      <c r="O432" s="158">
        <f t="shared" ref="O432" si="215">SUM(P432:R432)</f>
        <v>1170563.9550000001</v>
      </c>
      <c r="P432" s="159">
        <v>1170563.9550000001</v>
      </c>
      <c r="Q432" s="159"/>
      <c r="R432" s="159"/>
      <c r="S432" s="158">
        <f t="shared" ref="S432" si="216">SUM(T432:V432)</f>
        <v>0</v>
      </c>
      <c r="T432" s="159"/>
      <c r="U432" s="159"/>
      <c r="V432" s="159"/>
      <c r="W432" s="162">
        <f t="shared" si="192"/>
        <v>0</v>
      </c>
      <c r="X432" s="162"/>
      <c r="Y432" s="51">
        <f t="shared" si="171"/>
        <v>1170563.9550000001</v>
      </c>
      <c r="Z432" s="113">
        <f t="shared" si="161"/>
        <v>1</v>
      </c>
      <c r="AA432" s="51">
        <f t="shared" si="162"/>
        <v>1170563.9550000001</v>
      </c>
      <c r="AB432" s="122">
        <f t="shared" si="163"/>
        <v>1</v>
      </c>
      <c r="AC432" s="172"/>
      <c r="AD432" s="172">
        <v>1</v>
      </c>
      <c r="AE432" s="172"/>
      <c r="AF432" s="175" t="s">
        <v>1508</v>
      </c>
      <c r="AG432" s="175"/>
      <c r="AH432" s="175"/>
      <c r="AI432" s="57" t="s">
        <v>1509</v>
      </c>
      <c r="AJ432" s="175" t="s">
        <v>1510</v>
      </c>
      <c r="AK432" s="48" t="s">
        <v>1511</v>
      </c>
    </row>
    <row r="433" spans="1:37" s="257" customFormat="1" ht="193.5" customHeight="1">
      <c r="A433" s="267">
        <f>ROW()-70</f>
        <v>363</v>
      </c>
      <c r="B433" s="167" t="s">
        <v>1512</v>
      </c>
      <c r="C433" s="178" t="s">
        <v>88</v>
      </c>
      <c r="D433" s="183" t="s">
        <v>13</v>
      </c>
      <c r="E433" s="159">
        <v>418448959</v>
      </c>
      <c r="F433" s="159">
        <v>418448959</v>
      </c>
      <c r="G433" s="159">
        <v>167700000</v>
      </c>
      <c r="H433" s="159">
        <v>250748959</v>
      </c>
      <c r="I433" s="159"/>
      <c r="J433" s="176"/>
      <c r="K433" s="181" t="s">
        <v>1513</v>
      </c>
      <c r="L433" s="159"/>
      <c r="M433" s="159"/>
      <c r="N433" s="159"/>
      <c r="O433" s="158">
        <v>39241429</v>
      </c>
      <c r="P433" s="158">
        <v>39241429</v>
      </c>
      <c r="Q433" s="159"/>
      <c r="R433" s="159"/>
      <c r="S433" s="158"/>
      <c r="T433" s="158"/>
      <c r="U433" s="159"/>
      <c r="V433" s="159"/>
      <c r="W433" s="162">
        <f t="shared" si="192"/>
        <v>0</v>
      </c>
      <c r="X433" s="162"/>
      <c r="Y433" s="51">
        <f t="shared" si="171"/>
        <v>39241429</v>
      </c>
      <c r="Z433" s="113">
        <f t="shared" si="161"/>
        <v>1</v>
      </c>
      <c r="AA433" s="51">
        <f t="shared" si="162"/>
        <v>39241429</v>
      </c>
      <c r="AB433" s="122">
        <f t="shared" si="163"/>
        <v>1</v>
      </c>
      <c r="AC433" s="172">
        <v>1</v>
      </c>
      <c r="AD433" s="172"/>
      <c r="AE433" s="172"/>
      <c r="AF433" s="175"/>
      <c r="AG433" s="175"/>
      <c r="AH433" s="175"/>
      <c r="AI433" s="175" t="s">
        <v>1514</v>
      </c>
      <c r="AJ433" s="175" t="s">
        <v>1515</v>
      </c>
      <c r="AK433" s="48" t="s">
        <v>1516</v>
      </c>
    </row>
    <row r="434" spans="1:37" s="251" customFormat="1" ht="27" customHeight="1">
      <c r="A434" s="72"/>
      <c r="B434" s="144" t="s">
        <v>1517</v>
      </c>
      <c r="C434" s="73"/>
      <c r="D434" s="73"/>
      <c r="E434" s="36">
        <f>SUM(E435:E436)</f>
        <v>5452208</v>
      </c>
      <c r="F434" s="36">
        <f>SUM(F435:F436)</f>
        <v>5452208</v>
      </c>
      <c r="G434" s="36">
        <f>SUM(G435:G436)</f>
        <v>0</v>
      </c>
      <c r="H434" s="36">
        <f>SUM(H435:H436)</f>
        <v>5452208</v>
      </c>
      <c r="I434" s="36"/>
      <c r="J434" s="36"/>
      <c r="K434" s="36"/>
      <c r="L434" s="36"/>
      <c r="M434" s="36"/>
      <c r="N434" s="36"/>
      <c r="O434" s="36">
        <f>SUM(O435:O436)</f>
        <v>3493104</v>
      </c>
      <c r="P434" s="36">
        <f>SUM(P435:P436)</f>
        <v>3493104</v>
      </c>
      <c r="Q434" s="36"/>
      <c r="R434" s="36"/>
      <c r="S434" s="36">
        <f>SUM(S435:S436)</f>
        <v>3342505.5463299998</v>
      </c>
      <c r="T434" s="36">
        <f>SUM(T435:T436)</f>
        <v>3342505.5463299998</v>
      </c>
      <c r="U434" s="36"/>
      <c r="V434" s="36"/>
      <c r="W434" s="36"/>
      <c r="X434" s="36"/>
      <c r="Y434" s="36">
        <f t="shared" si="171"/>
        <v>150598.45367000019</v>
      </c>
      <c r="Z434" s="119">
        <f t="shared" si="161"/>
        <v>4.311307469517088E-2</v>
      </c>
      <c r="AA434" s="36">
        <f t="shared" si="162"/>
        <v>150598.45367000019</v>
      </c>
      <c r="AB434" s="128">
        <f t="shared" si="163"/>
        <v>4.311307469517088E-2</v>
      </c>
      <c r="AC434" s="36">
        <f>SUM(AC435:AC436)</f>
        <v>1</v>
      </c>
      <c r="AD434" s="36">
        <f>SUM(AD435:AD436)</f>
        <v>0</v>
      </c>
      <c r="AE434" s="36">
        <f>SUM(AE435:AE436)</f>
        <v>1</v>
      </c>
      <c r="AF434" s="36"/>
      <c r="AG434" s="36"/>
      <c r="AH434" s="36"/>
      <c r="AI434" s="36"/>
      <c r="AJ434" s="36"/>
      <c r="AK434" s="233"/>
    </row>
    <row r="435" spans="1:37" s="258" customFormat="1" ht="147" customHeight="1">
      <c r="A435" s="267">
        <f>ROW()-71</f>
        <v>364</v>
      </c>
      <c r="B435" s="42" t="s">
        <v>1518</v>
      </c>
      <c r="C435" s="41" t="s">
        <v>64</v>
      </c>
      <c r="D435" s="41">
        <v>2026</v>
      </c>
      <c r="E435" s="46">
        <v>1959104</v>
      </c>
      <c r="F435" s="46">
        <v>1959104</v>
      </c>
      <c r="G435" s="43"/>
      <c r="H435" s="71">
        <v>1959104</v>
      </c>
      <c r="I435" s="43"/>
      <c r="J435" s="31"/>
      <c r="K435" s="46"/>
      <c r="L435" s="46"/>
      <c r="M435" s="46"/>
      <c r="N435" s="46"/>
      <c r="O435" s="40"/>
      <c r="P435" s="46"/>
      <c r="Q435" s="46"/>
      <c r="R435" s="46"/>
      <c r="S435" s="40"/>
      <c r="T435" s="46"/>
      <c r="U435" s="46"/>
      <c r="V435" s="46"/>
      <c r="W435" s="51"/>
      <c r="X435" s="51"/>
      <c r="Y435" s="51">
        <f>P435+Q435-T435-U435</f>
        <v>0</v>
      </c>
      <c r="Z435" s="113" t="e">
        <f>Y435/(P435+Q435)</f>
        <v>#DIV/0!</v>
      </c>
      <c r="AA435" s="51">
        <f>Y435+W435</f>
        <v>0</v>
      </c>
      <c r="AB435" s="122" t="e">
        <f>AA435/O435</f>
        <v>#DIV/0!</v>
      </c>
      <c r="AC435" s="106">
        <v>1</v>
      </c>
      <c r="AD435" s="106"/>
      <c r="AE435" s="106"/>
      <c r="AF435" s="57"/>
      <c r="AG435" s="57"/>
      <c r="AH435" s="57"/>
      <c r="AI435" s="57"/>
      <c r="AJ435" s="57" t="s">
        <v>1519</v>
      </c>
      <c r="AK435" s="48" t="s">
        <v>952</v>
      </c>
    </row>
    <row r="436" spans="1:37" s="258" customFormat="1" ht="147" customHeight="1">
      <c r="A436" s="267">
        <f>ROW()-71</f>
        <v>365</v>
      </c>
      <c r="B436" s="295" t="s">
        <v>1520</v>
      </c>
      <c r="C436" s="296" t="s">
        <v>89</v>
      </c>
      <c r="D436" s="282" t="s">
        <v>5</v>
      </c>
      <c r="E436" s="308">
        <v>3493104</v>
      </c>
      <c r="F436" s="308">
        <v>3493104</v>
      </c>
      <c r="G436" s="308"/>
      <c r="H436" s="308">
        <v>3493104</v>
      </c>
      <c r="I436" s="308"/>
      <c r="J436" s="283" t="s">
        <v>1521</v>
      </c>
      <c r="K436" s="297" t="s">
        <v>1522</v>
      </c>
      <c r="L436" s="308" t="s">
        <v>1523</v>
      </c>
      <c r="M436" s="308"/>
      <c r="N436" s="308"/>
      <c r="O436" s="32">
        <f t="shared" ref="O436" si="217">SUM(P436:R436)</f>
        <v>3493104</v>
      </c>
      <c r="P436" s="308">
        <v>3493104</v>
      </c>
      <c r="Q436" s="308"/>
      <c r="R436" s="308"/>
      <c r="S436" s="32">
        <f t="shared" ref="S436" si="218">SUM(T436:V436)</f>
        <v>3342505.5463299998</v>
      </c>
      <c r="T436" s="308">
        <v>3342505.5463299998</v>
      </c>
      <c r="U436" s="308"/>
      <c r="V436" s="308"/>
      <c r="W436" s="50">
        <f t="shared" ref="W436" si="219">R436-V436</f>
        <v>0</v>
      </c>
      <c r="X436" s="50"/>
      <c r="Y436" s="50">
        <f t="shared" ref="Y436" si="220">P436+Q436-T436-U436</f>
        <v>150598.45367000019</v>
      </c>
      <c r="Z436" s="112">
        <f t="shared" ref="Z436" si="221">Y436/(P436+Q436)</f>
        <v>4.311307469517088E-2</v>
      </c>
      <c r="AA436" s="50">
        <f t="shared" ref="AA436" si="222">Y436+W436</f>
        <v>150598.45367000019</v>
      </c>
      <c r="AB436" s="121">
        <f t="shared" ref="AB436" si="223">AA436/O436</f>
        <v>4.311307469517088E-2</v>
      </c>
      <c r="AC436" s="286"/>
      <c r="AD436" s="286"/>
      <c r="AE436" s="286">
        <v>1</v>
      </c>
      <c r="AF436" s="284"/>
      <c r="AG436" s="284"/>
      <c r="AH436" s="284"/>
      <c r="AI436" s="284"/>
      <c r="AJ436" s="284" t="s">
        <v>1519</v>
      </c>
      <c r="AK436" s="280" t="s">
        <v>1524</v>
      </c>
    </row>
    <row r="437" spans="1:37" s="251" customFormat="1" ht="21" customHeight="1">
      <c r="A437" s="72"/>
      <c r="B437" s="144" t="s">
        <v>1525</v>
      </c>
      <c r="C437" s="73"/>
      <c r="D437" s="73"/>
      <c r="E437" s="36">
        <f>SUM(E438:E441)</f>
        <v>23287666.699999999</v>
      </c>
      <c r="F437" s="36">
        <f>SUM(F438:F441)</f>
        <v>23067861.196000002</v>
      </c>
      <c r="G437" s="36">
        <f t="shared" ref="G437:V437" si="224">SUM(G438:G438)</f>
        <v>0</v>
      </c>
      <c r="H437" s="36">
        <f>SUM(H438:H441)</f>
        <v>21081998</v>
      </c>
      <c r="I437" s="36">
        <f t="shared" si="224"/>
        <v>0</v>
      </c>
      <c r="J437" s="36">
        <f t="shared" si="224"/>
        <v>0</v>
      </c>
      <c r="K437" s="36">
        <f t="shared" si="224"/>
        <v>0</v>
      </c>
      <c r="L437" s="36">
        <f t="shared" si="224"/>
        <v>0</v>
      </c>
      <c r="M437" s="36">
        <f t="shared" si="224"/>
        <v>0</v>
      </c>
      <c r="N437" s="36">
        <f>SUM(N438:N441)</f>
        <v>6943272.5999999996</v>
      </c>
      <c r="O437" s="36">
        <f>SUM(O438:O441)</f>
        <v>22765250</v>
      </c>
      <c r="P437" s="36">
        <f>SUM(P438:P441)</f>
        <v>22765250</v>
      </c>
      <c r="Q437" s="36">
        <f t="shared" si="224"/>
        <v>0</v>
      </c>
      <c r="R437" s="36">
        <f t="shared" si="224"/>
        <v>0</v>
      </c>
      <c r="S437" s="36">
        <f>SUM(S438:S441)</f>
        <v>5230712</v>
      </c>
      <c r="T437" s="36">
        <f>SUM(T438:T441)</f>
        <v>5230712</v>
      </c>
      <c r="U437" s="36">
        <f t="shared" si="224"/>
        <v>0</v>
      </c>
      <c r="V437" s="36">
        <f t="shared" si="224"/>
        <v>0</v>
      </c>
      <c r="W437" s="36">
        <f t="shared" si="192"/>
        <v>0</v>
      </c>
      <c r="X437" s="36"/>
      <c r="Y437" s="36">
        <f t="shared" si="171"/>
        <v>17534538</v>
      </c>
      <c r="Z437" s="119">
        <f t="shared" si="161"/>
        <v>0.77023261330317039</v>
      </c>
      <c r="AA437" s="36">
        <f t="shared" si="162"/>
        <v>17534538</v>
      </c>
      <c r="AB437" s="128">
        <f t="shared" si="163"/>
        <v>0.77023261330317039</v>
      </c>
      <c r="AC437" s="36">
        <f>SUM(AC438:AC441)</f>
        <v>4</v>
      </c>
      <c r="AD437" s="102">
        <f>SUM(AD438:AD438)</f>
        <v>0</v>
      </c>
      <c r="AE437" s="102">
        <f>SUM(AE438:AE438)</f>
        <v>0</v>
      </c>
      <c r="AF437" s="36">
        <f>SUM(AF438:AF438)</f>
        <v>0</v>
      </c>
      <c r="AG437" s="36"/>
      <c r="AH437" s="36"/>
      <c r="AI437" s="36"/>
      <c r="AJ437" s="36"/>
      <c r="AK437" s="233">
        <f>SUM(AK438:AK438)</f>
        <v>0</v>
      </c>
    </row>
    <row r="438" spans="1:37" s="257" customFormat="1" ht="93" customHeight="1">
      <c r="A438" s="267">
        <f>ROW()-72</f>
        <v>366</v>
      </c>
      <c r="B438" s="167" t="s">
        <v>1526</v>
      </c>
      <c r="C438" s="178" t="s">
        <v>90</v>
      </c>
      <c r="D438" s="157" t="s">
        <v>5</v>
      </c>
      <c r="E438" s="159">
        <v>2526847.7000000002</v>
      </c>
      <c r="F438" s="159">
        <v>2435706.56</v>
      </c>
      <c r="G438" s="159"/>
      <c r="H438" s="159">
        <v>421798</v>
      </c>
      <c r="I438" s="159"/>
      <c r="J438" s="176" t="s">
        <v>1527</v>
      </c>
      <c r="K438" s="181" t="s">
        <v>1528</v>
      </c>
      <c r="L438" s="159" t="s">
        <v>1529</v>
      </c>
      <c r="M438" s="159"/>
      <c r="N438" s="159">
        <v>1421798</v>
      </c>
      <c r="O438" s="158">
        <f t="shared" ref="O438:O448" si="225">SUM(P438:R438)</f>
        <v>2105050</v>
      </c>
      <c r="P438" s="158">
        <v>2105050</v>
      </c>
      <c r="Q438" s="159"/>
      <c r="R438" s="159"/>
      <c r="S438" s="158">
        <f t="shared" ref="S438:S441" si="226">SUM(T438:V438)</f>
        <v>730712</v>
      </c>
      <c r="T438" s="158">
        <v>730712</v>
      </c>
      <c r="U438" s="159"/>
      <c r="V438" s="159"/>
      <c r="W438" s="162">
        <f t="shared" si="192"/>
        <v>0</v>
      </c>
      <c r="X438" s="162"/>
      <c r="Y438" s="51">
        <f t="shared" si="171"/>
        <v>1374338</v>
      </c>
      <c r="Z438" s="113">
        <f t="shared" si="161"/>
        <v>0.6528766537611933</v>
      </c>
      <c r="AA438" s="51">
        <f t="shared" si="162"/>
        <v>1374338</v>
      </c>
      <c r="AB438" s="122">
        <f t="shared" si="163"/>
        <v>0.6528766537611933</v>
      </c>
      <c r="AC438" s="172">
        <v>1</v>
      </c>
      <c r="AD438" s="172"/>
      <c r="AE438" s="172"/>
      <c r="AF438" s="172"/>
      <c r="AG438" s="175"/>
      <c r="AH438" s="175"/>
      <c r="AI438" s="175" t="s">
        <v>1530</v>
      </c>
      <c r="AJ438" s="175" t="s">
        <v>1531</v>
      </c>
      <c r="AK438" s="207" t="s">
        <v>1529</v>
      </c>
    </row>
    <row r="439" spans="1:37" s="257" customFormat="1" ht="93" customHeight="1">
      <c r="A439" s="267">
        <f t="shared" ref="A439:A441" si="227">ROW()-72</f>
        <v>367</v>
      </c>
      <c r="B439" s="167" t="s">
        <v>1532</v>
      </c>
      <c r="C439" s="178" t="s">
        <v>90</v>
      </c>
      <c r="D439" s="259">
        <v>2026</v>
      </c>
      <c r="E439" s="159">
        <v>549520</v>
      </c>
      <c r="F439" s="159">
        <v>521474.636</v>
      </c>
      <c r="G439" s="159"/>
      <c r="H439" s="159">
        <v>549520</v>
      </c>
      <c r="I439" s="159"/>
      <c r="J439" s="176" t="s">
        <v>1533</v>
      </c>
      <c r="K439" s="181"/>
      <c r="L439" s="159" t="s">
        <v>1534</v>
      </c>
      <c r="M439" s="159"/>
      <c r="N439" s="159">
        <v>521474.6</v>
      </c>
      <c r="O439" s="158">
        <f t="shared" si="225"/>
        <v>549520</v>
      </c>
      <c r="P439" s="158">
        <v>549520</v>
      </c>
      <c r="Q439" s="159"/>
      <c r="R439" s="159"/>
      <c r="S439" s="158">
        <f t="shared" si="226"/>
        <v>0</v>
      </c>
      <c r="T439" s="158"/>
      <c r="U439" s="159"/>
      <c r="V439" s="159"/>
      <c r="W439" s="162"/>
      <c r="X439" s="162"/>
      <c r="Y439" s="51">
        <f t="shared" si="171"/>
        <v>549520</v>
      </c>
      <c r="Z439" s="113">
        <f t="shared" si="161"/>
        <v>1</v>
      </c>
      <c r="AA439" s="51">
        <f t="shared" si="162"/>
        <v>549520</v>
      </c>
      <c r="AB439" s="122">
        <f t="shared" si="163"/>
        <v>1</v>
      </c>
      <c r="AC439" s="172">
        <v>1</v>
      </c>
      <c r="AD439" s="172"/>
      <c r="AE439" s="172"/>
      <c r="AF439" s="172"/>
      <c r="AG439" s="175"/>
      <c r="AH439" s="175"/>
      <c r="AI439" s="175" t="s">
        <v>1535</v>
      </c>
      <c r="AJ439" s="175" t="s">
        <v>1536</v>
      </c>
      <c r="AK439" s="207" t="s">
        <v>1537</v>
      </c>
    </row>
    <row r="440" spans="1:37" s="257" customFormat="1" ht="93" customHeight="1">
      <c r="A440" s="267">
        <f t="shared" si="227"/>
        <v>368</v>
      </c>
      <c r="B440" s="167" t="s">
        <v>1538</v>
      </c>
      <c r="C440" s="178" t="s">
        <v>90</v>
      </c>
      <c r="D440" s="178" t="s">
        <v>91</v>
      </c>
      <c r="E440" s="159">
        <v>13677136</v>
      </c>
      <c r="F440" s="159">
        <v>13722800</v>
      </c>
      <c r="G440" s="159"/>
      <c r="H440" s="159">
        <v>13722800</v>
      </c>
      <c r="I440" s="159"/>
      <c r="J440" s="176" t="s">
        <v>1539</v>
      </c>
      <c r="K440" s="181" t="s">
        <v>1528</v>
      </c>
      <c r="L440" s="159" t="s">
        <v>1540</v>
      </c>
      <c r="M440" s="159"/>
      <c r="N440" s="159">
        <v>5000000</v>
      </c>
      <c r="O440" s="158">
        <f t="shared" si="225"/>
        <v>13722800</v>
      </c>
      <c r="P440" s="158">
        <v>13722800</v>
      </c>
      <c r="Q440" s="159"/>
      <c r="R440" s="159"/>
      <c r="S440" s="158">
        <f t="shared" si="226"/>
        <v>4500000</v>
      </c>
      <c r="T440" s="158">
        <v>4500000</v>
      </c>
      <c r="U440" s="159"/>
      <c r="V440" s="159"/>
      <c r="W440" s="162"/>
      <c r="X440" s="162"/>
      <c r="Y440" s="51">
        <f t="shared" si="171"/>
        <v>9222800</v>
      </c>
      <c r="Z440" s="113">
        <f t="shared" ref="Z440:Z459" si="228">Y440/(P440+Q440)</f>
        <v>0.67207858454542801</v>
      </c>
      <c r="AA440" s="51">
        <f t="shared" ref="AA440:AA459" si="229">Y440+W440</f>
        <v>9222800</v>
      </c>
      <c r="AB440" s="122">
        <f t="shared" ref="AB440:AB459" si="230">AA440/O440</f>
        <v>0.67207858454542801</v>
      </c>
      <c r="AC440" s="172">
        <v>1</v>
      </c>
      <c r="AD440" s="172"/>
      <c r="AE440" s="172"/>
      <c r="AF440" s="172"/>
      <c r="AG440" s="175"/>
      <c r="AH440" s="175"/>
      <c r="AI440" s="175" t="s">
        <v>1541</v>
      </c>
      <c r="AJ440" s="175" t="s">
        <v>1542</v>
      </c>
      <c r="AK440" s="207" t="s">
        <v>1543</v>
      </c>
    </row>
    <row r="441" spans="1:37" s="257" customFormat="1" ht="93" customHeight="1">
      <c r="A441" s="267">
        <f t="shared" si="227"/>
        <v>369</v>
      </c>
      <c r="B441" s="167" t="s">
        <v>1544</v>
      </c>
      <c r="C441" s="178" t="s">
        <v>90</v>
      </c>
      <c r="D441" s="178" t="s">
        <v>13</v>
      </c>
      <c r="E441" s="159">
        <v>6534163</v>
      </c>
      <c r="F441" s="159">
        <v>6387880</v>
      </c>
      <c r="G441" s="159"/>
      <c r="H441" s="159">
        <v>6387880</v>
      </c>
      <c r="I441" s="159"/>
      <c r="J441" s="176" t="s">
        <v>1545</v>
      </c>
      <c r="K441" s="181"/>
      <c r="L441" s="159" t="s">
        <v>1546</v>
      </c>
      <c r="M441" s="159"/>
      <c r="N441" s="159"/>
      <c r="O441" s="158">
        <f t="shared" si="225"/>
        <v>6387880</v>
      </c>
      <c r="P441" s="158">
        <v>6387880</v>
      </c>
      <c r="Q441" s="159"/>
      <c r="R441" s="159"/>
      <c r="S441" s="158">
        <f t="shared" si="226"/>
        <v>0</v>
      </c>
      <c r="T441" s="158"/>
      <c r="U441" s="159"/>
      <c r="V441" s="159"/>
      <c r="W441" s="162"/>
      <c r="X441" s="162"/>
      <c r="Y441" s="51">
        <f t="shared" si="171"/>
        <v>6387880</v>
      </c>
      <c r="Z441" s="113">
        <f t="shared" si="228"/>
        <v>1</v>
      </c>
      <c r="AA441" s="51">
        <f t="shared" si="229"/>
        <v>6387880</v>
      </c>
      <c r="AB441" s="122">
        <f t="shared" si="230"/>
        <v>1</v>
      </c>
      <c r="AC441" s="172">
        <v>1</v>
      </c>
      <c r="AD441" s="172"/>
      <c r="AE441" s="172"/>
      <c r="AF441" s="172"/>
      <c r="AG441" s="175"/>
      <c r="AH441" s="175"/>
      <c r="AI441" s="175" t="s">
        <v>1547</v>
      </c>
      <c r="AJ441" s="175" t="s">
        <v>1548</v>
      </c>
      <c r="AK441" s="207" t="s">
        <v>148</v>
      </c>
    </row>
    <row r="442" spans="1:37" s="251" customFormat="1" ht="45.75" customHeight="1">
      <c r="A442" s="72"/>
      <c r="B442" s="144" t="s">
        <v>1549</v>
      </c>
      <c r="C442" s="73"/>
      <c r="D442" s="73"/>
      <c r="E442" s="36">
        <f t="shared" ref="E442:V442" si="231">SUM(E443:E443)</f>
        <v>218748.24272000004</v>
      </c>
      <c r="F442" s="36">
        <f t="shared" si="231"/>
        <v>214071.48</v>
      </c>
      <c r="G442" s="36">
        <f t="shared" si="231"/>
        <v>0</v>
      </c>
      <c r="H442" s="36">
        <f t="shared" si="231"/>
        <v>214071.48</v>
      </c>
      <c r="I442" s="36">
        <f t="shared" si="231"/>
        <v>0</v>
      </c>
      <c r="J442" s="36">
        <f t="shared" si="231"/>
        <v>0</v>
      </c>
      <c r="K442" s="36">
        <f t="shared" si="231"/>
        <v>0</v>
      </c>
      <c r="L442" s="36">
        <f t="shared" si="231"/>
        <v>0</v>
      </c>
      <c r="M442" s="36">
        <f t="shared" si="231"/>
        <v>0</v>
      </c>
      <c r="N442" s="36">
        <f t="shared" si="231"/>
        <v>0</v>
      </c>
      <c r="O442" s="36"/>
      <c r="P442" s="36">
        <f t="shared" si="231"/>
        <v>0</v>
      </c>
      <c r="Q442" s="36">
        <f t="shared" si="231"/>
        <v>0</v>
      </c>
      <c r="R442" s="36">
        <f t="shared" si="231"/>
        <v>0</v>
      </c>
      <c r="S442" s="36">
        <f t="shared" si="231"/>
        <v>0</v>
      </c>
      <c r="T442" s="36">
        <f t="shared" si="231"/>
        <v>0</v>
      </c>
      <c r="U442" s="36">
        <f t="shared" si="231"/>
        <v>0</v>
      </c>
      <c r="V442" s="36">
        <f t="shared" si="231"/>
        <v>0</v>
      </c>
      <c r="W442" s="36">
        <f t="shared" ref="W442:W458" si="232">R442-V442</f>
        <v>0</v>
      </c>
      <c r="X442" s="36"/>
      <c r="Y442" s="36">
        <f t="shared" si="171"/>
        <v>0</v>
      </c>
      <c r="Z442" s="119" t="e">
        <f t="shared" si="228"/>
        <v>#DIV/0!</v>
      </c>
      <c r="AA442" s="36">
        <f t="shared" si="229"/>
        <v>0</v>
      </c>
      <c r="AB442" s="128" t="e">
        <f t="shared" si="230"/>
        <v>#DIV/0!</v>
      </c>
      <c r="AC442" s="102">
        <f>SUM(AC443:AC443)</f>
        <v>1</v>
      </c>
      <c r="AD442" s="102">
        <f>SUM(AD443:AD443)</f>
        <v>0</v>
      </c>
      <c r="AE442" s="102">
        <f>SUM(AE443:AE443)</f>
        <v>0</v>
      </c>
      <c r="AF442" s="36">
        <f>SUM(AF443:AF443)</f>
        <v>0</v>
      </c>
      <c r="AG442" s="36"/>
      <c r="AH442" s="36"/>
      <c r="AI442" s="36"/>
      <c r="AJ442" s="36"/>
      <c r="AK442" s="233">
        <f>SUM(AK443:AK443)</f>
        <v>0</v>
      </c>
    </row>
    <row r="443" spans="1:37" s="258" customFormat="1" ht="115.5" customHeight="1">
      <c r="A443" s="267">
        <f>ROW()-73</f>
        <v>370</v>
      </c>
      <c r="B443" s="90" t="s">
        <v>1550</v>
      </c>
      <c r="C443" s="136" t="s">
        <v>90</v>
      </c>
      <c r="D443" s="41" t="s">
        <v>5</v>
      </c>
      <c r="E443" s="46">
        <v>218748.24272000004</v>
      </c>
      <c r="F443" s="46">
        <v>214071.48</v>
      </c>
      <c r="G443" s="46"/>
      <c r="H443" s="46">
        <v>214071.48</v>
      </c>
      <c r="I443" s="46"/>
      <c r="J443" s="31" t="s">
        <v>1551</v>
      </c>
      <c r="K443" s="74" t="s">
        <v>1552</v>
      </c>
      <c r="L443" s="46" t="s">
        <v>1550</v>
      </c>
      <c r="M443" s="46"/>
      <c r="N443" s="46"/>
      <c r="O443" s="158">
        <f t="shared" si="225"/>
        <v>0</v>
      </c>
      <c r="P443" s="40"/>
      <c r="Q443" s="46"/>
      <c r="R443" s="46"/>
      <c r="S443" s="40"/>
      <c r="T443" s="46"/>
      <c r="U443" s="46"/>
      <c r="V443" s="46"/>
      <c r="W443" s="51">
        <f t="shared" si="232"/>
        <v>0</v>
      </c>
      <c r="X443" s="51"/>
      <c r="Y443" s="51">
        <f t="shared" si="171"/>
        <v>0</v>
      </c>
      <c r="Z443" s="113" t="e">
        <f t="shared" si="228"/>
        <v>#DIV/0!</v>
      </c>
      <c r="AA443" s="51">
        <f t="shared" si="229"/>
        <v>0</v>
      </c>
      <c r="AB443" s="122" t="e">
        <f t="shared" si="230"/>
        <v>#DIV/0!</v>
      </c>
      <c r="AC443" s="152">
        <v>1</v>
      </c>
      <c r="AD443" s="138"/>
      <c r="AE443" s="139"/>
      <c r="AF443" s="57"/>
      <c r="AG443" s="57"/>
      <c r="AH443" s="57"/>
      <c r="AI443" s="57"/>
      <c r="AJ443" s="57"/>
      <c r="AK443" s="207" t="s">
        <v>1553</v>
      </c>
    </row>
    <row r="444" spans="1:37" s="251" customFormat="1" ht="36.75" customHeight="1">
      <c r="A444" s="72"/>
      <c r="B444" s="144" t="s">
        <v>1554</v>
      </c>
      <c r="C444" s="73"/>
      <c r="D444" s="73"/>
      <c r="E444" s="36">
        <f>SUM(E445:E448)</f>
        <v>13336689</v>
      </c>
      <c r="F444" s="36">
        <f>SUM(F445:F448)</f>
        <v>13039962</v>
      </c>
      <c r="G444" s="36">
        <f t="shared" ref="G444:V444" si="233">SUM(G445:G445)</f>
        <v>0</v>
      </c>
      <c r="H444" s="36">
        <f t="shared" si="233"/>
        <v>0</v>
      </c>
      <c r="I444" s="36">
        <f t="shared" si="233"/>
        <v>0</v>
      </c>
      <c r="J444" s="36">
        <f t="shared" si="233"/>
        <v>0</v>
      </c>
      <c r="K444" s="36">
        <f t="shared" si="233"/>
        <v>0</v>
      </c>
      <c r="L444" s="36">
        <f t="shared" si="233"/>
        <v>0</v>
      </c>
      <c r="M444" s="36">
        <f t="shared" si="233"/>
        <v>0</v>
      </c>
      <c r="N444" s="36">
        <f t="shared" si="233"/>
        <v>0</v>
      </c>
      <c r="O444" s="36">
        <f t="shared" ref="O444:P444" si="234">SUM(O445:O448)</f>
        <v>3620016</v>
      </c>
      <c r="P444" s="36">
        <f t="shared" si="234"/>
        <v>3620016</v>
      </c>
      <c r="Q444" s="36">
        <f t="shared" si="233"/>
        <v>0</v>
      </c>
      <c r="R444" s="36">
        <f t="shared" si="233"/>
        <v>0</v>
      </c>
      <c r="S444" s="36">
        <f t="shared" ref="S444:T444" si="235">SUM(S445:S448)</f>
        <v>3620016</v>
      </c>
      <c r="T444" s="36">
        <f t="shared" si="235"/>
        <v>3620016</v>
      </c>
      <c r="U444" s="36">
        <f t="shared" si="233"/>
        <v>0</v>
      </c>
      <c r="V444" s="36">
        <f t="shared" si="233"/>
        <v>0</v>
      </c>
      <c r="W444" s="36">
        <f t="shared" si="232"/>
        <v>0</v>
      </c>
      <c r="X444" s="36"/>
      <c r="Y444" s="36">
        <f t="shared" si="171"/>
        <v>0</v>
      </c>
      <c r="Z444" s="119">
        <f t="shared" si="228"/>
        <v>0</v>
      </c>
      <c r="AA444" s="36">
        <f t="shared" si="229"/>
        <v>0</v>
      </c>
      <c r="AB444" s="128">
        <f t="shared" si="230"/>
        <v>0</v>
      </c>
      <c r="AC444" s="36">
        <f t="shared" ref="AC444:AE444" si="236">SUM(AC445:AC448)</f>
        <v>4</v>
      </c>
      <c r="AD444" s="36">
        <f t="shared" si="236"/>
        <v>0</v>
      </c>
      <c r="AE444" s="36">
        <f t="shared" si="236"/>
        <v>0</v>
      </c>
      <c r="AF444" s="36">
        <f>SUM(AF445:AF445)</f>
        <v>0</v>
      </c>
      <c r="AG444" s="36"/>
      <c r="AH444" s="36"/>
      <c r="AI444" s="36"/>
      <c r="AJ444" s="36"/>
      <c r="AK444" s="233">
        <f>SUM(AK445:AK445)</f>
        <v>0</v>
      </c>
    </row>
    <row r="445" spans="1:37" s="255" customFormat="1" ht="65.25" customHeight="1">
      <c r="A445" s="267">
        <f>ROW()-74</f>
        <v>371</v>
      </c>
      <c r="B445" s="212" t="s">
        <v>1555</v>
      </c>
      <c r="C445" s="213" t="s">
        <v>92</v>
      </c>
      <c r="D445" s="214" t="s">
        <v>13</v>
      </c>
      <c r="E445" s="210">
        <v>1489438</v>
      </c>
      <c r="F445" s="215">
        <v>1480431</v>
      </c>
      <c r="G445" s="193"/>
      <c r="H445" s="193"/>
      <c r="I445" s="193"/>
      <c r="J445" s="216" t="s">
        <v>1556</v>
      </c>
      <c r="K445" s="194"/>
      <c r="L445" s="193"/>
      <c r="M445" s="193"/>
      <c r="N445" s="193"/>
      <c r="O445" s="158">
        <f t="shared" si="225"/>
        <v>408563</v>
      </c>
      <c r="P445" s="210">
        <v>408563</v>
      </c>
      <c r="Q445" s="193"/>
      <c r="R445" s="193"/>
      <c r="S445" s="210">
        <v>408563</v>
      </c>
      <c r="T445" s="210">
        <v>408563</v>
      </c>
      <c r="U445" s="193"/>
      <c r="V445" s="193"/>
      <c r="W445" s="162">
        <f t="shared" si="232"/>
        <v>0</v>
      </c>
      <c r="X445" s="162"/>
      <c r="Y445" s="51">
        <f t="shared" ref="Y445:Y459" si="237">P445+Q445-T445-U445</f>
        <v>0</v>
      </c>
      <c r="Z445" s="113">
        <f t="shared" si="228"/>
        <v>0</v>
      </c>
      <c r="AA445" s="51">
        <f t="shared" si="229"/>
        <v>0</v>
      </c>
      <c r="AB445" s="122">
        <f t="shared" si="230"/>
        <v>0</v>
      </c>
      <c r="AC445" s="172">
        <v>1</v>
      </c>
      <c r="AD445" s="172"/>
      <c r="AE445" s="172"/>
      <c r="AF445" s="195"/>
      <c r="AG445" s="264"/>
      <c r="AH445" s="264"/>
      <c r="AI445" s="57" t="s">
        <v>1557</v>
      </c>
      <c r="AJ445" s="57" t="s">
        <v>1558</v>
      </c>
      <c r="AK445" s="207"/>
    </row>
    <row r="446" spans="1:37" s="255" customFormat="1" ht="65.25" customHeight="1">
      <c r="A446" s="267">
        <f t="shared" ref="A446:A448" si="238">ROW()-74</f>
        <v>372</v>
      </c>
      <c r="B446" s="212" t="s">
        <v>1559</v>
      </c>
      <c r="C446" s="213" t="s">
        <v>93</v>
      </c>
      <c r="D446" s="214" t="s">
        <v>13</v>
      </c>
      <c r="E446" s="210">
        <v>2539541</v>
      </c>
      <c r="F446" s="215">
        <v>2512640</v>
      </c>
      <c r="G446" s="193"/>
      <c r="H446" s="193"/>
      <c r="I446" s="193"/>
      <c r="J446" s="216" t="s">
        <v>1560</v>
      </c>
      <c r="K446" s="194"/>
      <c r="L446" s="193"/>
      <c r="M446" s="193"/>
      <c r="N446" s="193"/>
      <c r="O446" s="158">
        <f t="shared" si="225"/>
        <v>694773</v>
      </c>
      <c r="P446" s="210">
        <v>694773</v>
      </c>
      <c r="Q446" s="193"/>
      <c r="R446" s="193"/>
      <c r="S446" s="210">
        <v>694773</v>
      </c>
      <c r="T446" s="210">
        <v>694773</v>
      </c>
      <c r="U446" s="193"/>
      <c r="V446" s="193"/>
      <c r="W446" s="162">
        <f t="shared" si="232"/>
        <v>0</v>
      </c>
      <c r="X446" s="162"/>
      <c r="Y446" s="51">
        <f t="shared" si="237"/>
        <v>0</v>
      </c>
      <c r="Z446" s="113">
        <f t="shared" si="228"/>
        <v>0</v>
      </c>
      <c r="AA446" s="51">
        <f t="shared" si="229"/>
        <v>0</v>
      </c>
      <c r="AB446" s="122">
        <f t="shared" si="230"/>
        <v>0</v>
      </c>
      <c r="AC446" s="172">
        <v>1</v>
      </c>
      <c r="AD446" s="172"/>
      <c r="AE446" s="172"/>
      <c r="AF446" s="195"/>
      <c r="AG446" s="264"/>
      <c r="AH446" s="264"/>
      <c r="AI446" s="265" t="s">
        <v>1561</v>
      </c>
      <c r="AJ446" s="265" t="s">
        <v>1562</v>
      </c>
      <c r="AK446" s="207"/>
    </row>
    <row r="447" spans="1:37" s="255" customFormat="1" ht="65.25" customHeight="1">
      <c r="A447" s="267">
        <f t="shared" si="238"/>
        <v>373</v>
      </c>
      <c r="B447" s="212" t="s">
        <v>1563</v>
      </c>
      <c r="C447" s="213" t="s">
        <v>94</v>
      </c>
      <c r="D447" s="214" t="s">
        <v>13</v>
      </c>
      <c r="E447" s="210">
        <v>7200004</v>
      </c>
      <c r="F447" s="215">
        <v>7168286</v>
      </c>
      <c r="G447" s="193"/>
      <c r="H447" s="193"/>
      <c r="I447" s="193"/>
      <c r="J447" s="216" t="s">
        <v>1564</v>
      </c>
      <c r="K447" s="194"/>
      <c r="L447" s="193"/>
      <c r="M447" s="193"/>
      <c r="N447" s="193"/>
      <c r="O447" s="158">
        <f t="shared" si="225"/>
        <v>1997225</v>
      </c>
      <c r="P447" s="210">
        <v>1997225</v>
      </c>
      <c r="Q447" s="193"/>
      <c r="R447" s="193"/>
      <c r="S447" s="210">
        <v>1997225</v>
      </c>
      <c r="T447" s="210">
        <v>1997225</v>
      </c>
      <c r="U447" s="193"/>
      <c r="V447" s="193"/>
      <c r="W447" s="162">
        <f t="shared" si="232"/>
        <v>0</v>
      </c>
      <c r="X447" s="162"/>
      <c r="Y447" s="51">
        <f t="shared" si="237"/>
        <v>0</v>
      </c>
      <c r="Z447" s="113">
        <f t="shared" si="228"/>
        <v>0</v>
      </c>
      <c r="AA447" s="51">
        <f t="shared" si="229"/>
        <v>0</v>
      </c>
      <c r="AB447" s="122">
        <f t="shared" si="230"/>
        <v>0</v>
      </c>
      <c r="AC447" s="172">
        <v>1</v>
      </c>
      <c r="AD447" s="172"/>
      <c r="AE447" s="172"/>
      <c r="AF447" s="195"/>
      <c r="AG447" s="264"/>
      <c r="AH447" s="264"/>
      <c r="AI447" s="265" t="s">
        <v>1565</v>
      </c>
      <c r="AJ447" s="265" t="s">
        <v>1558</v>
      </c>
      <c r="AK447" s="207"/>
    </row>
    <row r="448" spans="1:37" s="255" customFormat="1" ht="65.25" customHeight="1">
      <c r="A448" s="267">
        <f t="shared" si="238"/>
        <v>374</v>
      </c>
      <c r="B448" s="212" t="s">
        <v>1566</v>
      </c>
      <c r="C448" s="213" t="s">
        <v>95</v>
      </c>
      <c r="D448" s="214" t="s">
        <v>13</v>
      </c>
      <c r="E448" s="210">
        <v>2107706</v>
      </c>
      <c r="F448" s="215">
        <v>1878605</v>
      </c>
      <c r="G448" s="193"/>
      <c r="H448" s="193"/>
      <c r="I448" s="193"/>
      <c r="J448" s="216" t="s">
        <v>1567</v>
      </c>
      <c r="K448" s="194"/>
      <c r="L448" s="193"/>
      <c r="M448" s="193"/>
      <c r="N448" s="193"/>
      <c r="O448" s="158">
        <f t="shared" si="225"/>
        <v>519455</v>
      </c>
      <c r="P448" s="210">
        <v>519455</v>
      </c>
      <c r="Q448" s="193"/>
      <c r="R448" s="193"/>
      <c r="S448" s="210">
        <v>519455</v>
      </c>
      <c r="T448" s="210">
        <v>519455</v>
      </c>
      <c r="U448" s="193"/>
      <c r="V448" s="193"/>
      <c r="W448" s="162">
        <f t="shared" si="232"/>
        <v>0</v>
      </c>
      <c r="X448" s="162"/>
      <c r="Y448" s="51">
        <f t="shared" si="237"/>
        <v>0</v>
      </c>
      <c r="Z448" s="113">
        <f t="shared" si="228"/>
        <v>0</v>
      </c>
      <c r="AA448" s="51">
        <f t="shared" si="229"/>
        <v>0</v>
      </c>
      <c r="AB448" s="122">
        <f t="shared" si="230"/>
        <v>0</v>
      </c>
      <c r="AC448" s="172">
        <v>1</v>
      </c>
      <c r="AD448" s="172"/>
      <c r="AE448" s="172"/>
      <c r="AF448" s="195"/>
      <c r="AG448" s="264"/>
      <c r="AH448" s="264"/>
      <c r="AI448" s="265" t="s">
        <v>1568</v>
      </c>
      <c r="AJ448" s="265" t="s">
        <v>1558</v>
      </c>
      <c r="AK448" s="207"/>
    </row>
    <row r="449" spans="1:37" s="251" customFormat="1" ht="28.5" customHeight="1">
      <c r="A449" s="72"/>
      <c r="B449" s="144" t="s">
        <v>1569</v>
      </c>
      <c r="C449" s="73"/>
      <c r="D449" s="73"/>
      <c r="E449" s="36">
        <f>E450</f>
        <v>444606.56468000001</v>
      </c>
      <c r="F449" s="36">
        <f t="shared" ref="F449:AF449" si="239">F450</f>
        <v>444606.56468000001</v>
      </c>
      <c r="G449" s="36">
        <f t="shared" si="239"/>
        <v>0</v>
      </c>
      <c r="H449" s="36">
        <f t="shared" si="239"/>
        <v>0</v>
      </c>
      <c r="I449" s="36">
        <f t="shared" si="239"/>
        <v>0</v>
      </c>
      <c r="J449" s="36"/>
      <c r="K449" s="36">
        <f t="shared" si="239"/>
        <v>0</v>
      </c>
      <c r="L449" s="36">
        <f t="shared" si="239"/>
        <v>0</v>
      </c>
      <c r="M449" s="36">
        <f t="shared" si="239"/>
        <v>0</v>
      </c>
      <c r="N449" s="36">
        <f t="shared" si="239"/>
        <v>0</v>
      </c>
      <c r="O449" s="36">
        <f t="shared" si="239"/>
        <v>440833</v>
      </c>
      <c r="P449" s="36">
        <f t="shared" si="239"/>
        <v>440833</v>
      </c>
      <c r="Q449" s="36">
        <f t="shared" si="239"/>
        <v>0</v>
      </c>
      <c r="R449" s="36">
        <f t="shared" si="239"/>
        <v>0</v>
      </c>
      <c r="S449" s="36">
        <f t="shared" si="239"/>
        <v>11403</v>
      </c>
      <c r="T449" s="36">
        <f t="shared" si="239"/>
        <v>11403</v>
      </c>
      <c r="U449" s="36">
        <f t="shared" si="239"/>
        <v>0</v>
      </c>
      <c r="V449" s="36">
        <f t="shared" si="239"/>
        <v>0</v>
      </c>
      <c r="W449" s="36">
        <f t="shared" si="232"/>
        <v>0</v>
      </c>
      <c r="X449" s="36"/>
      <c r="Y449" s="36">
        <f t="shared" si="237"/>
        <v>429430</v>
      </c>
      <c r="Z449" s="119">
        <f t="shared" si="228"/>
        <v>0.97413306172632264</v>
      </c>
      <c r="AA449" s="36">
        <f t="shared" si="229"/>
        <v>429430</v>
      </c>
      <c r="AB449" s="128">
        <f t="shared" si="230"/>
        <v>0.97413306172632264</v>
      </c>
      <c r="AC449" s="102">
        <f>AC450</f>
        <v>1</v>
      </c>
      <c r="AD449" s="102">
        <f t="shared" si="239"/>
        <v>0</v>
      </c>
      <c r="AE449" s="102">
        <f t="shared" si="239"/>
        <v>0</v>
      </c>
      <c r="AF449" s="36">
        <f t="shared" si="239"/>
        <v>0</v>
      </c>
      <c r="AG449" s="36"/>
      <c r="AH449" s="36"/>
      <c r="AI449" s="36"/>
      <c r="AJ449" s="36"/>
      <c r="AK449" s="233"/>
    </row>
    <row r="450" spans="1:37" s="258" customFormat="1" ht="54.75" customHeight="1">
      <c r="A450" s="267">
        <f>ROW()-75</f>
        <v>375</v>
      </c>
      <c r="B450" s="90" t="s">
        <v>1570</v>
      </c>
      <c r="C450" s="136" t="s">
        <v>96</v>
      </c>
      <c r="D450" s="41" t="s">
        <v>5</v>
      </c>
      <c r="E450" s="46">
        <v>444606.56468000001</v>
      </c>
      <c r="F450" s="46">
        <v>444606.56468000001</v>
      </c>
      <c r="G450" s="46"/>
      <c r="H450" s="46"/>
      <c r="I450" s="46"/>
      <c r="J450" s="31"/>
      <c r="K450" s="145"/>
      <c r="L450" s="46"/>
      <c r="M450" s="46"/>
      <c r="N450" s="46"/>
      <c r="O450" s="40">
        <f t="shared" ref="O450:O456" si="240">SUM(P450:R450)</f>
        <v>440833</v>
      </c>
      <c r="P450" s="40">
        <v>440833</v>
      </c>
      <c r="Q450" s="46"/>
      <c r="R450" s="46"/>
      <c r="S450" s="40">
        <f t="shared" ref="S450:S456" si="241">SUM(T450:V450)</f>
        <v>11403</v>
      </c>
      <c r="T450" s="46">
        <v>11403</v>
      </c>
      <c r="U450" s="46"/>
      <c r="V450" s="46"/>
      <c r="W450" s="51">
        <f t="shared" si="232"/>
        <v>0</v>
      </c>
      <c r="X450" s="51"/>
      <c r="Y450" s="51">
        <f t="shared" si="237"/>
        <v>429430</v>
      </c>
      <c r="Z450" s="113">
        <f t="shared" si="228"/>
        <v>0.97413306172632264</v>
      </c>
      <c r="AA450" s="51">
        <f t="shared" si="229"/>
        <v>429430</v>
      </c>
      <c r="AB450" s="122">
        <f t="shared" si="230"/>
        <v>0.97413306172632264</v>
      </c>
      <c r="AC450" s="106">
        <v>1</v>
      </c>
      <c r="AD450" s="106"/>
      <c r="AE450" s="106"/>
      <c r="AF450" s="57"/>
      <c r="AG450" s="57"/>
      <c r="AH450" s="57"/>
      <c r="AI450" s="57" t="s">
        <v>1571</v>
      </c>
      <c r="AJ450" s="57" t="s">
        <v>1572</v>
      </c>
      <c r="AK450" s="48"/>
    </row>
    <row r="451" spans="1:37" s="251" customFormat="1" ht="65.25" customHeight="1">
      <c r="A451" s="72"/>
      <c r="B451" s="144" t="s">
        <v>1573</v>
      </c>
      <c r="C451" s="73"/>
      <c r="D451" s="73"/>
      <c r="E451" s="36">
        <f>SUM(E452:E456)</f>
        <v>2757394.7280000001</v>
      </c>
      <c r="F451" s="36">
        <f>SUM(F452:F456)</f>
        <v>2757394.7280000001</v>
      </c>
      <c r="G451" s="36"/>
      <c r="H451" s="36">
        <f t="shared" ref="H451:K451" si="242">SUM(H452:H456)</f>
        <v>2757394.7280000001</v>
      </c>
      <c r="I451" s="36">
        <f t="shared" si="242"/>
        <v>2757394.7280000001</v>
      </c>
      <c r="J451" s="36">
        <f t="shared" si="242"/>
        <v>2757394.7280000001</v>
      </c>
      <c r="K451" s="36">
        <f t="shared" si="242"/>
        <v>2757394.7280000001</v>
      </c>
      <c r="L451" s="36"/>
      <c r="M451" s="36"/>
      <c r="N451" s="36"/>
      <c r="O451" s="36">
        <f t="shared" ref="O451:P451" si="243">SUM(O452:O456)</f>
        <v>2757394.7280000001</v>
      </c>
      <c r="P451" s="36">
        <f t="shared" si="243"/>
        <v>2757394.7280000001</v>
      </c>
      <c r="Q451" s="36"/>
      <c r="R451" s="36"/>
      <c r="S451" s="36">
        <f t="shared" ref="S451:T451" si="244">SUM(S452:S456)</f>
        <v>2757394.7280000001</v>
      </c>
      <c r="T451" s="36">
        <f t="shared" si="244"/>
        <v>2757394.7280000001</v>
      </c>
      <c r="U451" s="36"/>
      <c r="V451" s="36"/>
      <c r="W451" s="36"/>
      <c r="X451" s="36"/>
      <c r="Y451" s="36">
        <f t="shared" si="237"/>
        <v>0</v>
      </c>
      <c r="Z451" s="119">
        <f t="shared" si="228"/>
        <v>0</v>
      </c>
      <c r="AA451" s="36">
        <f t="shared" si="229"/>
        <v>0</v>
      </c>
      <c r="AB451" s="128">
        <f t="shared" si="230"/>
        <v>0</v>
      </c>
      <c r="AC451" s="36">
        <f t="shared" ref="AC451:AE451" si="245">SUM(AC452:AC456)</f>
        <v>1</v>
      </c>
      <c r="AD451" s="36">
        <f t="shared" si="245"/>
        <v>0</v>
      </c>
      <c r="AE451" s="36">
        <f t="shared" si="245"/>
        <v>4</v>
      </c>
      <c r="AF451" s="36"/>
      <c r="AG451" s="36"/>
      <c r="AH451" s="36"/>
      <c r="AI451" s="36"/>
      <c r="AJ451" s="36"/>
      <c r="AK451" s="233"/>
    </row>
    <row r="452" spans="1:37" s="258" customFormat="1" ht="79.5" customHeight="1">
      <c r="A452" s="267">
        <f>ROW()-76</f>
        <v>376</v>
      </c>
      <c r="B452" s="90" t="s">
        <v>1574</v>
      </c>
      <c r="C452" s="266">
        <v>515106000</v>
      </c>
      <c r="D452" s="41">
        <v>2026</v>
      </c>
      <c r="E452" s="46">
        <v>925227</v>
      </c>
      <c r="F452" s="46">
        <v>925227</v>
      </c>
      <c r="G452" s="46"/>
      <c r="H452" s="46">
        <v>925227</v>
      </c>
      <c r="I452" s="46">
        <v>925227</v>
      </c>
      <c r="J452" s="46">
        <v>925227</v>
      </c>
      <c r="K452" s="46">
        <v>925227</v>
      </c>
      <c r="L452" s="46"/>
      <c r="M452" s="46"/>
      <c r="N452" s="46"/>
      <c r="O452" s="40">
        <f t="shared" si="240"/>
        <v>925227</v>
      </c>
      <c r="P452" s="40">
        <v>925227</v>
      </c>
      <c r="Q452" s="46"/>
      <c r="R452" s="46"/>
      <c r="S452" s="40">
        <f t="shared" si="241"/>
        <v>925227</v>
      </c>
      <c r="T452" s="46">
        <v>925227</v>
      </c>
      <c r="U452" s="46"/>
      <c r="V452" s="46"/>
      <c r="W452" s="51"/>
      <c r="X452" s="51"/>
      <c r="Y452" s="51">
        <f t="shared" si="237"/>
        <v>0</v>
      </c>
      <c r="Z452" s="113">
        <f t="shared" si="228"/>
        <v>0</v>
      </c>
      <c r="AA452" s="51">
        <f t="shared" si="229"/>
        <v>0</v>
      </c>
      <c r="AB452" s="122">
        <f t="shared" si="230"/>
        <v>0</v>
      </c>
      <c r="AC452" s="106">
        <v>1</v>
      </c>
      <c r="AD452" s="106"/>
      <c r="AE452" s="106"/>
      <c r="AF452" s="57"/>
      <c r="AG452" s="57"/>
      <c r="AH452" s="57"/>
      <c r="AI452" s="57" t="s">
        <v>1575</v>
      </c>
      <c r="AJ452" s="57" t="s">
        <v>1576</v>
      </c>
      <c r="AK452" s="48" t="s">
        <v>1577</v>
      </c>
    </row>
    <row r="453" spans="1:37" s="258" customFormat="1" ht="79.5" customHeight="1">
      <c r="A453" s="267">
        <f t="shared" ref="A453:A456" si="246">ROW()-76</f>
        <v>377</v>
      </c>
      <c r="B453" s="90" t="s">
        <v>1578</v>
      </c>
      <c r="C453" s="266">
        <v>515106000</v>
      </c>
      <c r="D453" s="41" t="s">
        <v>5</v>
      </c>
      <c r="E453" s="46">
        <v>185486.3</v>
      </c>
      <c r="F453" s="46">
        <v>185486.3</v>
      </c>
      <c r="G453" s="46"/>
      <c r="H453" s="46">
        <v>185486.3</v>
      </c>
      <c r="I453" s="46">
        <v>185486.3</v>
      </c>
      <c r="J453" s="46">
        <v>185486.3</v>
      </c>
      <c r="K453" s="46">
        <v>185486.3</v>
      </c>
      <c r="L453" s="46"/>
      <c r="M453" s="46"/>
      <c r="N453" s="46"/>
      <c r="O453" s="40">
        <f t="shared" si="240"/>
        <v>185486.3</v>
      </c>
      <c r="P453" s="40">
        <v>185486.3</v>
      </c>
      <c r="Q453" s="46"/>
      <c r="R453" s="46"/>
      <c r="S453" s="40">
        <f t="shared" si="241"/>
        <v>185486.3</v>
      </c>
      <c r="T453" s="46">
        <v>185486.3</v>
      </c>
      <c r="U453" s="46"/>
      <c r="V453" s="46"/>
      <c r="W453" s="51"/>
      <c r="X453" s="51"/>
      <c r="Y453" s="51">
        <f t="shared" si="237"/>
        <v>0</v>
      </c>
      <c r="Z453" s="113">
        <f t="shared" si="228"/>
        <v>0</v>
      </c>
      <c r="AA453" s="51">
        <f t="shared" si="229"/>
        <v>0</v>
      </c>
      <c r="AB453" s="122">
        <f t="shared" si="230"/>
        <v>0</v>
      </c>
      <c r="AC453" s="106"/>
      <c r="AD453" s="106"/>
      <c r="AE453" s="106">
        <v>1</v>
      </c>
      <c r="AF453" s="57"/>
      <c r="AG453" s="57"/>
      <c r="AH453" s="57"/>
      <c r="AI453" s="57" t="s">
        <v>1579</v>
      </c>
      <c r="AJ453" s="57" t="s">
        <v>1576</v>
      </c>
      <c r="AK453" s="48" t="s">
        <v>1580</v>
      </c>
    </row>
    <row r="454" spans="1:37" s="258" customFormat="1" ht="79.5" customHeight="1">
      <c r="A454" s="267">
        <f t="shared" si="246"/>
        <v>378</v>
      </c>
      <c r="B454" s="90" t="s">
        <v>1581</v>
      </c>
      <c r="C454" s="266">
        <v>515106000</v>
      </c>
      <c r="D454" s="41" t="s">
        <v>5</v>
      </c>
      <c r="E454" s="46">
        <v>425163.1</v>
      </c>
      <c r="F454" s="46">
        <v>425163.1</v>
      </c>
      <c r="G454" s="46"/>
      <c r="H454" s="46">
        <v>425163.1</v>
      </c>
      <c r="I454" s="46">
        <v>425163.1</v>
      </c>
      <c r="J454" s="46">
        <v>425163.1</v>
      </c>
      <c r="K454" s="46">
        <v>425163.1</v>
      </c>
      <c r="L454" s="46"/>
      <c r="M454" s="46"/>
      <c r="N454" s="46"/>
      <c r="O454" s="40">
        <f t="shared" si="240"/>
        <v>425163.1</v>
      </c>
      <c r="P454" s="40">
        <v>425163.1</v>
      </c>
      <c r="Q454" s="46"/>
      <c r="R454" s="46"/>
      <c r="S454" s="40">
        <f t="shared" si="241"/>
        <v>425163.1</v>
      </c>
      <c r="T454" s="46">
        <v>425163.1</v>
      </c>
      <c r="U454" s="46"/>
      <c r="V454" s="46"/>
      <c r="W454" s="51"/>
      <c r="X454" s="51"/>
      <c r="Y454" s="51">
        <f t="shared" si="237"/>
        <v>0</v>
      </c>
      <c r="Z454" s="113">
        <f t="shared" si="228"/>
        <v>0</v>
      </c>
      <c r="AA454" s="51">
        <f t="shared" si="229"/>
        <v>0</v>
      </c>
      <c r="AB454" s="122">
        <f t="shared" si="230"/>
        <v>0</v>
      </c>
      <c r="AC454" s="106"/>
      <c r="AD454" s="106"/>
      <c r="AE454" s="106">
        <v>1</v>
      </c>
      <c r="AF454" s="57"/>
      <c r="AG454" s="57"/>
      <c r="AH454" s="57"/>
      <c r="AI454" s="57" t="s">
        <v>1582</v>
      </c>
      <c r="AJ454" s="57" t="s">
        <v>1576</v>
      </c>
      <c r="AK454" s="48" t="s">
        <v>1580</v>
      </c>
    </row>
    <row r="455" spans="1:37" s="258" customFormat="1" ht="79.5" customHeight="1">
      <c r="A455" s="267">
        <f t="shared" si="246"/>
        <v>379</v>
      </c>
      <c r="B455" s="90" t="s">
        <v>1583</v>
      </c>
      <c r="C455" s="266">
        <v>515106000</v>
      </c>
      <c r="D455" s="41" t="s">
        <v>5</v>
      </c>
      <c r="E455" s="46">
        <v>678296</v>
      </c>
      <c r="F455" s="46">
        <v>678296</v>
      </c>
      <c r="G455" s="46"/>
      <c r="H455" s="46">
        <v>678296</v>
      </c>
      <c r="I455" s="46">
        <v>678296</v>
      </c>
      <c r="J455" s="46">
        <v>678296</v>
      </c>
      <c r="K455" s="46">
        <v>678296</v>
      </c>
      <c r="L455" s="46"/>
      <c r="M455" s="46"/>
      <c r="N455" s="46"/>
      <c r="O455" s="40">
        <f t="shared" si="240"/>
        <v>678296</v>
      </c>
      <c r="P455" s="40">
        <v>678296</v>
      </c>
      <c r="Q455" s="46"/>
      <c r="R455" s="46"/>
      <c r="S455" s="40">
        <f t="shared" si="241"/>
        <v>678296</v>
      </c>
      <c r="T455" s="46">
        <v>678296</v>
      </c>
      <c r="U455" s="46"/>
      <c r="V455" s="46"/>
      <c r="W455" s="51"/>
      <c r="X455" s="51"/>
      <c r="Y455" s="51">
        <f t="shared" si="237"/>
        <v>0</v>
      </c>
      <c r="Z455" s="113">
        <f t="shared" si="228"/>
        <v>0</v>
      </c>
      <c r="AA455" s="51">
        <f t="shared" si="229"/>
        <v>0</v>
      </c>
      <c r="AB455" s="122">
        <f t="shared" si="230"/>
        <v>0</v>
      </c>
      <c r="AC455" s="106"/>
      <c r="AD455" s="106"/>
      <c r="AE455" s="106">
        <v>1</v>
      </c>
      <c r="AF455" s="57"/>
      <c r="AG455" s="57"/>
      <c r="AH455" s="57"/>
      <c r="AI455" s="57" t="s">
        <v>1584</v>
      </c>
      <c r="AJ455" s="57" t="s">
        <v>1576</v>
      </c>
      <c r="AK455" s="48" t="s">
        <v>1580</v>
      </c>
    </row>
    <row r="456" spans="1:37" s="258" customFormat="1" ht="79.5" customHeight="1">
      <c r="A456" s="267">
        <f t="shared" si="246"/>
        <v>380</v>
      </c>
      <c r="B456" s="90" t="s">
        <v>1585</v>
      </c>
      <c r="C456" s="266">
        <v>515106000</v>
      </c>
      <c r="D456" s="41" t="s">
        <v>5</v>
      </c>
      <c r="E456" s="46">
        <v>543222.32799999998</v>
      </c>
      <c r="F456" s="46">
        <v>543222.32799999998</v>
      </c>
      <c r="G456" s="46"/>
      <c r="H456" s="46">
        <v>543222.32799999998</v>
      </c>
      <c r="I456" s="46">
        <v>543222.32799999998</v>
      </c>
      <c r="J456" s="46">
        <v>543222.32799999998</v>
      </c>
      <c r="K456" s="46">
        <v>543222.32799999998</v>
      </c>
      <c r="L456" s="46"/>
      <c r="M456" s="46"/>
      <c r="N456" s="46"/>
      <c r="O456" s="40">
        <f t="shared" si="240"/>
        <v>543222.32799999998</v>
      </c>
      <c r="P456" s="40">
        <v>543222.32799999998</v>
      </c>
      <c r="Q456" s="46"/>
      <c r="R456" s="46"/>
      <c r="S456" s="40">
        <f t="shared" si="241"/>
        <v>543222.32799999998</v>
      </c>
      <c r="T456" s="46">
        <v>543222.32799999998</v>
      </c>
      <c r="U456" s="46"/>
      <c r="V456" s="46"/>
      <c r="W456" s="51"/>
      <c r="X456" s="51"/>
      <c r="Y456" s="51">
        <f t="shared" si="237"/>
        <v>0</v>
      </c>
      <c r="Z456" s="113">
        <f t="shared" si="228"/>
        <v>0</v>
      </c>
      <c r="AA456" s="51">
        <f t="shared" si="229"/>
        <v>0</v>
      </c>
      <c r="AB456" s="122">
        <f t="shared" si="230"/>
        <v>0</v>
      </c>
      <c r="AC456" s="106"/>
      <c r="AD456" s="106"/>
      <c r="AE456" s="106">
        <v>1</v>
      </c>
      <c r="AF456" s="57"/>
      <c r="AG456" s="57"/>
      <c r="AH456" s="57"/>
      <c r="AI456" s="57" t="s">
        <v>1586</v>
      </c>
      <c r="AJ456" s="57" t="s">
        <v>1587</v>
      </c>
      <c r="AK456" s="48" t="s">
        <v>1580</v>
      </c>
    </row>
    <row r="457" spans="1:37" s="251" customFormat="1" ht="42.75" customHeight="1">
      <c r="A457" s="96" t="s">
        <v>97</v>
      </c>
      <c r="B457" s="21" t="s">
        <v>142</v>
      </c>
      <c r="C457" s="19"/>
      <c r="D457" s="19"/>
      <c r="E457" s="20">
        <f>SUM(E458:E459)</f>
        <v>4733205</v>
      </c>
      <c r="F457" s="20">
        <f>SUM(F458:F459)</f>
        <v>4673015.2495299997</v>
      </c>
      <c r="G457" s="20">
        <f t="shared" ref="G457:AK457" si="247">G458</f>
        <v>0</v>
      </c>
      <c r="H457" s="20">
        <f>SUM(H458:H459)</f>
        <v>1419979.7928699998</v>
      </c>
      <c r="I457" s="20">
        <f t="shared" si="247"/>
        <v>0</v>
      </c>
      <c r="J457" s="20"/>
      <c r="K457" s="20">
        <f t="shared" si="247"/>
        <v>0</v>
      </c>
      <c r="L457" s="20">
        <f t="shared" si="247"/>
        <v>0</v>
      </c>
      <c r="M457" s="20">
        <f t="shared" si="247"/>
        <v>0</v>
      </c>
      <c r="N457" s="20">
        <f t="shared" si="247"/>
        <v>0</v>
      </c>
      <c r="O457" s="20">
        <f>SUM(O458:O459)</f>
        <v>2156116.79287</v>
      </c>
      <c r="P457" s="20">
        <f>SUM(P458:P459)</f>
        <v>2156116.79287</v>
      </c>
      <c r="Q457" s="20">
        <f t="shared" si="247"/>
        <v>0</v>
      </c>
      <c r="R457" s="20">
        <f t="shared" si="247"/>
        <v>0</v>
      </c>
      <c r="S457" s="20">
        <f>SUM(S458:S459)</f>
        <v>1256581.3670900001</v>
      </c>
      <c r="T457" s="20">
        <f>SUM(T458:T459)</f>
        <v>1256581.3670900001</v>
      </c>
      <c r="U457" s="20">
        <f t="shared" si="247"/>
        <v>0</v>
      </c>
      <c r="V457" s="20">
        <f t="shared" si="247"/>
        <v>0</v>
      </c>
      <c r="W457" s="20">
        <f t="shared" si="232"/>
        <v>0</v>
      </c>
      <c r="X457" s="20"/>
      <c r="Y457" s="20">
        <f t="shared" si="237"/>
        <v>899535.42577999993</v>
      </c>
      <c r="Z457" s="111">
        <f t="shared" si="228"/>
        <v>0.41720162319344084</v>
      </c>
      <c r="AA457" s="20">
        <f t="shared" si="229"/>
        <v>899535.42577999993</v>
      </c>
      <c r="AB457" s="120">
        <f t="shared" si="230"/>
        <v>0.41720162319344084</v>
      </c>
      <c r="AC457" s="20">
        <f>SUM(AC458:AC459)</f>
        <v>2</v>
      </c>
      <c r="AD457" s="98">
        <f t="shared" si="247"/>
        <v>0</v>
      </c>
      <c r="AE457" s="98">
        <f t="shared" si="247"/>
        <v>0</v>
      </c>
      <c r="AF457" s="20">
        <f t="shared" si="247"/>
        <v>0</v>
      </c>
      <c r="AG457" s="20"/>
      <c r="AH457" s="20"/>
      <c r="AI457" s="20"/>
      <c r="AJ457" s="20"/>
      <c r="AK457" s="226">
        <f t="shared" si="247"/>
        <v>0</v>
      </c>
    </row>
    <row r="458" spans="1:37" s="258" customFormat="1" ht="60" customHeight="1">
      <c r="A458" s="267">
        <f>ROW()-77</f>
        <v>381</v>
      </c>
      <c r="B458" s="90" t="s">
        <v>1588</v>
      </c>
      <c r="C458" s="136" t="s">
        <v>98</v>
      </c>
      <c r="D458" s="41" t="s">
        <v>5</v>
      </c>
      <c r="E458" s="46">
        <v>3319732</v>
      </c>
      <c r="F458" s="46">
        <v>3253035.4566600001</v>
      </c>
      <c r="G458" s="46"/>
      <c r="H458" s="46"/>
      <c r="I458" s="46"/>
      <c r="J458" s="31" t="s">
        <v>1589</v>
      </c>
      <c r="K458" s="74"/>
      <c r="L458" s="46"/>
      <c r="M458" s="46"/>
      <c r="N458" s="46"/>
      <c r="O458" s="40">
        <f t="shared" ref="O458:O459" si="248">SUM(P458:R458)</f>
        <v>736137</v>
      </c>
      <c r="P458" s="46">
        <v>736137</v>
      </c>
      <c r="Q458" s="46"/>
      <c r="R458" s="46"/>
      <c r="S458" s="40">
        <f t="shared" ref="S458" si="249">SUM(T458:V458)</f>
        <v>736136.5</v>
      </c>
      <c r="T458" s="46">
        <v>736136.5</v>
      </c>
      <c r="U458" s="46"/>
      <c r="V458" s="46"/>
      <c r="W458" s="51">
        <f t="shared" si="232"/>
        <v>0</v>
      </c>
      <c r="X458" s="51"/>
      <c r="Y458" s="51">
        <f t="shared" si="237"/>
        <v>0.5</v>
      </c>
      <c r="Z458" s="113">
        <f t="shared" si="228"/>
        <v>6.792213949305632E-7</v>
      </c>
      <c r="AA458" s="51">
        <f t="shared" si="229"/>
        <v>0.5</v>
      </c>
      <c r="AB458" s="122">
        <f t="shared" si="230"/>
        <v>6.792213949305632E-7</v>
      </c>
      <c r="AC458" s="106">
        <v>1</v>
      </c>
      <c r="AD458" s="106"/>
      <c r="AE458" s="106"/>
      <c r="AF458" s="57"/>
      <c r="AG458" s="57"/>
      <c r="AH458" s="57"/>
      <c r="AI458" s="57" t="s">
        <v>1590</v>
      </c>
      <c r="AJ458" s="57" t="s">
        <v>147</v>
      </c>
      <c r="AK458" s="190"/>
    </row>
    <row r="459" spans="1:37" s="250" customFormat="1" ht="68.25" customHeight="1" thickBot="1">
      <c r="A459" s="268">
        <f>ROW()-77</f>
        <v>382</v>
      </c>
      <c r="B459" s="234" t="s">
        <v>1591</v>
      </c>
      <c r="C459" s="235" t="s">
        <v>99</v>
      </c>
      <c r="D459" s="236" t="s">
        <v>5</v>
      </c>
      <c r="E459" s="237">
        <v>1413473</v>
      </c>
      <c r="F459" s="238">
        <v>1419979.7928699998</v>
      </c>
      <c r="G459" s="235"/>
      <c r="H459" s="239">
        <v>1419979.7928699998</v>
      </c>
      <c r="I459" s="235" t="s">
        <v>100</v>
      </c>
      <c r="J459" s="238" t="s">
        <v>1592</v>
      </c>
      <c r="K459" s="238" t="s">
        <v>1593</v>
      </c>
      <c r="L459" s="238" t="s">
        <v>1594</v>
      </c>
      <c r="M459" s="238"/>
      <c r="N459" s="238"/>
      <c r="O459" s="240">
        <f t="shared" si="248"/>
        <v>1419979.7928699998</v>
      </c>
      <c r="P459" s="241">
        <v>1419979.7928699998</v>
      </c>
      <c r="Q459" s="235"/>
      <c r="R459" s="235"/>
      <c r="S459" s="238">
        <v>520444.86709000001</v>
      </c>
      <c r="T459" s="238">
        <v>520444.86709000001</v>
      </c>
      <c r="U459" s="238"/>
      <c r="V459" s="238"/>
      <c r="W459" s="238">
        <v>0</v>
      </c>
      <c r="X459" s="238"/>
      <c r="Y459" s="261">
        <f t="shared" si="237"/>
        <v>899534.9257799997</v>
      </c>
      <c r="Z459" s="262">
        <f t="shared" si="228"/>
        <v>0.63348431456330789</v>
      </c>
      <c r="AA459" s="261">
        <f t="shared" si="229"/>
        <v>899534.9257799997</v>
      </c>
      <c r="AB459" s="263">
        <f t="shared" si="230"/>
        <v>0.63348431456330789</v>
      </c>
      <c r="AC459" s="242">
        <v>1</v>
      </c>
      <c r="AD459" s="243"/>
      <c r="AE459" s="243"/>
      <c r="AF459" s="243"/>
      <c r="AG459" s="243"/>
      <c r="AH459" s="243"/>
      <c r="AI459" s="244" t="s">
        <v>1595</v>
      </c>
      <c r="AJ459" s="244" t="s">
        <v>216</v>
      </c>
      <c r="AK459" s="245"/>
    </row>
  </sheetData>
  <mergeCells count="53">
    <mergeCell ref="A4:AK4"/>
    <mergeCell ref="A6:A9"/>
    <mergeCell ref="B6:B9"/>
    <mergeCell ref="D6:D9"/>
    <mergeCell ref="E6:E9"/>
    <mergeCell ref="F6:F9"/>
    <mergeCell ref="G6:H6"/>
    <mergeCell ref="I6:L6"/>
    <mergeCell ref="M6:AJ6"/>
    <mergeCell ref="AK6:AK9"/>
    <mergeCell ref="U8:U9"/>
    <mergeCell ref="V8:V9"/>
    <mergeCell ref="W8:W9"/>
    <mergeCell ref="X8:X9"/>
    <mergeCell ref="C7:C9"/>
    <mergeCell ref="G7:H7"/>
    <mergeCell ref="W7:Z7"/>
    <mergeCell ref="AA7:AB7"/>
    <mergeCell ref="AJ8:AJ9"/>
    <mergeCell ref="I7:I9"/>
    <mergeCell ref="J7:J9"/>
    <mergeCell ref="K7:K9"/>
    <mergeCell ref="L7:L9"/>
    <mergeCell ref="AC7:AF7"/>
    <mergeCell ref="Y8:Y9"/>
    <mergeCell ref="Z8:Z9"/>
    <mergeCell ref="AA8:AA9"/>
    <mergeCell ref="AB8:AB9"/>
    <mergeCell ref="AC8:AC9"/>
    <mergeCell ref="AD8:AD9"/>
    <mergeCell ref="AE8:AE9"/>
    <mergeCell ref="AF8:AF9"/>
    <mergeCell ref="AI8:AI9"/>
    <mergeCell ref="A11:B11"/>
    <mergeCell ref="A12:B12"/>
    <mergeCell ref="AG7:AJ7"/>
    <mergeCell ref="G8:G9"/>
    <mergeCell ref="H8:H9"/>
    <mergeCell ref="M8:N8"/>
    <mergeCell ref="O8:O9"/>
    <mergeCell ref="P8:P9"/>
    <mergeCell ref="Q8:Q9"/>
    <mergeCell ref="R8:R9"/>
    <mergeCell ref="T8:T9"/>
    <mergeCell ref="M7:N7"/>
    <mergeCell ref="O7:R7"/>
    <mergeCell ref="S7:S9"/>
    <mergeCell ref="T7:V7"/>
    <mergeCell ref="A85:B85"/>
    <mergeCell ref="A132:B132"/>
    <mergeCell ref="A186:B186"/>
    <mergeCell ref="AG8:AG9"/>
    <mergeCell ref="AH8:AH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4-қосымша-ЖБ жартыжылдық (жиынт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Назым Мұсатай</dc:creator>
  <cp:lastModifiedBy>Назым Мұсатай</cp:lastModifiedBy>
  <dcterms:created xsi:type="dcterms:W3CDTF">2026-10-02T06:08:29Z</dcterms:created>
  <dcterms:modified xsi:type="dcterms:W3CDTF">2026-10-02T06:08:29Z</dcterms:modified>
</cp:coreProperties>
</file>