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8800" windowHeight="11715"/>
  </bookViews>
  <sheets>
    <sheet name="Проект Перечня на 2026 год" sheetId="6" r:id="rId1"/>
  </sheets>
  <definedNames>
    <definedName name="_xlnm.Print_Area" localSheetId="0">'Проект Перечня на 2026 год'!$A$1:$S$622</definedName>
  </definedNames>
  <calcPr calcId="152511"/>
</workbook>
</file>

<file path=xl/calcChain.xml><?xml version="1.0" encoding="utf-8"?>
<calcChain xmlns="http://schemas.openxmlformats.org/spreadsheetml/2006/main">
  <c r="Q46" i="6" l="1"/>
  <c r="Q59" i="6"/>
  <c r="N95" i="6"/>
  <c r="O95" i="6"/>
  <c r="P95" i="6"/>
  <c r="Q95" i="6"/>
  <c r="Q137" i="6"/>
  <c r="Q142" i="6"/>
  <c r="Q157" i="6"/>
  <c r="Q183" i="6"/>
  <c r="O137" i="6"/>
  <c r="P137" i="6"/>
  <c r="N137" i="6"/>
  <c r="R133" i="6"/>
  <c r="R134" i="6"/>
  <c r="R135" i="6"/>
  <c r="R136" i="6"/>
  <c r="R115" i="6"/>
  <c r="R105" i="6"/>
  <c r="N157" i="6"/>
  <c r="O157" i="6"/>
  <c r="P157" i="6"/>
  <c r="R156" i="6"/>
  <c r="R177" i="6"/>
  <c r="R172" i="6"/>
  <c r="R94" i="6"/>
  <c r="R93" i="6"/>
  <c r="R92" i="6"/>
  <c r="R91" i="6"/>
  <c r="R82" i="6"/>
  <c r="R73" i="6"/>
  <c r="R66" i="6"/>
  <c r="R55" i="6"/>
  <c r="R50" i="6"/>
  <c r="C622" i="6" l="1"/>
  <c r="P581" i="6" l="1"/>
  <c r="Q581" i="6"/>
  <c r="O581" i="6"/>
  <c r="N581" i="6"/>
  <c r="R573" i="6"/>
  <c r="R245" i="6" l="1"/>
  <c r="R212" i="6" l="1"/>
  <c r="P185" i="6"/>
  <c r="N210" i="6" l="1"/>
  <c r="R208" i="6"/>
  <c r="R202" i="6"/>
  <c r="N516" i="6" l="1"/>
  <c r="N512" i="6"/>
  <c r="O532" i="6"/>
  <c r="N532" i="6"/>
  <c r="N531" i="6"/>
  <c r="N530" i="6"/>
  <c r="N463" i="6"/>
  <c r="N462" i="6"/>
  <c r="N461" i="6"/>
  <c r="N457" i="6"/>
  <c r="N446" i="6"/>
  <c r="P439" i="6"/>
  <c r="M209" i="6"/>
  <c r="R192" i="6"/>
  <c r="R193" i="6"/>
  <c r="R194" i="6"/>
  <c r="R195" i="6"/>
  <c r="R196" i="6"/>
  <c r="R197" i="6"/>
  <c r="R198" i="6"/>
  <c r="R199" i="6"/>
  <c r="R200" i="6"/>
  <c r="R201" i="6"/>
  <c r="R203" i="6"/>
  <c r="R204" i="6"/>
  <c r="R205" i="6"/>
  <c r="R206" i="6"/>
  <c r="R207" i="6"/>
  <c r="R191" i="6"/>
  <c r="O210" i="6"/>
  <c r="P210" i="6"/>
  <c r="Q210" i="6"/>
  <c r="N189" i="6"/>
  <c r="O189" i="6"/>
  <c r="P189" i="6"/>
  <c r="Q189" i="6"/>
  <c r="M189" i="6"/>
  <c r="N113" i="6"/>
  <c r="O46" i="6"/>
  <c r="R209" i="6" l="1"/>
  <c r="R210" i="6" s="1"/>
  <c r="M210" i="6"/>
  <c r="N556" i="6"/>
  <c r="M613" i="6"/>
  <c r="N500" i="6" l="1"/>
  <c r="N466" i="6"/>
  <c r="M357" i="6"/>
  <c r="N59" i="6"/>
  <c r="N38" i="6"/>
  <c r="O38" i="6"/>
  <c r="P38" i="6"/>
  <c r="Q38" i="6"/>
  <c r="M38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14" i="6"/>
  <c r="N35" i="6"/>
  <c r="O35" i="6"/>
  <c r="P35" i="6"/>
  <c r="Q35" i="6"/>
  <c r="M35" i="6"/>
  <c r="R35" i="6" l="1"/>
  <c r="O572" i="6"/>
  <c r="R503" i="6"/>
  <c r="N473" i="6"/>
  <c r="R435" i="6"/>
  <c r="N398" i="6"/>
  <c r="R386" i="6"/>
  <c r="N388" i="6"/>
  <c r="R375" i="6"/>
  <c r="R366" i="6"/>
  <c r="R368" i="6"/>
  <c r="N572" i="6"/>
  <c r="P567" i="6"/>
  <c r="O567" i="6"/>
  <c r="N567" i="6"/>
  <c r="P565" i="6"/>
  <c r="N565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R456" i="6"/>
  <c r="R457" i="6"/>
  <c r="R458" i="6"/>
  <c r="R459" i="6"/>
  <c r="R460" i="6"/>
  <c r="R461" i="6"/>
  <c r="R462" i="6"/>
  <c r="R463" i="6"/>
  <c r="R464" i="6"/>
  <c r="R465" i="6"/>
  <c r="R441" i="6"/>
  <c r="R440" i="6"/>
  <c r="O466" i="6"/>
  <c r="P466" i="6"/>
  <c r="Q466" i="6"/>
  <c r="R436" i="6"/>
  <c r="R437" i="6"/>
  <c r="R438" i="6"/>
  <c r="O439" i="6"/>
  <c r="Q439" i="6"/>
  <c r="N439" i="6"/>
  <c r="N434" i="6"/>
  <c r="Q434" i="6"/>
  <c r="P43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14" i="6"/>
  <c r="R413" i="6"/>
  <c r="O434" i="6"/>
  <c r="O412" i="6"/>
  <c r="P412" i="6"/>
  <c r="Q412" i="6"/>
  <c r="N412" i="6"/>
  <c r="R390" i="6"/>
  <c r="R391" i="6"/>
  <c r="R392" i="6"/>
  <c r="R393" i="6"/>
  <c r="R394" i="6"/>
  <c r="R395" i="6"/>
  <c r="R396" i="6"/>
  <c r="R397" i="6"/>
  <c r="R389" i="6"/>
  <c r="O398" i="6"/>
  <c r="P398" i="6"/>
  <c r="Q398" i="6"/>
  <c r="Q388" i="6"/>
  <c r="R384" i="6"/>
  <c r="R385" i="6"/>
  <c r="R387" i="6"/>
  <c r="R383" i="6"/>
  <c r="R382" i="6"/>
  <c r="P388" i="6"/>
  <c r="O388" i="6"/>
  <c r="R377" i="6"/>
  <c r="R378" i="6"/>
  <c r="R379" i="6"/>
  <c r="R380" i="6"/>
  <c r="R376" i="6"/>
  <c r="O381" i="6"/>
  <c r="P381" i="6"/>
  <c r="Q381" i="6"/>
  <c r="N381" i="6"/>
  <c r="R369" i="6"/>
  <c r="R370" i="6"/>
  <c r="R371" i="6"/>
  <c r="R372" i="6"/>
  <c r="R373" i="6"/>
  <c r="R367" i="6"/>
  <c r="O374" i="6"/>
  <c r="P374" i="6"/>
  <c r="Q374" i="6"/>
  <c r="N374" i="6"/>
  <c r="R351" i="6"/>
  <c r="R352" i="6"/>
  <c r="R353" i="6"/>
  <c r="R354" i="6"/>
  <c r="R355" i="6"/>
  <c r="R356" i="6"/>
  <c r="R350" i="6"/>
  <c r="N357" i="6"/>
  <c r="O357" i="6"/>
  <c r="P357" i="6"/>
  <c r="Q35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R348" i="6"/>
  <c r="R317" i="6"/>
  <c r="R316" i="6"/>
  <c r="N349" i="6"/>
  <c r="O349" i="6"/>
  <c r="P349" i="6"/>
  <c r="Q349" i="6"/>
  <c r="M349" i="6"/>
  <c r="P315" i="6"/>
  <c r="R284" i="6"/>
  <c r="M315" i="6"/>
  <c r="P291" i="6"/>
  <c r="R266" i="6"/>
  <c r="R234" i="6"/>
  <c r="R244" i="6"/>
  <c r="R258" i="6"/>
  <c r="R265" i="6"/>
  <c r="N291" i="6"/>
  <c r="O291" i="6"/>
  <c r="Q291" i="6"/>
  <c r="M291" i="6"/>
  <c r="N286" i="6"/>
  <c r="O286" i="6"/>
  <c r="P286" i="6"/>
  <c r="Q286" i="6"/>
  <c r="M286" i="6"/>
  <c r="N261" i="6"/>
  <c r="O261" i="6"/>
  <c r="P261" i="6"/>
  <c r="Q261" i="6"/>
  <c r="M261" i="6"/>
  <c r="N248" i="6"/>
  <c r="O248" i="6"/>
  <c r="P248" i="6"/>
  <c r="Q248" i="6"/>
  <c r="M248" i="6"/>
  <c r="N239" i="6"/>
  <c r="O239" i="6"/>
  <c r="P239" i="6"/>
  <c r="Q239" i="6"/>
  <c r="M239" i="6"/>
  <c r="N233" i="6"/>
  <c r="O233" i="6"/>
  <c r="P233" i="6"/>
  <c r="Q233" i="6"/>
  <c r="M233" i="6"/>
  <c r="R294" i="6"/>
  <c r="R295" i="6"/>
  <c r="R296" i="6"/>
  <c r="R297" i="6"/>
  <c r="R298" i="6"/>
  <c r="R299" i="6"/>
  <c r="R300" i="6"/>
  <c r="R301" i="6"/>
  <c r="R302" i="6"/>
  <c r="R303" i="6"/>
  <c r="R304" i="6"/>
  <c r="R305" i="6"/>
  <c r="R306" i="6"/>
  <c r="R307" i="6"/>
  <c r="R308" i="6"/>
  <c r="R309" i="6"/>
  <c r="R310" i="6"/>
  <c r="R311" i="6"/>
  <c r="R312" i="6"/>
  <c r="R313" i="6"/>
  <c r="R314" i="6"/>
  <c r="R293" i="6"/>
  <c r="R292" i="6"/>
  <c r="N315" i="6"/>
  <c r="O315" i="6"/>
  <c r="Q315" i="6"/>
  <c r="R288" i="6"/>
  <c r="R289" i="6"/>
  <c r="R290" i="6"/>
  <c r="R287" i="6"/>
  <c r="R291" i="6" l="1"/>
  <c r="Q358" i="6"/>
  <c r="Q467" i="6"/>
  <c r="R357" i="6"/>
  <c r="N467" i="6"/>
  <c r="O467" i="6"/>
  <c r="R466" i="6"/>
  <c r="R315" i="6"/>
  <c r="R381" i="6"/>
  <c r="P467" i="6"/>
  <c r="R439" i="6"/>
  <c r="R349" i="6"/>
  <c r="N358" i="6"/>
  <c r="M358" i="6"/>
  <c r="O358" i="6"/>
  <c r="P358" i="6"/>
  <c r="R434" i="6"/>
  <c r="R398" i="6"/>
  <c r="R388" i="6"/>
  <c r="R374" i="6"/>
  <c r="R264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5" i="6"/>
  <c r="R263" i="6"/>
  <c r="R262" i="6"/>
  <c r="R249" i="6"/>
  <c r="R260" i="6"/>
  <c r="R250" i="6"/>
  <c r="R251" i="6"/>
  <c r="R252" i="6"/>
  <c r="R253" i="6"/>
  <c r="R254" i="6"/>
  <c r="R255" i="6"/>
  <c r="R256" i="6"/>
  <c r="R257" i="6"/>
  <c r="R259" i="6"/>
  <c r="R241" i="6"/>
  <c r="R242" i="6"/>
  <c r="R243" i="6"/>
  <c r="R246" i="6"/>
  <c r="R247" i="6"/>
  <c r="R240" i="6"/>
  <c r="R235" i="6"/>
  <c r="R236" i="6"/>
  <c r="R237" i="6"/>
  <c r="R238" i="6"/>
  <c r="R223" i="6"/>
  <c r="R224" i="6"/>
  <c r="R225" i="6"/>
  <c r="R226" i="6"/>
  <c r="R227" i="6"/>
  <c r="R228" i="6"/>
  <c r="R229" i="6"/>
  <c r="R230" i="6"/>
  <c r="R231" i="6"/>
  <c r="R232" i="6"/>
  <c r="R222" i="6"/>
  <c r="O217" i="6"/>
  <c r="O220" i="6" s="1"/>
  <c r="P217" i="6"/>
  <c r="P220" i="6" s="1"/>
  <c r="Q217" i="6"/>
  <c r="Q220" i="6" s="1"/>
  <c r="N217" i="6"/>
  <c r="N220" i="6" s="1"/>
  <c r="N46" i="6"/>
  <c r="R37" i="6"/>
  <c r="R36" i="6"/>
  <c r="R38" i="6" l="1"/>
  <c r="R239" i="6"/>
  <c r="R286" i="6"/>
  <c r="R261" i="6"/>
  <c r="R248" i="6"/>
  <c r="R233" i="6"/>
  <c r="R217" i="6"/>
  <c r="R220" i="6" s="1"/>
  <c r="R575" i="6"/>
  <c r="R576" i="6"/>
  <c r="R577" i="6"/>
  <c r="R578" i="6"/>
  <c r="R579" i="6"/>
  <c r="R580" i="6"/>
  <c r="R574" i="6"/>
  <c r="R569" i="6"/>
  <c r="R570" i="6"/>
  <c r="R571" i="6"/>
  <c r="R568" i="6"/>
  <c r="R566" i="6"/>
  <c r="R558" i="6"/>
  <c r="R559" i="6"/>
  <c r="R560" i="6"/>
  <c r="R561" i="6"/>
  <c r="R562" i="6"/>
  <c r="R563" i="6"/>
  <c r="R564" i="6"/>
  <c r="R557" i="6"/>
  <c r="R527" i="6"/>
  <c r="R528" i="6"/>
  <c r="R529" i="6"/>
  <c r="R530" i="6"/>
  <c r="R531" i="6"/>
  <c r="R532" i="6"/>
  <c r="R533" i="6"/>
  <c r="R534" i="6"/>
  <c r="R535" i="6"/>
  <c r="R536" i="6"/>
  <c r="R537" i="6"/>
  <c r="R538" i="6"/>
  <c r="R539" i="6"/>
  <c r="R540" i="6"/>
  <c r="R541" i="6"/>
  <c r="R542" i="6"/>
  <c r="R543" i="6"/>
  <c r="R544" i="6"/>
  <c r="R545" i="6"/>
  <c r="R546" i="6"/>
  <c r="R548" i="6"/>
  <c r="R549" i="6"/>
  <c r="R550" i="6"/>
  <c r="R551" i="6"/>
  <c r="R552" i="6"/>
  <c r="R553" i="6"/>
  <c r="R554" i="6"/>
  <c r="R555" i="6"/>
  <c r="R525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06" i="6"/>
  <c r="R502" i="6"/>
  <c r="R504" i="6"/>
  <c r="R501" i="6"/>
  <c r="R499" i="6"/>
  <c r="R484" i="6"/>
  <c r="R485" i="6"/>
  <c r="R486" i="6"/>
  <c r="R487" i="6"/>
  <c r="R488" i="6"/>
  <c r="R489" i="6"/>
  <c r="R490" i="6"/>
  <c r="R491" i="6"/>
  <c r="R492" i="6"/>
  <c r="R493" i="6"/>
  <c r="R494" i="6"/>
  <c r="R495" i="6"/>
  <c r="R496" i="6"/>
  <c r="R497" i="6"/>
  <c r="R483" i="6"/>
  <c r="R480" i="6"/>
  <c r="R481" i="6"/>
  <c r="R479" i="6"/>
  <c r="R475" i="6"/>
  <c r="R476" i="6"/>
  <c r="R477" i="6"/>
  <c r="R474" i="6"/>
  <c r="R470" i="6"/>
  <c r="R471" i="6"/>
  <c r="R472" i="6"/>
  <c r="R469" i="6"/>
  <c r="O473" i="6"/>
  <c r="P473" i="6"/>
  <c r="Q473" i="6"/>
  <c r="M473" i="6"/>
  <c r="N478" i="6"/>
  <c r="O478" i="6"/>
  <c r="P478" i="6"/>
  <c r="Q478" i="6"/>
  <c r="M478" i="6"/>
  <c r="N482" i="6"/>
  <c r="O482" i="6"/>
  <c r="P482" i="6"/>
  <c r="Q482" i="6"/>
  <c r="M482" i="6"/>
  <c r="N498" i="6"/>
  <c r="O498" i="6"/>
  <c r="P498" i="6"/>
  <c r="Q498" i="6"/>
  <c r="M498" i="6"/>
  <c r="O500" i="6"/>
  <c r="P500" i="6"/>
  <c r="Q500" i="6"/>
  <c r="M500" i="6"/>
  <c r="N505" i="6"/>
  <c r="O505" i="6"/>
  <c r="P505" i="6"/>
  <c r="Q505" i="6"/>
  <c r="M505" i="6"/>
  <c r="N524" i="6"/>
  <c r="O524" i="6"/>
  <c r="P524" i="6"/>
  <c r="Q524" i="6"/>
  <c r="M524" i="6"/>
  <c r="O556" i="6"/>
  <c r="P556" i="6"/>
  <c r="Q556" i="6"/>
  <c r="M556" i="6"/>
  <c r="O565" i="6"/>
  <c r="Q565" i="6"/>
  <c r="M565" i="6"/>
  <c r="Q567" i="6"/>
  <c r="M567" i="6"/>
  <c r="P572" i="6"/>
  <c r="Q572" i="6"/>
  <c r="M572" i="6"/>
  <c r="M581" i="6"/>
  <c r="N615" i="6"/>
  <c r="O615" i="6"/>
  <c r="P615" i="6"/>
  <c r="Q615" i="6"/>
  <c r="R615" i="6"/>
  <c r="M615" i="6"/>
  <c r="R581" i="6" l="1"/>
  <c r="O582" i="6"/>
  <c r="P582" i="6"/>
  <c r="N582" i="6"/>
  <c r="M582" i="6"/>
  <c r="Q582" i="6"/>
  <c r="R565" i="6"/>
  <c r="R567" i="6"/>
  <c r="R358" i="6"/>
  <c r="R473" i="6"/>
  <c r="R505" i="6"/>
  <c r="R498" i="6"/>
  <c r="R500" i="6"/>
  <c r="R524" i="6"/>
  <c r="R478" i="6"/>
  <c r="R572" i="6"/>
  <c r="R482" i="6"/>
  <c r="R410" i="6"/>
  <c r="R403" i="6"/>
  <c r="R399" i="6"/>
  <c r="R400" i="6"/>
  <c r="R401" i="6"/>
  <c r="R402" i="6"/>
  <c r="R404" i="6"/>
  <c r="R405" i="6"/>
  <c r="R406" i="6"/>
  <c r="R407" i="6"/>
  <c r="R408" i="6"/>
  <c r="R409" i="6"/>
  <c r="R411" i="6"/>
  <c r="R412" i="6" l="1"/>
  <c r="R467" i="6" s="1"/>
  <c r="R526" i="6" l="1"/>
  <c r="R547" i="6" l="1"/>
  <c r="R556" i="6" s="1"/>
  <c r="R582" i="6" s="1"/>
  <c r="N183" i="6" l="1"/>
  <c r="O183" i="6"/>
  <c r="R70" i="6" l="1"/>
  <c r="R71" i="6"/>
  <c r="R72" i="6"/>
  <c r="R74" i="6"/>
  <c r="R75" i="6"/>
  <c r="R76" i="6"/>
  <c r="R77" i="6"/>
  <c r="R78" i="6"/>
  <c r="R83" i="6"/>
  <c r="R84" i="6"/>
  <c r="R85" i="6"/>
  <c r="R101" i="6"/>
  <c r="R102" i="6"/>
  <c r="R103" i="6"/>
  <c r="R104" i="6"/>
  <c r="R10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73" i="6"/>
  <c r="R174" i="6"/>
  <c r="R175" i="6"/>
  <c r="R606" i="6" l="1"/>
  <c r="R607" i="6"/>
  <c r="R608" i="6"/>
  <c r="R609" i="6"/>
  <c r="R610" i="6"/>
  <c r="R611" i="6"/>
  <c r="R612" i="6"/>
  <c r="R584" i="6"/>
  <c r="R585" i="6"/>
  <c r="R586" i="6"/>
  <c r="R587" i="6"/>
  <c r="R588" i="6"/>
  <c r="R589" i="6"/>
  <c r="R590" i="6"/>
  <c r="R591" i="6"/>
  <c r="R592" i="6"/>
  <c r="R593" i="6"/>
  <c r="R594" i="6"/>
  <c r="R595" i="6"/>
  <c r="R596" i="6"/>
  <c r="R597" i="6"/>
  <c r="R598" i="6"/>
  <c r="R599" i="6"/>
  <c r="R600" i="6"/>
  <c r="R601" i="6"/>
  <c r="R602" i="6"/>
  <c r="R603" i="6"/>
  <c r="R604" i="6"/>
  <c r="R605" i="6"/>
  <c r="R583" i="6"/>
  <c r="N613" i="6"/>
  <c r="O613" i="6"/>
  <c r="P613" i="6"/>
  <c r="Q613" i="6"/>
  <c r="R613" i="6" l="1"/>
  <c r="M187" i="6"/>
  <c r="M185" i="6"/>
  <c r="M183" i="6"/>
  <c r="M157" i="6"/>
  <c r="M142" i="6"/>
  <c r="M137" i="6"/>
  <c r="M95" i="6"/>
  <c r="M59" i="6"/>
  <c r="M46" i="6"/>
  <c r="R97" i="6"/>
  <c r="R98" i="6"/>
  <c r="R99" i="6"/>
  <c r="R100" i="6"/>
  <c r="R107" i="6"/>
  <c r="R108" i="6"/>
  <c r="R109" i="6"/>
  <c r="R110" i="6"/>
  <c r="R111" i="6"/>
  <c r="R112" i="6"/>
  <c r="R113" i="6"/>
  <c r="R114" i="6"/>
  <c r="R116" i="6"/>
  <c r="R132" i="6"/>
  <c r="O142" i="6"/>
  <c r="N142" i="6"/>
  <c r="P142" i="6"/>
  <c r="R139" i="6"/>
  <c r="R140" i="6"/>
  <c r="R141" i="6"/>
  <c r="R178" i="6"/>
  <c r="N187" i="6"/>
  <c r="P183" i="6"/>
  <c r="R180" i="6"/>
  <c r="R181" i="6"/>
  <c r="R182" i="6"/>
  <c r="M190" i="6" l="1"/>
  <c r="M622" i="6" s="1"/>
  <c r="R90" i="6"/>
  <c r="R79" i="6"/>
  <c r="R80" i="6"/>
  <c r="R81" i="6"/>
  <c r="R86" i="6"/>
  <c r="R87" i="6"/>
  <c r="R88" i="6"/>
  <c r="R89" i="6"/>
  <c r="R62" i="6"/>
  <c r="R63" i="6"/>
  <c r="R64" i="6"/>
  <c r="R65" i="6"/>
  <c r="R67" i="6"/>
  <c r="R68" i="6"/>
  <c r="R69" i="6"/>
  <c r="R48" i="6"/>
  <c r="R49" i="6"/>
  <c r="R51" i="6"/>
  <c r="R52" i="6"/>
  <c r="R53" i="6"/>
  <c r="R54" i="6"/>
  <c r="R56" i="6"/>
  <c r="R57" i="6"/>
  <c r="R42" i="6"/>
  <c r="R43" i="6"/>
  <c r="R158" i="6" l="1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86" i="6" l="1"/>
  <c r="O187" i="6"/>
  <c r="P187" i="6"/>
  <c r="Q187" i="6"/>
  <c r="R184" i="6"/>
  <c r="N185" i="6"/>
  <c r="O185" i="6"/>
  <c r="Q185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38" i="6"/>
  <c r="R96" i="6"/>
  <c r="R137" i="6" s="1"/>
  <c r="R60" i="6"/>
  <c r="R61" i="6"/>
  <c r="R58" i="6"/>
  <c r="R47" i="6"/>
  <c r="R95" i="6" l="1"/>
  <c r="R157" i="6"/>
  <c r="Q190" i="6"/>
  <c r="Q622" i="6" s="1"/>
  <c r="N190" i="6"/>
  <c r="R185" i="6"/>
  <c r="R142" i="6"/>
  <c r="R187" i="6"/>
  <c r="R176" i="6" l="1"/>
  <c r="R179" i="6"/>
  <c r="R183" i="6" l="1"/>
  <c r="R39" i="6"/>
  <c r="R40" i="6"/>
  <c r="R41" i="6"/>
  <c r="R44" i="6"/>
  <c r="R45" i="6"/>
  <c r="R46" i="6" l="1"/>
  <c r="R188" i="6" l="1"/>
  <c r="R189" i="6" s="1"/>
  <c r="P59" i="6"/>
  <c r="O59" i="6"/>
  <c r="O190" i="6" s="1"/>
  <c r="P46" i="6"/>
  <c r="R213" i="6"/>
  <c r="P213" i="6"/>
  <c r="O213" i="6"/>
  <c r="N213" i="6"/>
  <c r="N622" i="6" s="1"/>
  <c r="O622" i="6" l="1"/>
  <c r="P190" i="6"/>
  <c r="P622" i="6" s="1"/>
  <c r="R59" i="6"/>
  <c r="R190" i="6" s="1"/>
  <c r="R622" i="6" s="1"/>
</calcChain>
</file>

<file path=xl/sharedStrings.xml><?xml version="1.0" encoding="utf-8"?>
<sst xmlns="http://schemas.openxmlformats.org/spreadsheetml/2006/main" count="1235" uniqueCount="317">
  <si>
    <t>Приложение 1</t>
  </si>
  <si>
    <t xml:space="preserve">к Правилам проведения внешнего </t>
  </si>
  <si>
    <t xml:space="preserve">государственного аудита и </t>
  </si>
  <si>
    <t>финансового контроля</t>
  </si>
  <si>
    <t>ГУ "Ревизионная комиссия по Павлодарской области"</t>
  </si>
  <si>
    <t>№ п/п</t>
  </si>
  <si>
    <t>Объекты гос. аудита</t>
  </si>
  <si>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</si>
  <si>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</si>
  <si>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</si>
  <si>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</si>
  <si>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Информация по привлечению  ассистента (ов) гос.аудитора(ов), других органов внешнего гос аудита,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</si>
  <si>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</si>
  <si>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</si>
  <si>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</si>
  <si>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источник финансирования (бюджет, активы)</t>
  </si>
  <si>
    <t>код АБП</t>
  </si>
  <si>
    <t>номер БП</t>
  </si>
  <si>
    <t>2022 год</t>
  </si>
  <si>
    <t>2023 год</t>
  </si>
  <si>
    <t>2024 год</t>
  </si>
  <si>
    <t>2025 год</t>
  </si>
  <si>
    <t>всего</t>
  </si>
  <si>
    <t xml:space="preserve">Член Ревизионной комиссии  </t>
  </si>
  <si>
    <t>Аудит эффективности, аудит соответствия</t>
  </si>
  <si>
    <t>Внешний государственный аудит</t>
  </si>
  <si>
    <t>привлекаются</t>
  </si>
  <si>
    <t>РБ</t>
  </si>
  <si>
    <t>008-011</t>
  </si>
  <si>
    <t>МБ</t>
  </si>
  <si>
    <t>008-015</t>
  </si>
  <si>
    <t>032-015</t>
  </si>
  <si>
    <t>НФ</t>
  </si>
  <si>
    <t>008-055</t>
  </si>
  <si>
    <t xml:space="preserve">3 квартал 2025 г. </t>
  </si>
  <si>
    <t>001-015</t>
  </si>
  <si>
    <t>001-011</t>
  </si>
  <si>
    <t>001-055</t>
  </si>
  <si>
    <t>003-015</t>
  </si>
  <si>
    <t>005-011</t>
  </si>
  <si>
    <t>005-015</t>
  </si>
  <si>
    <t>005-055</t>
  </si>
  <si>
    <t>007-011</t>
  </si>
  <si>
    <t>007-015</t>
  </si>
  <si>
    <t>007-055</t>
  </si>
  <si>
    <t>002-015</t>
  </si>
  <si>
    <t>009-011</t>
  </si>
  <si>
    <t>009-015</t>
  </si>
  <si>
    <t>009-055</t>
  </si>
  <si>
    <t xml:space="preserve">Член Ревизионной комиссии </t>
  </si>
  <si>
    <t>ГУ "Управление физической культуры и спорта Павлодарской области"</t>
  </si>
  <si>
    <t>006-011</t>
  </si>
  <si>
    <t>006-015</t>
  </si>
  <si>
    <t>006-055</t>
  </si>
  <si>
    <t>006-032</t>
  </si>
  <si>
    <t>003-011</t>
  </si>
  <si>
    <t>003-055</t>
  </si>
  <si>
    <t>ГУ "Управление финансов Павлодарской области"</t>
  </si>
  <si>
    <t xml:space="preserve">3-4 квартал 2025 г </t>
  </si>
  <si>
    <t>079-015</t>
  </si>
  <si>
    <t>ГУ "Отдел финансов Успенского района"</t>
  </si>
  <si>
    <t>Аудит финансовой отчетности</t>
  </si>
  <si>
    <t>Государственный аудит консолидированной финансовой отчетности   Успенского района</t>
  </si>
  <si>
    <t>ОБ</t>
  </si>
  <si>
    <t>007-028</t>
  </si>
  <si>
    <t>022-015</t>
  </si>
  <si>
    <t>008-028</t>
  </si>
  <si>
    <t>011-015</t>
  </si>
  <si>
    <t>011-028</t>
  </si>
  <si>
    <t>013-015</t>
  </si>
  <si>
    <t>013-028</t>
  </si>
  <si>
    <t>106-000</t>
  </si>
  <si>
    <t>045-015</t>
  </si>
  <si>
    <t>010-015</t>
  </si>
  <si>
    <t>018-015</t>
  </si>
  <si>
    <t>028-015</t>
  </si>
  <si>
    <t>028-028</t>
  </si>
  <si>
    <t>004-015</t>
  </si>
  <si>
    <t>099-015</t>
  </si>
  <si>
    <t>107-000</t>
  </si>
  <si>
    <t>014-015</t>
  </si>
  <si>
    <t>043-015</t>
  </si>
  <si>
    <t>051-028</t>
  </si>
  <si>
    <t>051-055</t>
  </si>
  <si>
    <t>046-015</t>
  </si>
  <si>
    <t>098-034</t>
  </si>
  <si>
    <t>004-011</t>
  </si>
  <si>
    <t>005-028</t>
  </si>
  <si>
    <t>017-011</t>
  </si>
  <si>
    <t>017-015</t>
  </si>
  <si>
    <t>017-028</t>
  </si>
  <si>
    <t>021-015</t>
  </si>
  <si>
    <t>050-011</t>
  </si>
  <si>
    <t>054-011</t>
  </si>
  <si>
    <t>054-015</t>
  </si>
  <si>
    <t>054-028</t>
  </si>
  <si>
    <t>032-028</t>
  </si>
  <si>
    <t>052-028</t>
  </si>
  <si>
    <t>014-011</t>
  </si>
  <si>
    <t>014-055</t>
  </si>
  <si>
    <t>015-015</t>
  </si>
  <si>
    <t>067-015</t>
  </si>
  <si>
    <t>094-015</t>
  </si>
  <si>
    <t>003-028</t>
  </si>
  <si>
    <t>003-034</t>
  </si>
  <si>
    <t>004-028</t>
  </si>
  <si>
    <t>004-032</t>
  </si>
  <si>
    <t>009-028</t>
  </si>
  <si>
    <t>026-028</t>
  </si>
  <si>
    <t>098-011</t>
  </si>
  <si>
    <t>040-015</t>
  </si>
  <si>
    <t>РП</t>
  </si>
  <si>
    <t>068-015</t>
  </si>
  <si>
    <t>068-028</t>
  </si>
  <si>
    <t>012-015</t>
  </si>
  <si>
    <t>026-015</t>
  </si>
  <si>
    <t>016-015</t>
  </si>
  <si>
    <t>018-028</t>
  </si>
  <si>
    <t>023-015</t>
  </si>
  <si>
    <t>037-015</t>
  </si>
  <si>
    <t>048-015</t>
  </si>
  <si>
    <t>048-028</t>
  </si>
  <si>
    <t>051-015</t>
  </si>
  <si>
    <t>065-015</t>
  </si>
  <si>
    <t>085-028</t>
  </si>
  <si>
    <t>083-015</t>
  </si>
  <si>
    <t>2-3 квартал 2026 г</t>
  </si>
  <si>
    <t>3-4 квартал 2026 г</t>
  </si>
  <si>
    <t>Активы</t>
  </si>
  <si>
    <t>ТОО "Павлодарвокзалсервис"</t>
  </si>
  <si>
    <t xml:space="preserve">4 квартал 2026 г. </t>
  </si>
  <si>
    <t>Государственный аудит планирования и использования средств местного бюджета и активов государства участниками бюджетного процесса города Экибастуз</t>
  </si>
  <si>
    <t>Государственный аудит эффективности деятельности ТОО "Павлодарвокзалсервис"</t>
  </si>
  <si>
    <t xml:space="preserve">Внешний государственный аудит </t>
  </si>
  <si>
    <t>010-011</t>
  </si>
  <si>
    <t>010-055</t>
  </si>
  <si>
    <t>Государственный аудит консолидированной финансовой отчетности   бюджета области</t>
  </si>
  <si>
    <t>Государственный аудит планирования и использования средств местного бюджета и активов государства участниками бюджетного процесса города Павлодар</t>
  </si>
  <si>
    <t>ГУ "Отдел экономики и финансов города Павлодара"</t>
  </si>
  <si>
    <t>ГУ "Отдел жилищной инспекции и коммунального хозяйства города Павлодара"</t>
  </si>
  <si>
    <t>ГУ "Отдел архитектуры и градостроительства города Павлодара"</t>
  </si>
  <si>
    <t>ГУ "Отдел строительства города Павлодара"</t>
  </si>
  <si>
    <t>ГУ "Отдел культуры и развития языков города Павлодара"</t>
  </si>
  <si>
    <t>ГУ "Отдел внутренней политики города Павлодара"</t>
  </si>
  <si>
    <t>ГУ "Отдел физической культуры и спорта города Павлодара"</t>
  </si>
  <si>
    <t xml:space="preserve">Государственный аудит планирования и использования средств местного бюджета и активов государства участниками бюджетного процесса города Аксу  </t>
  </si>
  <si>
    <t>ГУ "Отдел экономики и бюджетного планирования города Аксу"</t>
  </si>
  <si>
    <t>ГУ "Отдел финансов города Аксу"</t>
  </si>
  <si>
    <t>ГУ "Отдел культуры и развития языков города Аксу"</t>
  </si>
  <si>
    <t>ГУ "Отдел сельского хозяйства города Аксу"</t>
  </si>
  <si>
    <t>ГУ "Отдел строительства города Аксу"</t>
  </si>
  <si>
    <t>009-032</t>
  </si>
  <si>
    <t>079-011</t>
  </si>
  <si>
    <t>079-028</t>
  </si>
  <si>
    <t>ГУ "Отдел жилищно-коммунального хозяйства, пассажирского транспорта и автомобильных дорог города Аксу"</t>
  </si>
  <si>
    <t>059-015</t>
  </si>
  <si>
    <t>085-032</t>
  </si>
  <si>
    <t>ГУ "Отдел физической культуры и спорта города Аксу"</t>
  </si>
  <si>
    <t>4 квартал 2025 г -1 квартал 2026 г</t>
  </si>
  <si>
    <t>2026 год</t>
  </si>
  <si>
    <t>018-013</t>
  </si>
  <si>
    <t>085-011</t>
  </si>
  <si>
    <t>013-011</t>
  </si>
  <si>
    <t>050-028</t>
  </si>
  <si>
    <t>006-028</t>
  </si>
  <si>
    <t>058-015</t>
  </si>
  <si>
    <t>058-028</t>
  </si>
  <si>
    <t>058-032</t>
  </si>
  <si>
    <t>079-032</t>
  </si>
  <si>
    <t>085-015</t>
  </si>
  <si>
    <t>019-028</t>
  </si>
  <si>
    <t>045-028</t>
  </si>
  <si>
    <t>062-028</t>
  </si>
  <si>
    <t>002-028</t>
  </si>
  <si>
    <t>002-102</t>
  </si>
  <si>
    <t>061-000</t>
  </si>
  <si>
    <t>098-015</t>
  </si>
  <si>
    <t>015-028</t>
  </si>
  <si>
    <t>019-015</t>
  </si>
  <si>
    <t>019-032</t>
  </si>
  <si>
    <t>081-013</t>
  </si>
  <si>
    <t>ГУ "Управление сельского хозяйства Павлодарской области"</t>
  </si>
  <si>
    <t>Государственный аудит использования средств местного бюджета выделенных ГУ "Управление сельского хозяйства Павлодарской области"</t>
  </si>
  <si>
    <t>002-051</t>
  </si>
  <si>
    <t>008-051</t>
  </si>
  <si>
    <t>029-015</t>
  </si>
  <si>
    <t>047-011</t>
  </si>
  <si>
    <t>047-015</t>
  </si>
  <si>
    <t>047-051</t>
  </si>
  <si>
    <t>050-015</t>
  </si>
  <si>
    <t>053-011</t>
  </si>
  <si>
    <t>053-015</t>
  </si>
  <si>
    <t>053-051</t>
  </si>
  <si>
    <t>056-015</t>
  </si>
  <si>
    <t>057-011</t>
  </si>
  <si>
    <t>057-015</t>
  </si>
  <si>
    <t>057-051</t>
  </si>
  <si>
    <t>077-011</t>
  </si>
  <si>
    <t>087-013</t>
  </si>
  <si>
    <t>092-013</t>
  </si>
  <si>
    <t>081-015</t>
  </si>
  <si>
    <t>028-011</t>
  </si>
  <si>
    <t>028-032</t>
  </si>
  <si>
    <t>029-011</t>
  </si>
  <si>
    <t>029-028</t>
  </si>
  <si>
    <t>029-032</t>
  </si>
  <si>
    <t>109-000</t>
  </si>
  <si>
    <t>040-028</t>
  </si>
  <si>
    <t>004-034</t>
  </si>
  <si>
    <t>009-034</t>
  </si>
  <si>
    <t>115-000</t>
  </si>
  <si>
    <t>037-028</t>
  </si>
  <si>
    <t>108-000</t>
  </si>
  <si>
    <t>Государственный аудит планирования и использования средств местного бюджета и активов государства участниками бюджетного процесса Павлодарского района</t>
  </si>
  <si>
    <t>ГУ "Отдел экономики и бюджетного планирования Павлодарского района"</t>
  </si>
  <si>
    <t>ГУ "Отдел финансов Павлодарского района"</t>
  </si>
  <si>
    <t>ГУ "Отдел культуры, физической культуры и спорта Павлодарского района"</t>
  </si>
  <si>
    <t>ГУ "Отдел занятости и социальных программ Павлодарского района"</t>
  </si>
  <si>
    <t>ГУ "Отдел предпринимательства и сельского хозяйства Павлодарского района"</t>
  </si>
  <si>
    <t>ГУ "Отдел реального сектора Павлодарского района"</t>
  </si>
  <si>
    <t>006-013</t>
  </si>
  <si>
    <t>012-028</t>
  </si>
  <si>
    <t>039-015</t>
  </si>
  <si>
    <t>044-015</t>
  </si>
  <si>
    <t>044-028</t>
  </si>
  <si>
    <t>055-028</t>
  </si>
  <si>
    <t>025-028</t>
  </si>
  <si>
    <t>025-032</t>
  </si>
  <si>
    <t>014-028</t>
  </si>
  <si>
    <t>025-011</t>
  </si>
  <si>
    <t>1-2 квартал 2026г.</t>
  </si>
  <si>
    <t>2 квартал 2026г.</t>
  </si>
  <si>
    <t>2-3 квартал 2026 г.</t>
  </si>
  <si>
    <t>3 квартал 2026 г.</t>
  </si>
  <si>
    <t>4 квартал 2026 г.</t>
  </si>
  <si>
    <t>1 квартал 2026 г.</t>
  </si>
  <si>
    <t>ГУ "Управление здравоохранения Павлодарской области"</t>
  </si>
  <si>
    <t>4 квартал 2026 г.-1квартал 2027г.</t>
  </si>
  <si>
    <t>1 квартал 2027 г.</t>
  </si>
  <si>
    <t xml:space="preserve">1-2 квартал 2026 г. </t>
  </si>
  <si>
    <t xml:space="preserve">2 квартал 2026 г. </t>
  </si>
  <si>
    <t xml:space="preserve">2-3 квартал 2026 г. </t>
  </si>
  <si>
    <t>3-4 квартал 2026г.</t>
  </si>
  <si>
    <t>2-3 квартал 2026г.</t>
  </si>
  <si>
    <r>
      <t xml:space="preserve">Член Ревизионной комиссии </t>
    </r>
    <r>
      <rPr>
        <b/>
        <sz val="14"/>
        <color rgb="FFFF0000"/>
        <rFont val="Times New Roman"/>
        <family val="1"/>
        <charset val="204"/>
      </rPr>
      <t xml:space="preserve"> </t>
    </r>
  </si>
  <si>
    <r>
      <t>Член Ревизионной комиссии</t>
    </r>
    <r>
      <rPr>
        <b/>
        <sz val="14"/>
        <color rgb="FFFF0000"/>
        <rFont val="Times New Roman"/>
        <family val="1"/>
        <charset val="204"/>
      </rPr>
      <t xml:space="preserve"> </t>
    </r>
  </si>
  <si>
    <t>Государственный аудит эффективности использования бюджетных средств и активов государства организациями здравоохранения</t>
  </si>
  <si>
    <t>ГУ "Отдел занятости и социальных программ города Аксу"</t>
  </si>
  <si>
    <t>КГКП "Павлодарский областной центр фтизиопульмонологии" управления здравоохранения Павлодарской области, акимата Павлодарской области</t>
  </si>
  <si>
    <t>КГКП "Павлодарский областной центр по профилактике ВИЧ- инфекции" управления здравоохранения Павлодарской области, акимата Павлодарской области</t>
  </si>
  <si>
    <t>КГП на ПХВ "Павлодарская областная больница им. Г.Султанова" управления здравоохранения Павлодарской области, акимата Павлодарской области</t>
  </si>
  <si>
    <t>КГП на ПХВ "Павлодарский областной онкологический диспансер" управления здравоохранения Павлодарской области, акимата Павлодарской области</t>
  </si>
  <si>
    <t>КГП на ПХВ "Павлодарский областной центр крови" управления здравоохранения Павлодарской области, акимата Павлодарской области</t>
  </si>
  <si>
    <t>КГП на ПХВ "Павлодарский областной центр психического здоровья" управления здравоохранения Павлодарской области, акимата Павлодарской области</t>
  </si>
  <si>
    <t>КГП на ПХВ "Павлодарский областной кардиологический центр" управления здравоохранения Павлодарской области, акимата Павлодарской области</t>
  </si>
  <si>
    <t>КГП на ПХВ "Хоспис Павлодарской области" управления здравоохранения Павлодарской области, акимата Павлодарской области</t>
  </si>
  <si>
    <t>КГП на ПХВ "Павлодарская областная станция скорой медицинской помощи" управления здравоохранения Павлодарской области, акимата Павлодарской области</t>
  </si>
  <si>
    <t>КГП на ПХВ "Областной реабилитационный центр" управления здравоохранения Павлодарской области, акимата Павлодарской области</t>
  </si>
  <si>
    <t xml:space="preserve"> КГП на ПХВ "Городская больница города Аксу" управления здравоохранения Павлодарской области, акимата Павлодарской области</t>
  </si>
  <si>
    <t>КГП на ПХВ "Актогайская районная больница" управления здравоохранения Павлодарской области, акимата Павлодарской области</t>
  </si>
  <si>
    <t>КГП на ПХВ "Баянаульская районная больница" управления здравоохранения Павлодарской области, акимата Павлодарской области</t>
  </si>
  <si>
    <t>КГП на ПХВ "Железинская районная больница" управления здравоохранения Павлодарской области, акимата Павлодарской области"</t>
  </si>
  <si>
    <t>КГП на ПХВ "Иртышская районная больница" управления здравоохранения Павлодарской области, акимата Павлодарской области</t>
  </si>
  <si>
    <t>КГП на ПХВ "Больница района Аққулы" управления здравоохранения Павлодасркой области, акимата Павлодарской области</t>
  </si>
  <si>
    <t>КГП на ПХВ "Успенская районная больница" управления здравоохранения Павлодарской области, акимата Павлодарской области</t>
  </si>
  <si>
    <t>КГП на ПХВ "Щербактинская районная больница" управления здравоохранения Павлодарской области, акимата Павлодарской области</t>
  </si>
  <si>
    <t>КГП на ПХВ "Павлодарский областной перинатальный центр № 1" управления здравоохранения Павлодарской области, акимата Павлодарской области</t>
  </si>
  <si>
    <t>Прогноз по планируемым суммам охвата гос. аудитом бюджетных средств и активов в разрезе по годам (млн. тенге)</t>
  </si>
  <si>
    <t>ГУ "Управление недропользования, окружающей среды и водных ресурсов  Павлодарской области"</t>
  </si>
  <si>
    <t>Государственный аудит по разведке и добыче твердых полезных ископаемых, добыче общераспространенных полезных ископаемых"</t>
  </si>
  <si>
    <t xml:space="preserve">3 квартал 2026 г. </t>
  </si>
  <si>
    <t xml:space="preserve">3-4 квартал 2026 г. </t>
  </si>
  <si>
    <t>3-4 квартал 2026 г.</t>
  </si>
  <si>
    <t>4 квартал 2026 г.-   1 квартал 2027 г.</t>
  </si>
  <si>
    <t>1 квартал 2026г.</t>
  </si>
  <si>
    <t>3 квартал 2026 г</t>
  </si>
  <si>
    <t>1 квартал 2026 г</t>
  </si>
  <si>
    <t>4 квартал 2026г.</t>
  </si>
  <si>
    <t>ГУ "Управление культуры, развития языков и архивного дела Павлодарской области"</t>
  </si>
  <si>
    <t xml:space="preserve">Государственный аудит эффективности использования бюджетных средств, выделенных в рамках подушевого финансирования спортивных секций для детей (ArtSport) </t>
  </si>
  <si>
    <t>Государственный аудит эффективности использования средств, направленных на реализацию проекта "Модернизация сельского здравоохранения"</t>
  </si>
  <si>
    <t>3-4 квартал 2025 г.-     1 квартал 2026 г</t>
  </si>
  <si>
    <t xml:space="preserve">1 квартал 2026 г. </t>
  </si>
  <si>
    <t xml:space="preserve">ГУ "Аппарат акима Павлодарского района" </t>
  </si>
  <si>
    <t>ГУ "Отдел предпринимательства и сельского хозяйства города Павлодара"</t>
  </si>
  <si>
    <t>ГУ "Отдел жилищно-коммунального хозяйства, пассажирского транспорта и автомобильных дорог города Павлодара"</t>
  </si>
  <si>
    <t xml:space="preserve">ГУ "Аппарат акима города Павлодара"
</t>
  </si>
  <si>
    <t>ГУ "Аппарат акима города Экибастуза"</t>
  </si>
  <si>
    <t>ГУ "Отдел экономики и финансов акимата города Экибастуза"</t>
  </si>
  <si>
    <t>ГУ "Отдел строительства акимата города Экибастуза"</t>
  </si>
  <si>
    <t>ГУ "Отдел жилищно-коммунального хозяйства, пассажирского транспорта и автомобильных дорог акимата города Экибастуза"</t>
  </si>
  <si>
    <t>ГУ "Отдел жилищной инспекции акимата города Экибастуза"</t>
  </si>
  <si>
    <t>ГУ "Отдел культуры, развития языков, физической культуры и спорта акимата города Экибастуза"</t>
  </si>
  <si>
    <t>ГУ "Отдел занятости и социальных программ акимата города Экибастуза"</t>
  </si>
  <si>
    <t>Государственный аудит эффективности планирования и использования бюджетных средств, выделенных ГУ "Управление культуры, развития языков и архивного дела Павлодарской области"</t>
  </si>
  <si>
    <t>ГУ "Аппарат акима города Аксу"</t>
  </si>
  <si>
    <t>ГУ "Отдел внутренней политики и развития языков Павлодарской области"</t>
  </si>
  <si>
    <t>ГУ «Отдел реального сектора экономики Актогайского района»</t>
  </si>
  <si>
    <t xml:space="preserve">ГУ «Отдел реального сектора экономики Майского района» </t>
  </si>
  <si>
    <t xml:space="preserve">Контроль полноты и достоверности исполнения пункта Предписания № 1-05/1723 от 27.09.2023 г. с выходом на объект аудита </t>
  </si>
  <si>
    <t xml:space="preserve">Контроль полноты и достоверности исполнения пункта Предписания № 4-03/1882 от 19.12.2025 г. с выходом на объект аудита </t>
  </si>
  <si>
    <t>3 квартал 2026г.</t>
  </si>
  <si>
    <t>Исключить</t>
  </si>
  <si>
    <t xml:space="preserve">Контроль полноты и достоверности исполнения пункта Предписания № 4-03/1874 от 18.12.2024 г. с выходом на объект аудита </t>
  </si>
  <si>
    <t xml:space="preserve"> привлекаются</t>
  </si>
  <si>
    <t>Аудит эффективности</t>
  </si>
  <si>
    <t>Внешний государственный аудит, параллельная проверка</t>
  </si>
  <si>
    <t>098-028</t>
  </si>
  <si>
    <t>019-011</t>
  </si>
  <si>
    <t>139-000</t>
  </si>
  <si>
    <t>ГУ "Управление строительства Павлодарской области"</t>
  </si>
  <si>
    <t>ГУ "Отдел финансов Баянаульского района"</t>
  </si>
  <si>
    <t>встречная проверка</t>
  </si>
  <si>
    <t>2</t>
  </si>
  <si>
    <t>3</t>
  </si>
  <si>
    <t>4</t>
  </si>
  <si>
    <t>Аудит финансовой отчетности, аудит соответствия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</si>
</sst>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_-;\-* #,##0.00_-;_-* &quot;-&quot;??_-;_-@_-"/>
    <numFmt numFmtId="167" formatCode="_-* #,##0.00_р_._-;\-* #,##0.00_р_._-;_-* &quot;-&quot;??_р_._-;_-@_-"/>
    <numFmt numFmtId="168" formatCode="#,##0.0\ _₸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4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9" fillId="0" borderId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" fillId="0" borderId="0"/>
    <xf numFmtId="0" fontId="10" fillId="0" borderId="0"/>
    <xf numFmtId="0" fontId="12" fillId="10" borderId="0"/>
    <xf numFmtId="0" fontId="12" fillId="13" borderId="5">
      <alignment wrapText="1"/>
    </xf>
    <xf numFmtId="0" fontId="13" fillId="10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8" fillId="0" borderId="0"/>
    <xf numFmtId="0" fontId="8" fillId="9" borderId="0" applyNumberFormat="0" applyBorder="0" applyAlignment="0" applyProtection="0"/>
    <xf numFmtId="0" fontId="10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" fillId="0" borderId="0"/>
    <xf numFmtId="0" fontId="17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17" borderId="14" applyNumberFormat="0" applyAlignment="0" applyProtection="0"/>
    <xf numFmtId="0" fontId="26" fillId="18" borderId="15" applyNumberFormat="0" applyAlignment="0" applyProtection="0"/>
    <xf numFmtId="0" fontId="27" fillId="18" borderId="14" applyNumberFormat="0" applyAlignment="0" applyProtection="0"/>
    <xf numFmtId="0" fontId="28" fillId="0" borderId="16" applyNumberFormat="0" applyFill="0" applyAlignment="0" applyProtection="0"/>
    <xf numFmtId="0" fontId="29" fillId="1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3" fillId="39" borderId="0" applyNumberFormat="0" applyBorder="0" applyAlignment="0" applyProtection="0"/>
    <xf numFmtId="0" fontId="1" fillId="0" borderId="0"/>
    <xf numFmtId="0" fontId="1" fillId="20" borderId="18" applyNumberFormat="0" applyFont="0" applyAlignment="0" applyProtection="0"/>
  </cellStyleXfs>
  <cellXfs count="18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3" fillId="6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165" fontId="6" fillId="3" borderId="5" xfId="0" applyNumberFormat="1" applyFont="1" applyFill="1" applyBorder="1" applyAlignment="1">
      <alignment horizontal="center" vertical="top"/>
    </xf>
    <xf numFmtId="0" fontId="2" fillId="8" borderId="5" xfId="0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3" fontId="2" fillId="8" borderId="5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/>
    </xf>
    <xf numFmtId="49" fontId="3" fillId="5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164" fontId="2" fillId="6" borderId="5" xfId="0" applyNumberFormat="1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49" fontId="2" fillId="6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/>
    </xf>
    <xf numFmtId="0" fontId="2" fillId="5" borderId="5" xfId="0" applyFont="1" applyFill="1" applyBorder="1" applyAlignment="1">
      <alignment horizontal="center" vertical="top"/>
    </xf>
    <xf numFmtId="164" fontId="2" fillId="5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/>
    </xf>
    <xf numFmtId="49" fontId="3" fillId="5" borderId="5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vertical="top"/>
    </xf>
    <xf numFmtId="49" fontId="7" fillId="6" borderId="5" xfId="0" applyNumberFormat="1" applyFont="1" applyFill="1" applyBorder="1" applyAlignment="1">
      <alignment horizontal="center" vertical="top"/>
    </xf>
    <xf numFmtId="164" fontId="4" fillId="6" borderId="5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64" fontId="5" fillId="3" borderId="5" xfId="0" applyNumberFormat="1" applyFont="1" applyFill="1" applyBorder="1" applyAlignment="1">
      <alignment horizontal="center" vertical="top"/>
    </xf>
    <xf numFmtId="164" fontId="6" fillId="3" borderId="5" xfId="0" applyNumberFormat="1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7" borderId="5" xfId="0" applyFont="1" applyFill="1" applyBorder="1" applyAlignment="1">
      <alignment vertical="top"/>
    </xf>
    <xf numFmtId="164" fontId="2" fillId="3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/>
    </xf>
    <xf numFmtId="49" fontId="2" fillId="7" borderId="5" xfId="0" applyNumberFormat="1" applyFont="1" applyFill="1" applyBorder="1" applyAlignment="1">
      <alignment horizontal="center" vertical="top"/>
    </xf>
    <xf numFmtId="164" fontId="2" fillId="7" borderId="5" xfId="0" applyNumberFormat="1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164" fontId="3" fillId="3" borderId="5" xfId="0" applyNumberFormat="1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 wrapText="1"/>
    </xf>
    <xf numFmtId="14" fontId="3" fillId="0" borderId="0" xfId="0" applyNumberFormat="1" applyFont="1"/>
    <xf numFmtId="0" fontId="6" fillId="5" borderId="5" xfId="0" applyFont="1" applyFill="1" applyBorder="1" applyAlignment="1">
      <alignment horizontal="center" vertical="top"/>
    </xf>
    <xf numFmtId="49" fontId="6" fillId="5" borderId="5" xfId="0" applyNumberFormat="1" applyFont="1" applyFill="1" applyBorder="1" applyAlignment="1">
      <alignment horizontal="center" vertical="top"/>
    </xf>
    <xf numFmtId="164" fontId="7" fillId="3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2" fillId="6" borderId="1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 wrapText="1"/>
    </xf>
    <xf numFmtId="3" fontId="2" fillId="8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 wrapText="1"/>
    </xf>
    <xf numFmtId="164" fontId="2" fillId="6" borderId="5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top"/>
    </xf>
    <xf numFmtId="49" fontId="3" fillId="3" borderId="8" xfId="0" applyNumberFormat="1" applyFont="1" applyFill="1" applyBorder="1" applyAlignment="1">
      <alignment horizontal="center" vertical="top"/>
    </xf>
    <xf numFmtId="164" fontId="3" fillId="3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49" fontId="2" fillId="3" borderId="5" xfId="0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3" fillId="3" borderId="0" xfId="0" applyFont="1" applyFill="1"/>
    <xf numFmtId="0" fontId="3" fillId="0" borderId="0" xfId="0" applyFont="1" applyBorder="1"/>
    <xf numFmtId="165" fontId="3" fillId="0" borderId="0" xfId="0" applyNumberFormat="1" applyFont="1"/>
    <xf numFmtId="0" fontId="3" fillId="3" borderId="0" xfId="0" applyFont="1" applyFill="1" applyBorder="1"/>
    <xf numFmtId="0" fontId="34" fillId="0" borderId="0" xfId="0" applyFont="1"/>
    <xf numFmtId="0" fontId="3" fillId="6" borderId="5" xfId="0" applyFont="1" applyFill="1" applyBorder="1"/>
    <xf numFmtId="0" fontId="3" fillId="4" borderId="0" xfId="0" applyFont="1" applyFill="1"/>
    <xf numFmtId="0" fontId="3" fillId="0" borderId="0" xfId="0" applyFont="1" applyFill="1" applyBorder="1"/>
    <xf numFmtId="0" fontId="3" fillId="0" borderId="0" xfId="0" applyFont="1" applyFill="1"/>
    <xf numFmtId="164" fontId="2" fillId="8" borderId="0" xfId="0" applyNumberFormat="1" applyFont="1" applyFill="1" applyAlignment="1">
      <alignment vertic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2" fontId="3" fillId="3" borderId="5" xfId="0" applyNumberFormat="1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/>
    </xf>
    <xf numFmtId="168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 vertical="top"/>
    </xf>
    <xf numFmtId="164" fontId="3" fillId="0" borderId="10" xfId="0" applyNumberFormat="1" applyFont="1" applyFill="1" applyBorder="1" applyAlignment="1">
      <alignment horizontal="center" vertical="top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6" fillId="0" borderId="5" xfId="0" applyNumberFormat="1" applyFont="1" applyFill="1" applyBorder="1" applyAlignment="1">
      <alignment horizontal="center" vertical="top"/>
    </xf>
    <xf numFmtId="165" fontId="3" fillId="0" borderId="10" xfId="0" applyNumberFormat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7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77">
    <cellStyle name="_x0005__x001c_" xfId="22"/>
    <cellStyle name="20% — акцент1" xfId="52" builtinId="30" customBuiltin="1"/>
    <cellStyle name="20% - Акцент1 2" xfId="2"/>
    <cellStyle name="20% — акцент1 2" xfId="17"/>
    <cellStyle name="20% — акцент2" xfId="56" builtinId="34" customBuiltin="1"/>
    <cellStyle name="20% — акцент3" xfId="60" builtinId="38" customBuiltin="1"/>
    <cellStyle name="20% — акцент4" xfId="64" builtinId="42" customBuiltin="1"/>
    <cellStyle name="20% — акцент5" xfId="68" builtinId="46" customBuiltin="1"/>
    <cellStyle name="20% - Акцент5 2" xfId="3"/>
    <cellStyle name="20% — акцент6" xfId="72" builtinId="50" customBuiltin="1"/>
    <cellStyle name="40% — акцент1" xfId="53" builtinId="31" customBuiltin="1"/>
    <cellStyle name="40% — акцент2" xfId="57" builtinId="35" customBuiltin="1"/>
    <cellStyle name="40% — акцент3" xfId="61" builtinId="39" customBuiltin="1"/>
    <cellStyle name="40% — акцент4" xfId="65" builtinId="43" customBuiltin="1"/>
    <cellStyle name="40% — акцент5" xfId="69" builtinId="47" customBuiltin="1"/>
    <cellStyle name="40% - Акцент5 2" xfId="4"/>
    <cellStyle name="40% — акцент6" xfId="73" builtinId="51" customBuiltin="1"/>
    <cellStyle name="60% — акцент1" xfId="54" builtinId="32" customBuiltin="1"/>
    <cellStyle name="60% — акцент2" xfId="58" builtinId="36" customBuiltin="1"/>
    <cellStyle name="60% — акцент3" xfId="62" builtinId="40" customBuiltin="1"/>
    <cellStyle name="60% — акцент4" xfId="66" builtinId="44" customBuiltin="1"/>
    <cellStyle name="60% — акцент5" xfId="70" builtinId="48" customBuiltin="1"/>
    <cellStyle name="60% — акцент6" xfId="74" builtinId="52" customBuiltin="1"/>
    <cellStyle name="Excel Built-in Normal 1" xfId="23"/>
    <cellStyle name="Normal 2" xfId="5"/>
    <cellStyle name="Normal 3" xfId="6"/>
    <cellStyle name="Style 1" xfId="7"/>
    <cellStyle name="Style 2" xfId="8"/>
    <cellStyle name="Акцент1" xfId="51" builtinId="29" customBuiltin="1"/>
    <cellStyle name="Акцент2" xfId="55" builtinId="33" customBuiltin="1"/>
    <cellStyle name="Акцент3" xfId="59" builtinId="37" customBuiltin="1"/>
    <cellStyle name="Акцент4" xfId="63" builtinId="41" customBuiltin="1"/>
    <cellStyle name="Акцент5" xfId="67" builtinId="45" customBuiltin="1"/>
    <cellStyle name="Акцент5 2" xfId="9"/>
    <cellStyle name="Акцент6" xfId="71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36" builtinId="16" customBuiltin="1"/>
    <cellStyle name="Заголовок 2" xfId="37" builtinId="17" customBuiltin="1"/>
    <cellStyle name="Заголовок 3" xfId="38" builtinId="18" customBuiltin="1"/>
    <cellStyle name="Заголовок 4" xfId="39" builtinId="19" customBuiltin="1"/>
    <cellStyle name="Итог" xfId="50" builtinId="25" customBuiltin="1"/>
    <cellStyle name="Контрольная ячейка" xfId="47" builtinId="23" customBuiltin="1"/>
    <cellStyle name="Название" xfId="35" builtinId="15" customBuiltin="1"/>
    <cellStyle name="Нейтральный" xfId="42" builtinId="28" customBuiltin="1"/>
    <cellStyle name="Обычный" xfId="0" builtinId="0"/>
    <cellStyle name="Обычный 2" xfId="10"/>
    <cellStyle name="Обычный 2 2" xfId="16"/>
    <cellStyle name="Обычный 2 2 2" xfId="18"/>
    <cellStyle name="Обычный 2 2 3" xfId="25"/>
    <cellStyle name="Обычный 2 3" xfId="24"/>
    <cellStyle name="Обычный 3" xfId="11"/>
    <cellStyle name="Обычный 4" xfId="12"/>
    <cellStyle name="Обычный 4 2" xfId="26"/>
    <cellStyle name="Обычный 5" xfId="1"/>
    <cellStyle name="Обычный 5 2" xfId="28"/>
    <cellStyle name="Обычный 6" xfId="14"/>
    <cellStyle name="Обычный 6 2" xfId="29"/>
    <cellStyle name="Обычный 7" xfId="19"/>
    <cellStyle name="Обычный 7 2" xfId="31"/>
    <cellStyle name="Обычный 8" xfId="75"/>
    <cellStyle name="Плохой" xfId="41" builtinId="27" customBuiltin="1"/>
    <cellStyle name="Пояснение" xfId="49" builtinId="53" customBuiltin="1"/>
    <cellStyle name="Примечание 2" xfId="76"/>
    <cellStyle name="Процентный 2" xfId="13"/>
    <cellStyle name="Связанная ячейка" xfId="46" builtinId="24" customBuiltin="1"/>
    <cellStyle name="Стиль 1" xfId="27"/>
    <cellStyle name="Текст предупреждения" xfId="48" builtinId="11" customBuiltin="1"/>
    <cellStyle name="Финансовый 2" xfId="15"/>
    <cellStyle name="Финансовый 2 2" xfId="21"/>
    <cellStyle name="Финансовый 2 2 2" xfId="33"/>
    <cellStyle name="Финансовый 2 3" xfId="30"/>
    <cellStyle name="Финансовый 3" xfId="20"/>
    <cellStyle name="Финансовый 3 2" xfId="32"/>
    <cellStyle name="Финансовый 4" xfId="34"/>
    <cellStyle name="Хороший" xfId="40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2"/>
  <sheetViews>
    <sheetView tabSelected="1" view="pageBreakPreview" topLeftCell="A612" zoomScale="60" zoomScaleNormal="70" workbookViewId="0">
      <selection activeCell="M362" sqref="M362"/>
    </sheetView>
  </sheetViews>
  <sheetFormatPr defaultColWidth="9.140625" defaultRowHeight="18.75" x14ac:dyDescent="0.3"/>
  <cols>
    <col min="1" max="1" width="8.42578125" style="1" customWidth="1"/>
    <col min="2" max="2" width="9.5703125" style="1" customWidth="1"/>
    <col min="3" max="3" width="33.7109375" style="3" customWidth="1"/>
    <col min="4" max="4" width="19.5703125" style="3" customWidth="1"/>
    <col min="5" max="5" width="13.85546875" style="4" customWidth="1"/>
    <col min="6" max="6" width="30.7109375" style="2" customWidth="1"/>
    <col min="7" max="7" width="12.5703125" style="2" customWidth="1"/>
    <col min="8" max="8" width="14" style="2" customWidth="1"/>
    <col min="9" max="9" width="13.7109375" style="2" customWidth="1"/>
    <col min="10" max="10" width="13.28515625" style="4" customWidth="1"/>
    <col min="11" max="11" width="7.140625" style="1" customWidth="1"/>
    <col min="12" max="12" width="13.28515625" style="5" customWidth="1"/>
    <col min="13" max="13" width="19.140625" style="2" customWidth="1"/>
    <col min="14" max="14" width="20.140625" style="2" customWidth="1"/>
    <col min="15" max="15" width="20.42578125" style="2" customWidth="1"/>
    <col min="16" max="17" width="18.140625" style="2" customWidth="1"/>
    <col min="18" max="18" width="20.85546875" style="2" customWidth="1"/>
    <col min="19" max="19" width="19" style="2" customWidth="1"/>
    <col min="20" max="20" width="9.140625" style="2"/>
    <col min="21" max="21" width="16" style="2" customWidth="1"/>
    <col min="22" max="23" width="9.140625" style="2"/>
    <col min="24" max="24" width="18.42578125" style="2" customWidth="1"/>
    <col min="25" max="25" width="17" style="2" customWidth="1"/>
    <col min="26" max="26" width="41.7109375" style="2" customWidth="1"/>
    <col min="27" max="16384" width="9.140625" style="2"/>
  </cols>
  <sheetData>
    <row r="1" spans="1:19" x14ac:dyDescent="0.3">
      <c r="M1" s="164" t="s">
        <v>0</v>
      </c>
      <c r="N1" s="164"/>
      <c r="O1" s="164"/>
      <c r="P1" s="164"/>
      <c r="Q1" s="164"/>
      <c r="R1" s="164"/>
      <c r="S1" s="164"/>
    </row>
    <row r="2" spans="1:19" x14ac:dyDescent="0.3">
      <c r="C2" s="1"/>
      <c r="M2" s="164" t="s">
        <v>1</v>
      </c>
      <c r="N2" s="164"/>
      <c r="O2" s="164"/>
      <c r="P2" s="164"/>
      <c r="Q2" s="164"/>
      <c r="R2" s="164"/>
      <c r="S2" s="164"/>
    </row>
    <row r="3" spans="1:19" x14ac:dyDescent="0.3">
      <c r="M3" s="164" t="s">
        <v>2</v>
      </c>
      <c r="N3" s="164"/>
      <c r="O3" s="164"/>
      <c r="P3" s="164"/>
      <c r="Q3" s="164"/>
      <c r="R3" s="164"/>
      <c r="S3" s="164"/>
    </row>
    <row r="4" spans="1:19" hidden="1" x14ac:dyDescent="0.3">
      <c r="D4" s="2"/>
      <c r="M4" s="164" t="s">
        <v>3</v>
      </c>
      <c r="N4" s="164"/>
      <c r="O4" s="164"/>
      <c r="P4" s="164"/>
      <c r="Q4" s="164"/>
      <c r="R4" s="164"/>
      <c r="S4" s="164"/>
    </row>
    <row r="5" spans="1:19" hidden="1" x14ac:dyDescent="0.3">
      <c r="D5" s="2"/>
    </row>
    <row r="6" spans="1:19" x14ac:dyDescent="0.3">
      <c r="D6" s="2"/>
    </row>
    <row r="7" spans="1:19" hidden="1" x14ac:dyDescent="0.3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</row>
    <row r="8" spans="1:19" x14ac:dyDescent="0.3">
      <c r="A8" s="165" t="s">
        <v>4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</row>
    <row r="9" spans="1:19" x14ac:dyDescent="0.3">
      <c r="P9" s="56"/>
    </row>
    <row r="10" spans="1:19" ht="58.5" customHeight="1" x14ac:dyDescent="0.3">
      <c r="A10" s="173" t="s">
        <v>5</v>
      </c>
      <c r="B10" s="166" t="s">
        <v>6</v>
      </c>
      <c r="C10" s="168"/>
      <c r="D10" s="173" t="s">
        <v>7</v>
      </c>
      <c r="E10" s="173" t="s">
        <v>8</v>
      </c>
      <c r="F10" s="173" t="s">
        <v>9</v>
      </c>
      <c r="G10" s="166" t="s">
        <v>10</v>
      </c>
      <c r="H10" s="167"/>
      <c r="I10" s="168"/>
      <c r="J10" s="166" t="s">
        <v>267</v>
      </c>
      <c r="K10" s="167"/>
      <c r="L10" s="167"/>
      <c r="M10" s="167"/>
      <c r="N10" s="167"/>
      <c r="O10" s="167"/>
      <c r="P10" s="167"/>
      <c r="Q10" s="167"/>
      <c r="R10" s="168"/>
      <c r="S10" s="169" t="s">
        <v>11</v>
      </c>
    </row>
    <row r="11" spans="1:19" ht="117" customHeight="1" x14ac:dyDescent="0.3">
      <c r="A11" s="174"/>
      <c r="B11" s="180"/>
      <c r="C11" s="181"/>
      <c r="D11" s="174"/>
      <c r="E11" s="174"/>
      <c r="F11" s="175"/>
      <c r="G11" s="6" t="s">
        <v>12</v>
      </c>
      <c r="H11" s="6" t="s">
        <v>13</v>
      </c>
      <c r="I11" s="6" t="s">
        <v>14</v>
      </c>
      <c r="J11" s="6" t="s">
        <v>15</v>
      </c>
      <c r="K11" s="6" t="s">
        <v>16</v>
      </c>
      <c r="L11" s="7" t="s">
        <v>17</v>
      </c>
      <c r="M11" s="6" t="s">
        <v>18</v>
      </c>
      <c r="N11" s="6" t="s">
        <v>19</v>
      </c>
      <c r="O11" s="6" t="s">
        <v>20</v>
      </c>
      <c r="P11" s="6" t="s">
        <v>21</v>
      </c>
      <c r="Q11" s="6" t="s">
        <v>159</v>
      </c>
      <c r="R11" s="6" t="s">
        <v>22</v>
      </c>
      <c r="S11" s="169"/>
    </row>
    <row r="12" spans="1:19" x14ac:dyDescent="0.3">
      <c r="A12" s="6">
        <v>1</v>
      </c>
      <c r="B12" s="6"/>
      <c r="C12" s="82">
        <v>2</v>
      </c>
      <c r="D12" s="82">
        <v>3</v>
      </c>
      <c r="E12" s="6">
        <v>4</v>
      </c>
      <c r="F12" s="6">
        <v>5</v>
      </c>
      <c r="G12" s="6">
        <v>6</v>
      </c>
      <c r="H12" s="82">
        <v>7</v>
      </c>
      <c r="I12" s="6">
        <v>8</v>
      </c>
      <c r="J12" s="6">
        <v>9</v>
      </c>
      <c r="K12" s="82">
        <v>10</v>
      </c>
      <c r="L12" s="8">
        <v>11</v>
      </c>
      <c r="M12" s="6">
        <v>12</v>
      </c>
      <c r="N12" s="6">
        <v>13</v>
      </c>
      <c r="O12" s="82">
        <v>14</v>
      </c>
      <c r="P12" s="82">
        <v>15</v>
      </c>
      <c r="Q12" s="82">
        <v>16</v>
      </c>
      <c r="R12" s="6">
        <v>17</v>
      </c>
      <c r="S12" s="6">
        <v>18</v>
      </c>
    </row>
    <row r="13" spans="1:19" x14ac:dyDescent="0.3">
      <c r="A13" s="170" t="s">
        <v>244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2"/>
    </row>
    <row r="14" spans="1:19" s="84" customFormat="1" x14ac:dyDescent="0.3">
      <c r="A14" s="133">
        <v>1</v>
      </c>
      <c r="B14" s="127"/>
      <c r="C14" s="154" t="s">
        <v>278</v>
      </c>
      <c r="D14" s="142" t="s">
        <v>24</v>
      </c>
      <c r="E14" s="142" t="s">
        <v>25</v>
      </c>
      <c r="F14" s="142" t="s">
        <v>294</v>
      </c>
      <c r="G14" s="142" t="s">
        <v>34</v>
      </c>
      <c r="H14" s="142" t="s">
        <v>281</v>
      </c>
      <c r="I14" s="142" t="s">
        <v>282</v>
      </c>
      <c r="J14" s="73" t="s">
        <v>29</v>
      </c>
      <c r="K14" s="147">
        <v>748</v>
      </c>
      <c r="L14" s="52" t="s">
        <v>35</v>
      </c>
      <c r="M14" s="35">
        <v>191.244</v>
      </c>
      <c r="N14" s="35">
        <v>193.732</v>
      </c>
      <c r="O14" s="35">
        <v>177.14400000000001</v>
      </c>
      <c r="P14" s="35">
        <v>129.25190000000001</v>
      </c>
      <c r="Q14" s="29"/>
      <c r="R14" s="54">
        <f>SUM(M14:Q14)</f>
        <v>691.37189999999998</v>
      </c>
      <c r="S14" s="147" t="s">
        <v>26</v>
      </c>
    </row>
    <row r="15" spans="1:19" s="84" customFormat="1" x14ac:dyDescent="0.3">
      <c r="A15" s="134"/>
      <c r="B15" s="128"/>
      <c r="C15" s="155"/>
      <c r="D15" s="143"/>
      <c r="E15" s="143"/>
      <c r="F15" s="143"/>
      <c r="G15" s="143"/>
      <c r="H15" s="143"/>
      <c r="I15" s="143"/>
      <c r="J15" s="73" t="s">
        <v>27</v>
      </c>
      <c r="K15" s="148"/>
      <c r="L15" s="52" t="s">
        <v>36</v>
      </c>
      <c r="M15" s="35">
        <v>0.49019999999999997</v>
      </c>
      <c r="N15" s="35">
        <v>0</v>
      </c>
      <c r="O15" s="35">
        <v>0</v>
      </c>
      <c r="P15" s="35">
        <v>0</v>
      </c>
      <c r="Q15" s="29"/>
      <c r="R15" s="54">
        <f t="shared" ref="R15:R34" si="0">SUM(M15:Q15)</f>
        <v>0.49019999999999997</v>
      </c>
      <c r="S15" s="148"/>
    </row>
    <row r="16" spans="1:19" s="84" customFormat="1" x14ac:dyDescent="0.3">
      <c r="A16" s="134"/>
      <c r="B16" s="128"/>
      <c r="C16" s="155"/>
      <c r="D16" s="143"/>
      <c r="E16" s="143"/>
      <c r="F16" s="143"/>
      <c r="G16" s="143"/>
      <c r="H16" s="143"/>
      <c r="I16" s="143"/>
      <c r="J16" s="73" t="s">
        <v>32</v>
      </c>
      <c r="K16" s="148"/>
      <c r="L16" s="52" t="s">
        <v>37</v>
      </c>
      <c r="M16" s="35">
        <v>0.60199999999999998</v>
      </c>
      <c r="N16" s="35">
        <v>0</v>
      </c>
      <c r="O16" s="35">
        <v>0</v>
      </c>
      <c r="P16" s="35">
        <v>0</v>
      </c>
      <c r="Q16" s="29"/>
      <c r="R16" s="54">
        <f t="shared" si="0"/>
        <v>0.60199999999999998</v>
      </c>
      <c r="S16" s="148"/>
    </row>
    <row r="17" spans="1:19" s="84" customFormat="1" x14ac:dyDescent="0.3">
      <c r="A17" s="134"/>
      <c r="B17" s="128"/>
      <c r="C17" s="155"/>
      <c r="D17" s="143"/>
      <c r="E17" s="143"/>
      <c r="F17" s="143"/>
      <c r="G17" s="143"/>
      <c r="H17" s="143"/>
      <c r="I17" s="143"/>
      <c r="J17" s="73" t="s">
        <v>29</v>
      </c>
      <c r="K17" s="148"/>
      <c r="L17" s="52" t="s">
        <v>38</v>
      </c>
      <c r="M17" s="35">
        <v>0</v>
      </c>
      <c r="N17" s="35">
        <v>10.089</v>
      </c>
      <c r="O17" s="35">
        <v>0</v>
      </c>
      <c r="P17" s="35">
        <v>0</v>
      </c>
      <c r="Q17" s="29"/>
      <c r="R17" s="54">
        <f t="shared" si="0"/>
        <v>10.089</v>
      </c>
      <c r="S17" s="148"/>
    </row>
    <row r="18" spans="1:19" s="84" customFormat="1" x14ac:dyDescent="0.3">
      <c r="A18" s="134"/>
      <c r="B18" s="128"/>
      <c r="C18" s="155"/>
      <c r="D18" s="143"/>
      <c r="E18" s="143"/>
      <c r="F18" s="143"/>
      <c r="G18" s="143"/>
      <c r="H18" s="143"/>
      <c r="I18" s="143"/>
      <c r="J18" s="73" t="s">
        <v>27</v>
      </c>
      <c r="K18" s="148"/>
      <c r="L18" s="52" t="s">
        <v>39</v>
      </c>
      <c r="M18" s="35">
        <v>35.610999999999997</v>
      </c>
      <c r="N18" s="35">
        <v>0</v>
      </c>
      <c r="O18" s="35">
        <v>0.316</v>
      </c>
      <c r="P18" s="35">
        <v>0.188</v>
      </c>
      <c r="Q18" s="29"/>
      <c r="R18" s="54">
        <f t="shared" si="0"/>
        <v>36.115000000000002</v>
      </c>
      <c r="S18" s="148"/>
    </row>
    <row r="19" spans="1:19" s="84" customFormat="1" x14ac:dyDescent="0.3">
      <c r="A19" s="134"/>
      <c r="B19" s="128"/>
      <c r="C19" s="155"/>
      <c r="D19" s="143"/>
      <c r="E19" s="143"/>
      <c r="F19" s="143"/>
      <c r="G19" s="143"/>
      <c r="H19" s="143"/>
      <c r="I19" s="143"/>
      <c r="J19" s="73" t="s">
        <v>29</v>
      </c>
      <c r="K19" s="148"/>
      <c r="L19" s="52" t="s">
        <v>40</v>
      </c>
      <c r="M19" s="35">
        <v>981.60199999999998</v>
      </c>
      <c r="N19" s="35">
        <v>1223.5989999999999</v>
      </c>
      <c r="O19" s="35">
        <v>1640.97</v>
      </c>
      <c r="P19" s="35">
        <v>992.00609999999995</v>
      </c>
      <c r="Q19" s="29"/>
      <c r="R19" s="54">
        <f t="shared" si="0"/>
        <v>4838.1770999999999</v>
      </c>
      <c r="S19" s="148"/>
    </row>
    <row r="20" spans="1:19" s="84" customFormat="1" x14ac:dyDescent="0.3">
      <c r="A20" s="134"/>
      <c r="B20" s="128"/>
      <c r="C20" s="155"/>
      <c r="D20" s="143"/>
      <c r="E20" s="143"/>
      <c r="F20" s="143"/>
      <c r="G20" s="143"/>
      <c r="H20" s="143"/>
      <c r="I20" s="143"/>
      <c r="J20" s="73" t="s">
        <v>32</v>
      </c>
      <c r="K20" s="148"/>
      <c r="L20" s="52" t="s">
        <v>41</v>
      </c>
      <c r="M20" s="35">
        <v>20.039000000000001</v>
      </c>
      <c r="N20" s="35">
        <v>0</v>
      </c>
      <c r="O20" s="35">
        <v>0</v>
      </c>
      <c r="P20" s="35">
        <v>0</v>
      </c>
      <c r="Q20" s="29"/>
      <c r="R20" s="54">
        <f t="shared" si="0"/>
        <v>20.039000000000001</v>
      </c>
      <c r="S20" s="148"/>
    </row>
    <row r="21" spans="1:19" s="84" customFormat="1" x14ac:dyDescent="0.3">
      <c r="A21" s="134"/>
      <c r="B21" s="128"/>
      <c r="C21" s="155"/>
      <c r="D21" s="143"/>
      <c r="E21" s="143"/>
      <c r="F21" s="143"/>
      <c r="G21" s="143"/>
      <c r="H21" s="143"/>
      <c r="I21" s="143"/>
      <c r="J21" s="73" t="s">
        <v>27</v>
      </c>
      <c r="K21" s="148"/>
      <c r="L21" s="52" t="s">
        <v>42</v>
      </c>
      <c r="M21" s="35">
        <v>93.433000000000007</v>
      </c>
      <c r="N21" s="35">
        <v>0</v>
      </c>
      <c r="O21" s="35">
        <v>1.1759999999999999</v>
      </c>
      <c r="P21" s="35">
        <v>0.90700000000000003</v>
      </c>
      <c r="Q21" s="29"/>
      <c r="R21" s="54">
        <f t="shared" si="0"/>
        <v>95.516000000000005</v>
      </c>
      <c r="S21" s="148"/>
    </row>
    <row r="22" spans="1:19" s="84" customFormat="1" x14ac:dyDescent="0.3">
      <c r="A22" s="134"/>
      <c r="B22" s="128"/>
      <c r="C22" s="155"/>
      <c r="D22" s="143"/>
      <c r="E22" s="143"/>
      <c r="F22" s="143"/>
      <c r="G22" s="143"/>
      <c r="H22" s="143"/>
      <c r="I22" s="143"/>
      <c r="J22" s="73" t="s">
        <v>29</v>
      </c>
      <c r="K22" s="148"/>
      <c r="L22" s="52" t="s">
        <v>43</v>
      </c>
      <c r="M22" s="35">
        <v>462.762</v>
      </c>
      <c r="N22" s="35">
        <v>696.13699999999994</v>
      </c>
      <c r="O22" s="35">
        <v>895.11599999999999</v>
      </c>
      <c r="P22" s="35">
        <v>656.50599999999997</v>
      </c>
      <c r="Q22" s="29"/>
      <c r="R22" s="54">
        <f t="shared" si="0"/>
        <v>2710.5209999999997</v>
      </c>
      <c r="S22" s="148"/>
    </row>
    <row r="23" spans="1:19" s="84" customFormat="1" x14ac:dyDescent="0.3">
      <c r="A23" s="134"/>
      <c r="B23" s="128"/>
      <c r="C23" s="155"/>
      <c r="D23" s="143"/>
      <c r="E23" s="143"/>
      <c r="F23" s="143"/>
      <c r="G23" s="143"/>
      <c r="H23" s="143"/>
      <c r="I23" s="143"/>
      <c r="J23" s="73" t="s">
        <v>32</v>
      </c>
      <c r="K23" s="148"/>
      <c r="L23" s="52" t="s">
        <v>44</v>
      </c>
      <c r="M23" s="35">
        <v>39.533000000000001</v>
      </c>
      <c r="N23" s="35">
        <v>0</v>
      </c>
      <c r="O23" s="35">
        <v>0</v>
      </c>
      <c r="P23" s="35">
        <v>0</v>
      </c>
      <c r="Q23" s="29"/>
      <c r="R23" s="54">
        <f t="shared" si="0"/>
        <v>39.533000000000001</v>
      </c>
      <c r="S23" s="148"/>
    </row>
    <row r="24" spans="1:19" s="84" customFormat="1" x14ac:dyDescent="0.3">
      <c r="A24" s="134"/>
      <c r="B24" s="128"/>
      <c r="C24" s="155"/>
      <c r="D24" s="143"/>
      <c r="E24" s="143"/>
      <c r="F24" s="143"/>
      <c r="G24" s="143"/>
      <c r="H24" s="143"/>
      <c r="I24" s="143"/>
      <c r="J24" s="73" t="s">
        <v>27</v>
      </c>
      <c r="K24" s="148"/>
      <c r="L24" s="52" t="s">
        <v>28</v>
      </c>
      <c r="M24" s="35">
        <v>218.71700000000001</v>
      </c>
      <c r="N24" s="35">
        <v>0</v>
      </c>
      <c r="O24" s="35">
        <v>1.1439999999999999</v>
      </c>
      <c r="P24" s="35">
        <v>0.85199999999999998</v>
      </c>
      <c r="Q24" s="29"/>
      <c r="R24" s="54">
        <f t="shared" si="0"/>
        <v>220.71300000000002</v>
      </c>
      <c r="S24" s="148"/>
    </row>
    <row r="25" spans="1:19" s="84" customFormat="1" x14ac:dyDescent="0.3">
      <c r="A25" s="134"/>
      <c r="B25" s="128"/>
      <c r="C25" s="155"/>
      <c r="D25" s="143"/>
      <c r="E25" s="143"/>
      <c r="F25" s="143"/>
      <c r="G25" s="143"/>
      <c r="H25" s="143"/>
      <c r="I25" s="143"/>
      <c r="J25" s="73" t="s">
        <v>29</v>
      </c>
      <c r="K25" s="148"/>
      <c r="L25" s="52" t="s">
        <v>30</v>
      </c>
      <c r="M25" s="35">
        <v>819.50099999999998</v>
      </c>
      <c r="N25" s="35">
        <v>1411.9949999999999</v>
      </c>
      <c r="O25" s="35">
        <v>1652.222</v>
      </c>
      <c r="P25" s="35">
        <v>1317.355</v>
      </c>
      <c r="Q25" s="29"/>
      <c r="R25" s="54">
        <f t="shared" si="0"/>
        <v>5201.0730000000003</v>
      </c>
      <c r="S25" s="148"/>
    </row>
    <row r="26" spans="1:19" s="84" customFormat="1" x14ac:dyDescent="0.3">
      <c r="A26" s="134"/>
      <c r="B26" s="128"/>
      <c r="C26" s="155"/>
      <c r="D26" s="143"/>
      <c r="E26" s="143"/>
      <c r="F26" s="143"/>
      <c r="G26" s="143"/>
      <c r="H26" s="143"/>
      <c r="I26" s="143"/>
      <c r="J26" s="73" t="s">
        <v>32</v>
      </c>
      <c r="K26" s="148"/>
      <c r="L26" s="52" t="s">
        <v>33</v>
      </c>
      <c r="M26" s="35">
        <v>88.673000000000002</v>
      </c>
      <c r="N26" s="35">
        <v>0</v>
      </c>
      <c r="O26" s="35">
        <v>0</v>
      </c>
      <c r="P26" s="35">
        <v>0</v>
      </c>
      <c r="Q26" s="29"/>
      <c r="R26" s="54">
        <f t="shared" si="0"/>
        <v>88.673000000000002</v>
      </c>
      <c r="S26" s="148"/>
    </row>
    <row r="27" spans="1:19" s="84" customFormat="1" x14ac:dyDescent="0.3">
      <c r="A27" s="134"/>
      <c r="B27" s="128"/>
      <c r="C27" s="155"/>
      <c r="D27" s="143"/>
      <c r="E27" s="143"/>
      <c r="F27" s="143"/>
      <c r="G27" s="143"/>
      <c r="H27" s="143"/>
      <c r="I27" s="143"/>
      <c r="J27" s="73" t="s">
        <v>29</v>
      </c>
      <c r="K27" s="148"/>
      <c r="L27" s="52" t="s">
        <v>45</v>
      </c>
      <c r="M27" s="35">
        <v>45.734999999999999</v>
      </c>
      <c r="N27" s="35">
        <v>37.213999999999999</v>
      </c>
      <c r="O27" s="35">
        <v>48.429000000000002</v>
      </c>
      <c r="P27" s="35">
        <v>30.039000000000001</v>
      </c>
      <c r="Q27" s="29"/>
      <c r="R27" s="54">
        <f t="shared" si="0"/>
        <v>161.41699999999997</v>
      </c>
      <c r="S27" s="148"/>
    </row>
    <row r="28" spans="1:19" s="84" customFormat="1" x14ac:dyDescent="0.3">
      <c r="A28" s="134"/>
      <c r="B28" s="128"/>
      <c r="C28" s="155"/>
      <c r="D28" s="143"/>
      <c r="E28" s="143"/>
      <c r="F28" s="143"/>
      <c r="G28" s="143"/>
      <c r="H28" s="143"/>
      <c r="I28" s="143"/>
      <c r="J28" s="73" t="s">
        <v>27</v>
      </c>
      <c r="K28" s="148"/>
      <c r="L28" s="52" t="s">
        <v>46</v>
      </c>
      <c r="M28" s="35">
        <v>40.643000000000001</v>
      </c>
      <c r="N28" s="35">
        <v>0</v>
      </c>
      <c r="O28" s="35">
        <v>0.28799999999999998</v>
      </c>
      <c r="P28" s="35">
        <v>0.21430000000000002</v>
      </c>
      <c r="Q28" s="29"/>
      <c r="R28" s="54">
        <f t="shared" si="0"/>
        <v>41.145299999999999</v>
      </c>
      <c r="S28" s="148"/>
    </row>
    <row r="29" spans="1:19" s="84" customFormat="1" x14ac:dyDescent="0.3">
      <c r="A29" s="134"/>
      <c r="B29" s="128"/>
      <c r="C29" s="155"/>
      <c r="D29" s="143"/>
      <c r="E29" s="143"/>
      <c r="F29" s="143"/>
      <c r="G29" s="143"/>
      <c r="H29" s="143"/>
      <c r="I29" s="143"/>
      <c r="J29" s="73" t="s">
        <v>29</v>
      </c>
      <c r="K29" s="148"/>
      <c r="L29" s="52" t="s">
        <v>47</v>
      </c>
      <c r="M29" s="35">
        <v>151.959</v>
      </c>
      <c r="N29" s="35">
        <v>254.10599999999999</v>
      </c>
      <c r="O29" s="35">
        <v>298.077</v>
      </c>
      <c r="P29" s="35">
        <v>228.06070000000003</v>
      </c>
      <c r="Q29" s="29"/>
      <c r="R29" s="54">
        <f t="shared" si="0"/>
        <v>932.20270000000005</v>
      </c>
      <c r="S29" s="148"/>
    </row>
    <row r="30" spans="1:19" s="84" customFormat="1" x14ac:dyDescent="0.3">
      <c r="A30" s="134"/>
      <c r="B30" s="128"/>
      <c r="C30" s="155"/>
      <c r="D30" s="143"/>
      <c r="E30" s="143"/>
      <c r="F30" s="143"/>
      <c r="G30" s="143"/>
      <c r="H30" s="143"/>
      <c r="I30" s="143"/>
      <c r="J30" s="73" t="s">
        <v>32</v>
      </c>
      <c r="K30" s="148"/>
      <c r="L30" s="52" t="s">
        <v>48</v>
      </c>
      <c r="M30" s="35">
        <v>17.218</v>
      </c>
      <c r="N30" s="35">
        <v>0</v>
      </c>
      <c r="O30" s="35">
        <v>0</v>
      </c>
      <c r="P30" s="35">
        <v>0</v>
      </c>
      <c r="Q30" s="29"/>
      <c r="R30" s="54">
        <f t="shared" si="0"/>
        <v>17.218</v>
      </c>
      <c r="S30" s="148"/>
    </row>
    <row r="31" spans="1:19" s="84" customFormat="1" x14ac:dyDescent="0.3">
      <c r="A31" s="134"/>
      <c r="B31" s="128"/>
      <c r="C31" s="155"/>
      <c r="D31" s="143"/>
      <c r="E31" s="143"/>
      <c r="F31" s="143"/>
      <c r="G31" s="143"/>
      <c r="H31" s="143"/>
      <c r="I31" s="143"/>
      <c r="J31" s="73" t="s">
        <v>27</v>
      </c>
      <c r="K31" s="148"/>
      <c r="L31" s="52" t="s">
        <v>134</v>
      </c>
      <c r="M31" s="35">
        <v>73.09</v>
      </c>
      <c r="N31" s="35">
        <v>0</v>
      </c>
      <c r="O31" s="35">
        <v>0.627</v>
      </c>
      <c r="P31" s="35">
        <v>0.43269999999999997</v>
      </c>
      <c r="Q31" s="29"/>
      <c r="R31" s="54">
        <f t="shared" si="0"/>
        <v>74.149699999999996</v>
      </c>
      <c r="S31" s="148"/>
    </row>
    <row r="32" spans="1:19" s="84" customFormat="1" x14ac:dyDescent="0.3">
      <c r="A32" s="134"/>
      <c r="B32" s="128"/>
      <c r="C32" s="155"/>
      <c r="D32" s="143"/>
      <c r="E32" s="143"/>
      <c r="F32" s="143"/>
      <c r="G32" s="143"/>
      <c r="H32" s="143"/>
      <c r="I32" s="143"/>
      <c r="J32" s="73" t="s">
        <v>29</v>
      </c>
      <c r="K32" s="148"/>
      <c r="L32" s="52" t="s">
        <v>73</v>
      </c>
      <c r="M32" s="35">
        <v>287.20699999999999</v>
      </c>
      <c r="N32" s="35">
        <v>461.69200000000001</v>
      </c>
      <c r="O32" s="35">
        <v>524.26800000000003</v>
      </c>
      <c r="P32" s="35">
        <v>416.58759999999995</v>
      </c>
      <c r="Q32" s="29"/>
      <c r="R32" s="54">
        <f t="shared" si="0"/>
        <v>1689.7545999999998</v>
      </c>
      <c r="S32" s="148"/>
    </row>
    <row r="33" spans="1:22" s="84" customFormat="1" x14ac:dyDescent="0.3">
      <c r="A33" s="134"/>
      <c r="B33" s="128"/>
      <c r="C33" s="155"/>
      <c r="D33" s="143"/>
      <c r="E33" s="143"/>
      <c r="F33" s="143"/>
      <c r="G33" s="143"/>
      <c r="H33" s="143"/>
      <c r="I33" s="143"/>
      <c r="J33" s="73" t="s">
        <v>32</v>
      </c>
      <c r="K33" s="148"/>
      <c r="L33" s="52" t="s">
        <v>135</v>
      </c>
      <c r="M33" s="35">
        <v>25.395</v>
      </c>
      <c r="N33" s="35">
        <v>0</v>
      </c>
      <c r="O33" s="35">
        <v>0</v>
      </c>
      <c r="P33" s="35">
        <v>0</v>
      </c>
      <c r="Q33" s="29"/>
      <c r="R33" s="54">
        <f t="shared" si="0"/>
        <v>25.395</v>
      </c>
      <c r="S33" s="148"/>
    </row>
    <row r="34" spans="1:22" s="84" customFormat="1" x14ac:dyDescent="0.3">
      <c r="A34" s="135"/>
      <c r="B34" s="129"/>
      <c r="C34" s="156"/>
      <c r="D34" s="153"/>
      <c r="E34" s="153"/>
      <c r="F34" s="153"/>
      <c r="G34" s="153"/>
      <c r="H34" s="153"/>
      <c r="I34" s="153"/>
      <c r="J34" s="73" t="s">
        <v>29</v>
      </c>
      <c r="K34" s="149"/>
      <c r="L34" s="52" t="s">
        <v>31</v>
      </c>
      <c r="M34" s="35">
        <v>164.357</v>
      </c>
      <c r="N34" s="35">
        <v>181.22800000000001</v>
      </c>
      <c r="O34" s="35">
        <v>109.364</v>
      </c>
      <c r="P34" s="35">
        <v>542.9461</v>
      </c>
      <c r="Q34" s="29"/>
      <c r="R34" s="54">
        <f t="shared" si="0"/>
        <v>997.89510000000007</v>
      </c>
      <c r="S34" s="149"/>
    </row>
    <row r="35" spans="1:22" s="84" customFormat="1" x14ac:dyDescent="0.3">
      <c r="A35" s="20"/>
      <c r="B35" s="20"/>
      <c r="C35" s="48">
        <v>1</v>
      </c>
      <c r="D35" s="48"/>
      <c r="E35" s="48"/>
      <c r="F35" s="48"/>
      <c r="G35" s="48"/>
      <c r="H35" s="48"/>
      <c r="I35" s="48"/>
      <c r="J35" s="49"/>
      <c r="K35" s="48"/>
      <c r="L35" s="50"/>
      <c r="M35" s="51">
        <f>SUM(M14:M34)</f>
        <v>3757.8111999999996</v>
      </c>
      <c r="N35" s="51">
        <f t="shared" ref="N35:Q35" si="1">SUM(N14:N34)</f>
        <v>4469.7919999999995</v>
      </c>
      <c r="O35" s="51">
        <f t="shared" si="1"/>
        <v>5349.1409999999996</v>
      </c>
      <c r="P35" s="51">
        <f t="shared" si="1"/>
        <v>4315.3463999999994</v>
      </c>
      <c r="Q35" s="51">
        <f t="shared" si="1"/>
        <v>0</v>
      </c>
      <c r="R35" s="51">
        <f>SUM(R14:R34)</f>
        <v>17892.0906</v>
      </c>
      <c r="S35" s="48"/>
    </row>
    <row r="36" spans="1:22" ht="91.5" customHeight="1" x14ac:dyDescent="0.3">
      <c r="A36" s="147">
        <v>2</v>
      </c>
      <c r="B36" s="122"/>
      <c r="C36" s="160" t="s">
        <v>50</v>
      </c>
      <c r="D36" s="150" t="s">
        <v>24</v>
      </c>
      <c r="E36" s="150" t="s">
        <v>25</v>
      </c>
      <c r="F36" s="150" t="s">
        <v>279</v>
      </c>
      <c r="G36" s="150" t="s">
        <v>230</v>
      </c>
      <c r="H36" s="142" t="s">
        <v>231</v>
      </c>
      <c r="I36" s="142" t="s">
        <v>243</v>
      </c>
      <c r="J36" s="73" t="s">
        <v>29</v>
      </c>
      <c r="K36" s="142">
        <v>285</v>
      </c>
      <c r="L36" s="52" t="s">
        <v>52</v>
      </c>
      <c r="M36" s="71">
        <v>1642.7811000000002</v>
      </c>
      <c r="N36" s="71">
        <v>2014.3797</v>
      </c>
      <c r="O36" s="71">
        <v>2516.3454999999999</v>
      </c>
      <c r="P36" s="71">
        <v>1975.3961999999999</v>
      </c>
      <c r="Q36" s="54"/>
      <c r="R36" s="54">
        <f>SUM(M36:P36)</f>
        <v>8148.9025000000001</v>
      </c>
      <c r="S36" s="147" t="s">
        <v>26</v>
      </c>
      <c r="T36" s="85"/>
      <c r="U36" s="85"/>
    </row>
    <row r="37" spans="1:22" ht="86.25" customHeight="1" x14ac:dyDescent="0.3">
      <c r="A37" s="149"/>
      <c r="B37" s="123"/>
      <c r="C37" s="161"/>
      <c r="D37" s="152"/>
      <c r="E37" s="152"/>
      <c r="F37" s="152"/>
      <c r="G37" s="152"/>
      <c r="H37" s="153"/>
      <c r="I37" s="153"/>
      <c r="J37" s="73" t="s">
        <v>111</v>
      </c>
      <c r="K37" s="153"/>
      <c r="L37" s="52" t="s">
        <v>206</v>
      </c>
      <c r="M37" s="71">
        <v>201.52670000000001</v>
      </c>
      <c r="N37" s="71">
        <v>0</v>
      </c>
      <c r="O37" s="71">
        <v>0</v>
      </c>
      <c r="P37" s="71">
        <v>0</v>
      </c>
      <c r="Q37" s="54"/>
      <c r="R37" s="54">
        <f>SUM(M37:P37)</f>
        <v>201.52670000000001</v>
      </c>
      <c r="S37" s="149"/>
      <c r="T37" s="85"/>
      <c r="U37" s="85"/>
    </row>
    <row r="38" spans="1:22" x14ac:dyDescent="0.3">
      <c r="A38" s="48"/>
      <c r="B38" s="48"/>
      <c r="C38" s="48">
        <v>1</v>
      </c>
      <c r="D38" s="48"/>
      <c r="E38" s="48"/>
      <c r="F38" s="48"/>
      <c r="G38" s="48"/>
      <c r="H38" s="48"/>
      <c r="I38" s="48"/>
      <c r="J38" s="49"/>
      <c r="K38" s="48"/>
      <c r="L38" s="50"/>
      <c r="M38" s="51">
        <f>SUM(M36:M37)</f>
        <v>1844.3078</v>
      </c>
      <c r="N38" s="51">
        <f t="shared" ref="N38:R38" si="2">SUM(N36:N37)</f>
        <v>2014.3797</v>
      </c>
      <c r="O38" s="51">
        <f t="shared" si="2"/>
        <v>2516.3454999999999</v>
      </c>
      <c r="P38" s="51">
        <f t="shared" si="2"/>
        <v>1975.3961999999999</v>
      </c>
      <c r="Q38" s="51">
        <f t="shared" si="2"/>
        <v>0</v>
      </c>
      <c r="R38" s="51">
        <f t="shared" si="2"/>
        <v>8350.4292000000005</v>
      </c>
      <c r="S38" s="48"/>
      <c r="V38" s="86"/>
    </row>
    <row r="39" spans="1:22" x14ac:dyDescent="0.3">
      <c r="A39" s="148">
        <v>3</v>
      </c>
      <c r="B39" s="124"/>
      <c r="C39" s="130" t="s">
        <v>287</v>
      </c>
      <c r="D39" s="142" t="s">
        <v>24</v>
      </c>
      <c r="E39" s="142" t="s">
        <v>25</v>
      </c>
      <c r="F39" s="142" t="s">
        <v>131</v>
      </c>
      <c r="G39" s="133" t="s">
        <v>232</v>
      </c>
      <c r="H39" s="133" t="s">
        <v>233</v>
      </c>
      <c r="I39" s="133" t="s">
        <v>272</v>
      </c>
      <c r="J39" s="73" t="s">
        <v>29</v>
      </c>
      <c r="K39" s="147">
        <v>122</v>
      </c>
      <c r="L39" s="52" t="s">
        <v>35</v>
      </c>
      <c r="M39" s="54"/>
      <c r="N39" s="94">
        <v>475.63600000000002</v>
      </c>
      <c r="O39" s="94">
        <v>474.42240000000004</v>
      </c>
      <c r="P39" s="94">
        <v>662.89300000000003</v>
      </c>
      <c r="Q39" s="94">
        <v>358.80650000000003</v>
      </c>
      <c r="R39" s="54">
        <f t="shared" ref="R39:R45" si="3">SUM(M39:Q39)</f>
        <v>1971.7579000000001</v>
      </c>
      <c r="S39" s="147" t="s">
        <v>26</v>
      </c>
      <c r="T39" s="87"/>
      <c r="U39" s="85"/>
    </row>
    <row r="40" spans="1:22" x14ac:dyDescent="0.3">
      <c r="A40" s="148"/>
      <c r="B40" s="124"/>
      <c r="C40" s="131"/>
      <c r="D40" s="143"/>
      <c r="E40" s="143"/>
      <c r="F40" s="143"/>
      <c r="G40" s="134"/>
      <c r="H40" s="134"/>
      <c r="I40" s="134"/>
      <c r="J40" s="73" t="s">
        <v>29</v>
      </c>
      <c r="K40" s="148"/>
      <c r="L40" s="52" t="s">
        <v>38</v>
      </c>
      <c r="M40" s="54"/>
      <c r="N40" s="94">
        <v>22.427499999999998</v>
      </c>
      <c r="O40" s="94">
        <v>142.96120000000002</v>
      </c>
      <c r="P40" s="94">
        <v>50.125700000000002</v>
      </c>
      <c r="Q40" s="94">
        <v>70.573400000000007</v>
      </c>
      <c r="R40" s="54">
        <f t="shared" si="3"/>
        <v>286.08780000000002</v>
      </c>
      <c r="S40" s="148"/>
      <c r="T40" s="87"/>
      <c r="U40" s="85"/>
    </row>
    <row r="41" spans="1:22" x14ac:dyDescent="0.3">
      <c r="A41" s="148"/>
      <c r="B41" s="124"/>
      <c r="C41" s="131"/>
      <c r="D41" s="143"/>
      <c r="E41" s="143"/>
      <c r="F41" s="143"/>
      <c r="G41" s="134"/>
      <c r="H41" s="134"/>
      <c r="I41" s="134"/>
      <c r="J41" s="73" t="s">
        <v>29</v>
      </c>
      <c r="K41" s="148"/>
      <c r="L41" s="52" t="s">
        <v>40</v>
      </c>
      <c r="M41" s="54"/>
      <c r="N41" s="94">
        <v>131.07420000000002</v>
      </c>
      <c r="O41" s="94">
        <v>127.29219999999999</v>
      </c>
      <c r="P41" s="94">
        <v>131.41229999999999</v>
      </c>
      <c r="Q41" s="94">
        <v>48.863</v>
      </c>
      <c r="R41" s="54">
        <f t="shared" si="3"/>
        <v>438.64169999999996</v>
      </c>
      <c r="S41" s="148"/>
      <c r="T41" s="87"/>
      <c r="U41" s="85"/>
    </row>
    <row r="42" spans="1:22" x14ac:dyDescent="0.3">
      <c r="A42" s="148"/>
      <c r="B42" s="124"/>
      <c r="C42" s="131"/>
      <c r="D42" s="143"/>
      <c r="E42" s="143"/>
      <c r="F42" s="143"/>
      <c r="G42" s="134"/>
      <c r="H42" s="134"/>
      <c r="I42" s="134"/>
      <c r="J42" s="73" t="s">
        <v>29</v>
      </c>
      <c r="K42" s="148"/>
      <c r="L42" s="52" t="s">
        <v>52</v>
      </c>
      <c r="M42" s="54"/>
      <c r="N42" s="94">
        <v>0</v>
      </c>
      <c r="O42" s="94">
        <v>4.9383999999999997</v>
      </c>
      <c r="P42" s="94">
        <v>70.319999999999993</v>
      </c>
      <c r="Q42" s="94">
        <v>38.021999999999998</v>
      </c>
      <c r="R42" s="54">
        <f t="shared" si="3"/>
        <v>113.28039999999999</v>
      </c>
      <c r="S42" s="148"/>
      <c r="T42" s="87"/>
      <c r="U42" s="85"/>
    </row>
    <row r="43" spans="1:22" x14ac:dyDescent="0.3">
      <c r="A43" s="148"/>
      <c r="B43" s="124"/>
      <c r="C43" s="131"/>
      <c r="D43" s="143"/>
      <c r="E43" s="143"/>
      <c r="F43" s="143"/>
      <c r="G43" s="134"/>
      <c r="H43" s="134"/>
      <c r="I43" s="134"/>
      <c r="J43" s="73" t="s">
        <v>29</v>
      </c>
      <c r="K43" s="148"/>
      <c r="L43" s="52" t="s">
        <v>43</v>
      </c>
      <c r="M43" s="54"/>
      <c r="N43" s="94">
        <v>45.605699999999999</v>
      </c>
      <c r="O43" s="94">
        <v>35.898900000000005</v>
      </c>
      <c r="P43" s="94">
        <v>36.080100000000002</v>
      </c>
      <c r="Q43" s="94">
        <v>283.548</v>
      </c>
      <c r="R43" s="54">
        <f t="shared" si="3"/>
        <v>401.1327</v>
      </c>
      <c r="S43" s="148"/>
      <c r="T43" s="87"/>
      <c r="U43" s="85"/>
    </row>
    <row r="44" spans="1:22" x14ac:dyDescent="0.3">
      <c r="A44" s="148"/>
      <c r="B44" s="124"/>
      <c r="C44" s="131"/>
      <c r="D44" s="143"/>
      <c r="E44" s="143"/>
      <c r="F44" s="143"/>
      <c r="G44" s="134"/>
      <c r="H44" s="134"/>
      <c r="I44" s="134"/>
      <c r="J44" s="73" t="s">
        <v>29</v>
      </c>
      <c r="K44" s="148"/>
      <c r="L44" s="45" t="s">
        <v>71</v>
      </c>
      <c r="M44" s="54"/>
      <c r="N44" s="94">
        <v>94.9803</v>
      </c>
      <c r="O44" s="94">
        <v>79.540199999999999</v>
      </c>
      <c r="P44" s="94">
        <v>43.859900000000003</v>
      </c>
      <c r="Q44" s="94">
        <v>56.412999999999997</v>
      </c>
      <c r="R44" s="54">
        <f t="shared" si="3"/>
        <v>274.79340000000002</v>
      </c>
      <c r="S44" s="148"/>
      <c r="T44" s="87"/>
      <c r="U44" s="85"/>
    </row>
    <row r="45" spans="1:22" x14ac:dyDescent="0.3">
      <c r="A45" s="148"/>
      <c r="B45" s="124"/>
      <c r="C45" s="131"/>
      <c r="D45" s="143"/>
      <c r="E45" s="143"/>
      <c r="F45" s="143"/>
      <c r="G45" s="134"/>
      <c r="H45" s="134"/>
      <c r="I45" s="134"/>
      <c r="J45" s="73" t="s">
        <v>29</v>
      </c>
      <c r="K45" s="149"/>
      <c r="L45" s="52" t="s">
        <v>79</v>
      </c>
      <c r="M45" s="54"/>
      <c r="N45" s="94">
        <v>0</v>
      </c>
      <c r="O45" s="94">
        <v>0</v>
      </c>
      <c r="P45" s="94">
        <v>61.371300000000005</v>
      </c>
      <c r="Q45" s="94">
        <v>8.6175999999999995</v>
      </c>
      <c r="R45" s="54">
        <f t="shared" si="3"/>
        <v>69.988900000000001</v>
      </c>
      <c r="S45" s="148"/>
      <c r="T45" s="87"/>
      <c r="U45" s="85"/>
    </row>
    <row r="46" spans="1:22" x14ac:dyDescent="0.3">
      <c r="A46" s="148"/>
      <c r="B46" s="124"/>
      <c r="C46" s="132"/>
      <c r="D46" s="143"/>
      <c r="E46" s="143"/>
      <c r="F46" s="143"/>
      <c r="G46" s="134"/>
      <c r="H46" s="134"/>
      <c r="I46" s="134"/>
      <c r="J46" s="22"/>
      <c r="K46" s="30"/>
      <c r="L46" s="23"/>
      <c r="M46" s="31">
        <f t="shared" ref="M46:R46" si="4">SUM(M39:M45)</f>
        <v>0</v>
      </c>
      <c r="N46" s="31">
        <f t="shared" si="4"/>
        <v>769.72370000000001</v>
      </c>
      <c r="O46" s="31">
        <f t="shared" si="4"/>
        <v>865.05330000000015</v>
      </c>
      <c r="P46" s="31">
        <f t="shared" si="4"/>
        <v>1056.0623000000001</v>
      </c>
      <c r="Q46" s="31">
        <f t="shared" si="4"/>
        <v>864.84350000000006</v>
      </c>
      <c r="R46" s="31">
        <f t="shared" si="4"/>
        <v>3555.6828</v>
      </c>
      <c r="S46" s="148"/>
      <c r="T46" s="87"/>
      <c r="U46" s="85"/>
    </row>
    <row r="47" spans="1:22" x14ac:dyDescent="0.3">
      <c r="A47" s="148"/>
      <c r="B47" s="124"/>
      <c r="C47" s="154" t="s">
        <v>288</v>
      </c>
      <c r="D47" s="143"/>
      <c r="E47" s="143"/>
      <c r="F47" s="143"/>
      <c r="G47" s="134"/>
      <c r="H47" s="134"/>
      <c r="I47" s="134"/>
      <c r="J47" s="73" t="s">
        <v>27</v>
      </c>
      <c r="K47" s="147">
        <v>459</v>
      </c>
      <c r="L47" s="106" t="s">
        <v>36</v>
      </c>
      <c r="M47" s="95"/>
      <c r="N47" s="94">
        <v>0</v>
      </c>
      <c r="O47" s="94">
        <v>0.15740000000000001</v>
      </c>
      <c r="P47" s="94">
        <v>0.1971</v>
      </c>
      <c r="Q47" s="94"/>
      <c r="R47" s="54">
        <f t="shared" ref="R47:R58" si="5">SUM(M47:Q47)</f>
        <v>0.35450000000000004</v>
      </c>
      <c r="S47" s="148"/>
      <c r="T47" s="87"/>
      <c r="U47" s="85"/>
    </row>
    <row r="48" spans="1:22" x14ac:dyDescent="0.3">
      <c r="A48" s="148"/>
      <c r="B48" s="124"/>
      <c r="C48" s="155"/>
      <c r="D48" s="143"/>
      <c r="E48" s="143"/>
      <c r="F48" s="143"/>
      <c r="G48" s="134"/>
      <c r="H48" s="134"/>
      <c r="I48" s="134"/>
      <c r="J48" s="73" t="s">
        <v>29</v>
      </c>
      <c r="K48" s="148"/>
      <c r="L48" s="112" t="s">
        <v>35</v>
      </c>
      <c r="M48" s="95"/>
      <c r="N48" s="94">
        <v>305.28440000000001</v>
      </c>
      <c r="O48" s="94">
        <v>354.44440000000003</v>
      </c>
      <c r="P48" s="94">
        <v>500.8349</v>
      </c>
      <c r="Q48" s="94">
        <v>405.90559999999999</v>
      </c>
      <c r="R48" s="54">
        <f t="shared" si="5"/>
        <v>1566.4693000000002</v>
      </c>
      <c r="S48" s="148"/>
      <c r="T48" s="87"/>
      <c r="U48" s="85"/>
    </row>
    <row r="49" spans="1:21" x14ac:dyDescent="0.3">
      <c r="A49" s="148"/>
      <c r="B49" s="124"/>
      <c r="C49" s="155"/>
      <c r="D49" s="143"/>
      <c r="E49" s="143"/>
      <c r="F49" s="143"/>
      <c r="G49" s="134"/>
      <c r="H49" s="134"/>
      <c r="I49" s="134"/>
      <c r="J49" s="73" t="s">
        <v>29</v>
      </c>
      <c r="K49" s="148"/>
      <c r="L49" s="112" t="s">
        <v>38</v>
      </c>
      <c r="M49" s="95"/>
      <c r="N49" s="94">
        <v>7.3064999999999998</v>
      </c>
      <c r="O49" s="94">
        <v>7.2583000000000002</v>
      </c>
      <c r="P49" s="94">
        <v>7.3802993699999995</v>
      </c>
      <c r="Q49" s="94">
        <v>7.7355</v>
      </c>
      <c r="R49" s="54">
        <f t="shared" si="5"/>
        <v>29.680599370000003</v>
      </c>
      <c r="S49" s="148"/>
      <c r="T49" s="87"/>
      <c r="U49" s="85"/>
    </row>
    <row r="50" spans="1:21" x14ac:dyDescent="0.3">
      <c r="A50" s="148"/>
      <c r="B50" s="124"/>
      <c r="C50" s="155"/>
      <c r="D50" s="143"/>
      <c r="E50" s="143"/>
      <c r="F50" s="143"/>
      <c r="G50" s="134"/>
      <c r="H50" s="134"/>
      <c r="I50" s="134"/>
      <c r="J50" s="73" t="s">
        <v>29</v>
      </c>
      <c r="K50" s="148"/>
      <c r="L50" s="112" t="s">
        <v>40</v>
      </c>
      <c r="M50" s="95"/>
      <c r="N50" s="94">
        <v>0</v>
      </c>
      <c r="O50" s="94">
        <v>770.32590000000005</v>
      </c>
      <c r="P50" s="94">
        <v>1657.6077</v>
      </c>
      <c r="Q50" s="94">
        <v>3033.5843</v>
      </c>
      <c r="R50" s="54">
        <f t="shared" si="5"/>
        <v>5461.5179000000007</v>
      </c>
      <c r="S50" s="148"/>
      <c r="T50" s="87"/>
      <c r="U50" s="85"/>
    </row>
    <row r="51" spans="1:21" x14ac:dyDescent="0.3">
      <c r="A51" s="148"/>
      <c r="B51" s="124"/>
      <c r="C51" s="155"/>
      <c r="D51" s="143"/>
      <c r="E51" s="143"/>
      <c r="F51" s="143"/>
      <c r="G51" s="134"/>
      <c r="H51" s="134"/>
      <c r="I51" s="134"/>
      <c r="J51" s="73" t="s">
        <v>29</v>
      </c>
      <c r="K51" s="148"/>
      <c r="L51" s="112" t="s">
        <v>73</v>
      </c>
      <c r="M51" s="95"/>
      <c r="N51" s="94">
        <v>2.5498000000000003</v>
      </c>
      <c r="O51" s="94">
        <v>2.5391999999999997</v>
      </c>
      <c r="P51" s="94">
        <v>2.7132000000000001</v>
      </c>
      <c r="Q51" s="94">
        <v>2.0585</v>
      </c>
      <c r="R51" s="54">
        <f t="shared" si="5"/>
        <v>9.8607000000000014</v>
      </c>
      <c r="S51" s="148"/>
      <c r="T51" s="87"/>
      <c r="U51" s="85"/>
    </row>
    <row r="52" spans="1:21" x14ac:dyDescent="0.3">
      <c r="A52" s="148"/>
      <c r="B52" s="124"/>
      <c r="C52" s="155"/>
      <c r="D52" s="143"/>
      <c r="E52" s="143"/>
      <c r="F52" s="143"/>
      <c r="G52" s="134"/>
      <c r="H52" s="134"/>
      <c r="I52" s="134"/>
      <c r="J52" s="73" t="s">
        <v>29</v>
      </c>
      <c r="K52" s="148"/>
      <c r="L52" s="112" t="s">
        <v>100</v>
      </c>
      <c r="M52" s="95"/>
      <c r="N52" s="94">
        <v>0</v>
      </c>
      <c r="O52" s="94">
        <v>6.8093000000000004</v>
      </c>
      <c r="P52" s="94">
        <v>0</v>
      </c>
      <c r="Q52" s="94">
        <v>0</v>
      </c>
      <c r="R52" s="54">
        <f t="shared" si="5"/>
        <v>6.8093000000000004</v>
      </c>
      <c r="S52" s="148"/>
      <c r="T52" s="87"/>
      <c r="U52" s="85"/>
    </row>
    <row r="53" spans="1:21" x14ac:dyDescent="0.3">
      <c r="A53" s="148"/>
      <c r="B53" s="124"/>
      <c r="C53" s="155"/>
      <c r="D53" s="143"/>
      <c r="E53" s="143"/>
      <c r="F53" s="143"/>
      <c r="G53" s="134"/>
      <c r="H53" s="134"/>
      <c r="I53" s="134"/>
      <c r="J53" s="73" t="s">
        <v>27</v>
      </c>
      <c r="K53" s="148"/>
      <c r="L53" s="112" t="s">
        <v>160</v>
      </c>
      <c r="M53" s="95"/>
      <c r="N53" s="94">
        <v>51.75</v>
      </c>
      <c r="O53" s="94">
        <v>51.688000000000002</v>
      </c>
      <c r="P53" s="94">
        <v>47.94</v>
      </c>
      <c r="Q53" s="94">
        <v>0</v>
      </c>
      <c r="R53" s="54">
        <f t="shared" si="5"/>
        <v>151.37799999999999</v>
      </c>
      <c r="S53" s="148"/>
      <c r="T53" s="87"/>
      <c r="U53" s="85"/>
    </row>
    <row r="54" spans="1:21" x14ac:dyDescent="0.3">
      <c r="A54" s="148"/>
      <c r="B54" s="124"/>
      <c r="C54" s="155"/>
      <c r="D54" s="143"/>
      <c r="E54" s="143"/>
      <c r="F54" s="143"/>
      <c r="G54" s="134"/>
      <c r="H54" s="134"/>
      <c r="I54" s="134"/>
      <c r="J54" s="73" t="s">
        <v>29</v>
      </c>
      <c r="K54" s="148"/>
      <c r="L54" s="112" t="s">
        <v>74</v>
      </c>
      <c r="M54" s="95"/>
      <c r="N54" s="94">
        <v>5.0999999999999997E-2</v>
      </c>
      <c r="O54" s="94">
        <v>0</v>
      </c>
      <c r="P54" s="94">
        <v>0</v>
      </c>
      <c r="Q54" s="94">
        <v>0</v>
      </c>
      <c r="R54" s="54">
        <f t="shared" si="5"/>
        <v>5.0999999999999997E-2</v>
      </c>
      <c r="S54" s="148"/>
      <c r="T54" s="87"/>
      <c r="U54" s="85"/>
    </row>
    <row r="55" spans="1:21" x14ac:dyDescent="0.3">
      <c r="A55" s="148"/>
      <c r="B55" s="124"/>
      <c r="C55" s="155"/>
      <c r="D55" s="143"/>
      <c r="E55" s="143"/>
      <c r="F55" s="143"/>
      <c r="G55" s="134"/>
      <c r="H55" s="134"/>
      <c r="I55" s="134"/>
      <c r="J55" s="73" t="s">
        <v>29</v>
      </c>
      <c r="K55" s="148"/>
      <c r="L55" s="112" t="s">
        <v>91</v>
      </c>
      <c r="M55" s="95"/>
      <c r="N55" s="94">
        <v>0</v>
      </c>
      <c r="O55" s="94">
        <v>621.07219999999995</v>
      </c>
      <c r="P55" s="94">
        <v>738.77530000000002</v>
      </c>
      <c r="Q55" s="94">
        <v>254.48990000000001</v>
      </c>
      <c r="R55" s="54">
        <f t="shared" si="5"/>
        <v>1614.3373999999999</v>
      </c>
      <c r="S55" s="148"/>
      <c r="T55" s="87"/>
      <c r="U55" s="85"/>
    </row>
    <row r="56" spans="1:21" x14ac:dyDescent="0.3">
      <c r="A56" s="148"/>
      <c r="B56" s="124"/>
      <c r="C56" s="155"/>
      <c r="D56" s="143"/>
      <c r="E56" s="143"/>
      <c r="F56" s="143"/>
      <c r="G56" s="134"/>
      <c r="H56" s="134"/>
      <c r="I56" s="134"/>
      <c r="J56" s="73" t="s">
        <v>29</v>
      </c>
      <c r="K56" s="148"/>
      <c r="L56" s="112" t="s">
        <v>75</v>
      </c>
      <c r="M56" s="95"/>
      <c r="N56" s="94">
        <v>0</v>
      </c>
      <c r="O56" s="94">
        <v>269.98829999999998</v>
      </c>
      <c r="P56" s="94">
        <v>1249.942</v>
      </c>
      <c r="Q56" s="94">
        <v>0</v>
      </c>
      <c r="R56" s="54">
        <f t="shared" si="5"/>
        <v>1519.9303</v>
      </c>
      <c r="S56" s="148"/>
      <c r="T56" s="87"/>
      <c r="U56" s="85"/>
    </row>
    <row r="57" spans="1:21" x14ac:dyDescent="0.3">
      <c r="A57" s="148"/>
      <c r="B57" s="124"/>
      <c r="C57" s="155"/>
      <c r="D57" s="143"/>
      <c r="E57" s="143"/>
      <c r="F57" s="143"/>
      <c r="G57" s="134"/>
      <c r="H57" s="134"/>
      <c r="I57" s="134"/>
      <c r="J57" s="73" t="s">
        <v>29</v>
      </c>
      <c r="K57" s="148"/>
      <c r="L57" s="112" t="s">
        <v>71</v>
      </c>
      <c r="M57" s="95"/>
      <c r="N57" s="94">
        <v>21.444599999999998</v>
      </c>
      <c r="O57" s="94">
        <v>0.43419999999999997</v>
      </c>
      <c r="P57" s="94">
        <v>0</v>
      </c>
      <c r="Q57" s="94">
        <v>0</v>
      </c>
      <c r="R57" s="54">
        <f t="shared" si="5"/>
        <v>21.878799999999998</v>
      </c>
      <c r="S57" s="148"/>
      <c r="T57" s="87"/>
      <c r="U57" s="85"/>
    </row>
    <row r="58" spans="1:21" x14ac:dyDescent="0.3">
      <c r="A58" s="148"/>
      <c r="B58" s="124"/>
      <c r="C58" s="155"/>
      <c r="D58" s="143"/>
      <c r="E58" s="143"/>
      <c r="F58" s="143"/>
      <c r="G58" s="134"/>
      <c r="H58" s="134"/>
      <c r="I58" s="134"/>
      <c r="J58" s="73" t="s">
        <v>29</v>
      </c>
      <c r="K58" s="149"/>
      <c r="L58" s="33" t="s">
        <v>78</v>
      </c>
      <c r="M58" s="54"/>
      <c r="N58" s="29">
        <v>16.25</v>
      </c>
      <c r="O58" s="29">
        <v>13.843</v>
      </c>
      <c r="P58" s="29">
        <v>10.254799999999999</v>
      </c>
      <c r="Q58" s="35">
        <v>13.280099999999999</v>
      </c>
      <c r="R58" s="54">
        <f t="shared" si="5"/>
        <v>53.627899999999997</v>
      </c>
      <c r="S58" s="148"/>
      <c r="T58" s="87"/>
      <c r="U58" s="85"/>
    </row>
    <row r="59" spans="1:21" x14ac:dyDescent="0.3">
      <c r="A59" s="148"/>
      <c r="B59" s="124"/>
      <c r="C59" s="156"/>
      <c r="D59" s="143"/>
      <c r="E59" s="143"/>
      <c r="F59" s="143"/>
      <c r="G59" s="134"/>
      <c r="H59" s="134"/>
      <c r="I59" s="134"/>
      <c r="J59" s="22"/>
      <c r="K59" s="30"/>
      <c r="L59" s="34"/>
      <c r="M59" s="31">
        <f t="shared" ref="M59:R59" si="6">SUM(M47:M58)</f>
        <v>0</v>
      </c>
      <c r="N59" s="31">
        <f t="shared" si="6"/>
        <v>404.63630000000001</v>
      </c>
      <c r="O59" s="31">
        <f t="shared" si="6"/>
        <v>2098.5601999999999</v>
      </c>
      <c r="P59" s="31">
        <f t="shared" si="6"/>
        <v>4215.6452993699995</v>
      </c>
      <c r="Q59" s="31">
        <f t="shared" si="6"/>
        <v>3717.0538999999999</v>
      </c>
      <c r="R59" s="31">
        <f t="shared" si="6"/>
        <v>10435.895699370001</v>
      </c>
      <c r="S59" s="148"/>
      <c r="T59" s="87"/>
      <c r="U59" s="85"/>
    </row>
    <row r="60" spans="1:21" x14ac:dyDescent="0.3">
      <c r="A60" s="148"/>
      <c r="B60" s="124"/>
      <c r="C60" s="142" t="s">
        <v>289</v>
      </c>
      <c r="D60" s="143"/>
      <c r="E60" s="143"/>
      <c r="F60" s="143"/>
      <c r="G60" s="134"/>
      <c r="H60" s="134"/>
      <c r="I60" s="134"/>
      <c r="J60" s="39" t="s">
        <v>29</v>
      </c>
      <c r="K60" s="76">
        <v>467</v>
      </c>
      <c r="L60" s="108" t="s">
        <v>35</v>
      </c>
      <c r="M60" s="95"/>
      <c r="N60" s="113">
        <v>76.746100000000013</v>
      </c>
      <c r="O60" s="94">
        <v>130.8537</v>
      </c>
      <c r="P60" s="94">
        <v>124.8951</v>
      </c>
      <c r="Q60" s="94">
        <v>54.198999999999998</v>
      </c>
      <c r="R60" s="54">
        <f t="shared" ref="R60:R94" si="7">SUM(M60:Q60)</f>
        <v>386.69390000000004</v>
      </c>
      <c r="S60" s="148"/>
      <c r="T60" s="87"/>
      <c r="U60" s="85"/>
    </row>
    <row r="61" spans="1:21" x14ac:dyDescent="0.3">
      <c r="A61" s="148"/>
      <c r="B61" s="124"/>
      <c r="C61" s="143"/>
      <c r="D61" s="143"/>
      <c r="E61" s="143"/>
      <c r="F61" s="143"/>
      <c r="G61" s="134"/>
      <c r="H61" s="134"/>
      <c r="I61" s="134"/>
      <c r="J61" s="39" t="s">
        <v>29</v>
      </c>
      <c r="K61" s="76"/>
      <c r="L61" s="108" t="s">
        <v>38</v>
      </c>
      <c r="M61" s="95"/>
      <c r="N61" s="113">
        <v>181.56890000000001</v>
      </c>
      <c r="O61" s="94">
        <v>0</v>
      </c>
      <c r="P61" s="94">
        <v>0</v>
      </c>
      <c r="Q61" s="94">
        <v>0</v>
      </c>
      <c r="R61" s="54">
        <f t="shared" si="7"/>
        <v>181.56890000000001</v>
      </c>
      <c r="S61" s="148"/>
      <c r="T61" s="87"/>
      <c r="U61" s="85"/>
    </row>
    <row r="62" spans="1:21" x14ac:dyDescent="0.3">
      <c r="A62" s="148"/>
      <c r="B62" s="124"/>
      <c r="C62" s="143"/>
      <c r="D62" s="143"/>
      <c r="E62" s="143"/>
      <c r="F62" s="143"/>
      <c r="G62" s="134"/>
      <c r="H62" s="134"/>
      <c r="I62" s="134"/>
      <c r="J62" s="39" t="s">
        <v>63</v>
      </c>
      <c r="K62" s="76"/>
      <c r="L62" s="108" t="s">
        <v>103</v>
      </c>
      <c r="M62" s="95"/>
      <c r="N62" s="113">
        <v>172.76940000000002</v>
      </c>
      <c r="O62" s="94">
        <v>0</v>
      </c>
      <c r="P62" s="94">
        <v>975.96500000000003</v>
      </c>
      <c r="Q62" s="94">
        <v>400</v>
      </c>
      <c r="R62" s="54">
        <f t="shared" si="7"/>
        <v>1548.7344000000001</v>
      </c>
      <c r="S62" s="148"/>
      <c r="T62" s="87"/>
      <c r="U62" s="85"/>
    </row>
    <row r="63" spans="1:21" x14ac:dyDescent="0.3">
      <c r="A63" s="148"/>
      <c r="B63" s="124"/>
      <c r="C63" s="143"/>
      <c r="D63" s="143"/>
      <c r="E63" s="143"/>
      <c r="F63" s="143"/>
      <c r="G63" s="134"/>
      <c r="H63" s="134"/>
      <c r="I63" s="134"/>
      <c r="J63" s="39" t="s">
        <v>63</v>
      </c>
      <c r="K63" s="76"/>
      <c r="L63" s="108" t="s">
        <v>104</v>
      </c>
      <c r="M63" s="95"/>
      <c r="N63" s="113">
        <v>410.97199999999998</v>
      </c>
      <c r="O63" s="94">
        <v>2954.0790000000002</v>
      </c>
      <c r="P63" s="94">
        <v>0</v>
      </c>
      <c r="Q63" s="94">
        <v>2283.9470000000001</v>
      </c>
      <c r="R63" s="54">
        <f t="shared" si="7"/>
        <v>5648.9980000000005</v>
      </c>
      <c r="S63" s="148"/>
      <c r="T63" s="87"/>
      <c r="U63" s="85"/>
    </row>
    <row r="64" spans="1:21" x14ac:dyDescent="0.3">
      <c r="A64" s="148"/>
      <c r="B64" s="124"/>
      <c r="C64" s="143"/>
      <c r="D64" s="143"/>
      <c r="E64" s="143"/>
      <c r="F64" s="143"/>
      <c r="G64" s="134"/>
      <c r="H64" s="134"/>
      <c r="I64" s="134"/>
      <c r="J64" s="39" t="s">
        <v>29</v>
      </c>
      <c r="K64" s="76"/>
      <c r="L64" s="108" t="s">
        <v>77</v>
      </c>
      <c r="M64" s="95"/>
      <c r="N64" s="113">
        <v>10.0655</v>
      </c>
      <c r="O64" s="94">
        <v>119.04730000000001</v>
      </c>
      <c r="P64" s="94">
        <v>129.2508</v>
      </c>
      <c r="Q64" s="94">
        <v>18.642800000000001</v>
      </c>
      <c r="R64" s="54">
        <f t="shared" si="7"/>
        <v>277.00640000000004</v>
      </c>
      <c r="S64" s="148"/>
      <c r="T64" s="87"/>
      <c r="U64" s="85"/>
    </row>
    <row r="65" spans="1:21" x14ac:dyDescent="0.3">
      <c r="A65" s="148"/>
      <c r="B65" s="124"/>
      <c r="C65" s="143"/>
      <c r="D65" s="143"/>
      <c r="E65" s="143"/>
      <c r="F65" s="143"/>
      <c r="G65" s="134"/>
      <c r="H65" s="134"/>
      <c r="I65" s="134"/>
      <c r="J65" s="39" t="s">
        <v>63</v>
      </c>
      <c r="K65" s="76"/>
      <c r="L65" s="108" t="s">
        <v>105</v>
      </c>
      <c r="M65" s="95"/>
      <c r="N65" s="113">
        <v>167.61439999999999</v>
      </c>
      <c r="O65" s="94">
        <v>0</v>
      </c>
      <c r="P65" s="94">
        <v>242.6028</v>
      </c>
      <c r="Q65" s="94">
        <v>95.924000000000007</v>
      </c>
      <c r="R65" s="54">
        <f t="shared" si="7"/>
        <v>506.14120000000003</v>
      </c>
      <c r="S65" s="148"/>
      <c r="T65" s="87"/>
      <c r="U65" s="85"/>
    </row>
    <row r="66" spans="1:21" x14ac:dyDescent="0.3">
      <c r="A66" s="148"/>
      <c r="B66" s="124"/>
      <c r="C66" s="143"/>
      <c r="D66" s="143"/>
      <c r="E66" s="143"/>
      <c r="F66" s="143"/>
      <c r="G66" s="134"/>
      <c r="H66" s="134"/>
      <c r="I66" s="134"/>
      <c r="J66" s="39" t="s">
        <v>32</v>
      </c>
      <c r="K66" s="76"/>
      <c r="L66" s="108" t="s">
        <v>106</v>
      </c>
      <c r="M66" s="95"/>
      <c r="N66" s="113">
        <v>54.338200000000001</v>
      </c>
      <c r="O66" s="94">
        <v>0</v>
      </c>
      <c r="P66" s="94">
        <v>0</v>
      </c>
      <c r="Q66" s="94">
        <v>0</v>
      </c>
      <c r="R66" s="54">
        <f t="shared" si="7"/>
        <v>54.338200000000001</v>
      </c>
      <c r="S66" s="148"/>
      <c r="T66" s="87"/>
      <c r="U66" s="85"/>
    </row>
    <row r="67" spans="1:21" x14ac:dyDescent="0.3">
      <c r="A67" s="148"/>
      <c r="B67" s="124"/>
      <c r="C67" s="143"/>
      <c r="D67" s="143"/>
      <c r="E67" s="143"/>
      <c r="F67" s="143"/>
      <c r="G67" s="134"/>
      <c r="H67" s="134"/>
      <c r="I67" s="134"/>
      <c r="J67" s="39" t="s">
        <v>27</v>
      </c>
      <c r="K67" s="76"/>
      <c r="L67" s="108" t="s">
        <v>39</v>
      </c>
      <c r="M67" s="95"/>
      <c r="N67" s="113">
        <v>5400</v>
      </c>
      <c r="O67" s="94">
        <v>0</v>
      </c>
      <c r="P67" s="94">
        <v>0</v>
      </c>
      <c r="Q67" s="94">
        <v>0</v>
      </c>
      <c r="R67" s="54">
        <f t="shared" si="7"/>
        <v>5400</v>
      </c>
      <c r="S67" s="148"/>
      <c r="T67" s="87"/>
      <c r="U67" s="85"/>
    </row>
    <row r="68" spans="1:21" x14ac:dyDescent="0.3">
      <c r="A68" s="148"/>
      <c r="B68" s="124"/>
      <c r="C68" s="143"/>
      <c r="D68" s="143"/>
      <c r="E68" s="143"/>
      <c r="F68" s="143"/>
      <c r="G68" s="134"/>
      <c r="H68" s="134"/>
      <c r="I68" s="134"/>
      <c r="J68" s="39" t="s">
        <v>29</v>
      </c>
      <c r="K68" s="76"/>
      <c r="L68" s="108" t="s">
        <v>40</v>
      </c>
      <c r="M68" s="95"/>
      <c r="N68" s="113">
        <v>94.215500000000006</v>
      </c>
      <c r="O68" s="94">
        <v>35.379199999999997</v>
      </c>
      <c r="P68" s="94">
        <v>183.57509999999999</v>
      </c>
      <c r="Q68" s="94">
        <v>0</v>
      </c>
      <c r="R68" s="54">
        <f t="shared" si="7"/>
        <v>313.16980000000001</v>
      </c>
      <c r="S68" s="148"/>
      <c r="T68" s="87"/>
      <c r="U68" s="85"/>
    </row>
    <row r="69" spans="1:21" x14ac:dyDescent="0.3">
      <c r="A69" s="148"/>
      <c r="B69" s="124"/>
      <c r="C69" s="143"/>
      <c r="D69" s="143"/>
      <c r="E69" s="143"/>
      <c r="F69" s="143"/>
      <c r="G69" s="134"/>
      <c r="H69" s="134"/>
      <c r="I69" s="134"/>
      <c r="J69" s="39" t="s">
        <v>63</v>
      </c>
      <c r="K69" s="76"/>
      <c r="L69" s="108" t="s">
        <v>87</v>
      </c>
      <c r="M69" s="95"/>
      <c r="N69" s="113">
        <v>0</v>
      </c>
      <c r="O69" s="94">
        <v>885.91269999999997</v>
      </c>
      <c r="P69" s="94">
        <v>0</v>
      </c>
      <c r="Q69" s="94">
        <v>0</v>
      </c>
      <c r="R69" s="54">
        <f t="shared" si="7"/>
        <v>885.91269999999997</v>
      </c>
      <c r="S69" s="148"/>
      <c r="T69" s="87"/>
      <c r="U69" s="85"/>
    </row>
    <row r="70" spans="1:21" x14ac:dyDescent="0.3">
      <c r="A70" s="148"/>
      <c r="B70" s="124"/>
      <c r="C70" s="143"/>
      <c r="D70" s="143"/>
      <c r="E70" s="143"/>
      <c r="F70" s="143"/>
      <c r="G70" s="134"/>
      <c r="H70" s="134"/>
      <c r="I70" s="134"/>
      <c r="J70" s="39" t="s">
        <v>27</v>
      </c>
      <c r="K70" s="76"/>
      <c r="L70" s="108" t="s">
        <v>51</v>
      </c>
      <c r="M70" s="95"/>
      <c r="N70" s="113">
        <v>0</v>
      </c>
      <c r="O70" s="94">
        <v>0</v>
      </c>
      <c r="P70" s="94">
        <v>526.60699999999997</v>
      </c>
      <c r="Q70" s="94">
        <v>0</v>
      </c>
      <c r="R70" s="54">
        <f t="shared" si="7"/>
        <v>526.60699999999997</v>
      </c>
      <c r="S70" s="148"/>
      <c r="T70" s="87"/>
      <c r="U70" s="85"/>
    </row>
    <row r="71" spans="1:21" x14ac:dyDescent="0.3">
      <c r="A71" s="148"/>
      <c r="B71" s="124"/>
      <c r="C71" s="143"/>
      <c r="D71" s="143"/>
      <c r="E71" s="143"/>
      <c r="F71" s="143"/>
      <c r="G71" s="134"/>
      <c r="H71" s="134"/>
      <c r="I71" s="134"/>
      <c r="J71" s="39" t="s">
        <v>29</v>
      </c>
      <c r="K71" s="76"/>
      <c r="L71" s="108" t="s">
        <v>52</v>
      </c>
      <c r="M71" s="95"/>
      <c r="N71" s="113">
        <v>0</v>
      </c>
      <c r="O71" s="94">
        <v>466.63910000000004</v>
      </c>
      <c r="P71" s="94">
        <v>143.00129999999999</v>
      </c>
      <c r="Q71" s="94">
        <v>6.5250000000000004</v>
      </c>
      <c r="R71" s="54">
        <f t="shared" si="7"/>
        <v>616.16539999999998</v>
      </c>
      <c r="S71" s="148"/>
      <c r="T71" s="87"/>
      <c r="U71" s="85"/>
    </row>
    <row r="72" spans="1:21" x14ac:dyDescent="0.3">
      <c r="A72" s="148"/>
      <c r="B72" s="124"/>
      <c r="C72" s="143"/>
      <c r="D72" s="143"/>
      <c r="E72" s="143"/>
      <c r="F72" s="143"/>
      <c r="G72" s="134"/>
      <c r="H72" s="134"/>
      <c r="I72" s="134"/>
      <c r="J72" s="39" t="s">
        <v>63</v>
      </c>
      <c r="K72" s="76"/>
      <c r="L72" s="108" t="s">
        <v>164</v>
      </c>
      <c r="M72" s="95"/>
      <c r="N72" s="113">
        <v>0</v>
      </c>
      <c r="O72" s="94">
        <v>2935.0151999999998</v>
      </c>
      <c r="P72" s="94">
        <v>1251.415</v>
      </c>
      <c r="Q72" s="94">
        <v>1681.6179999999999</v>
      </c>
      <c r="R72" s="54">
        <f t="shared" si="7"/>
        <v>5868.0481999999993</v>
      </c>
      <c r="S72" s="148"/>
      <c r="T72" s="87"/>
      <c r="U72" s="85"/>
    </row>
    <row r="73" spans="1:21" x14ac:dyDescent="0.3">
      <c r="A73" s="148"/>
      <c r="B73" s="124"/>
      <c r="C73" s="143"/>
      <c r="D73" s="143"/>
      <c r="E73" s="143"/>
      <c r="F73" s="143"/>
      <c r="G73" s="134"/>
      <c r="H73" s="134"/>
      <c r="I73" s="134"/>
      <c r="J73" s="39" t="s">
        <v>32</v>
      </c>
      <c r="K73" s="76"/>
      <c r="L73" s="108" t="s">
        <v>54</v>
      </c>
      <c r="M73" s="95"/>
      <c r="N73" s="113"/>
      <c r="O73" s="94">
        <v>2128.2422000000001</v>
      </c>
      <c r="P73" s="94">
        <v>3480.8119999999999</v>
      </c>
      <c r="Q73" s="94"/>
      <c r="R73" s="54">
        <f t="shared" si="7"/>
        <v>5609.0542000000005</v>
      </c>
      <c r="S73" s="148"/>
      <c r="T73" s="87"/>
      <c r="U73" s="85"/>
    </row>
    <row r="74" spans="1:21" x14ac:dyDescent="0.3">
      <c r="A74" s="148"/>
      <c r="B74" s="124"/>
      <c r="C74" s="143"/>
      <c r="D74" s="143"/>
      <c r="E74" s="143"/>
      <c r="F74" s="143"/>
      <c r="G74" s="134"/>
      <c r="H74" s="134"/>
      <c r="I74" s="134"/>
      <c r="J74" s="39" t="s">
        <v>29</v>
      </c>
      <c r="K74" s="76"/>
      <c r="L74" s="108" t="s">
        <v>43</v>
      </c>
      <c r="M74" s="95"/>
      <c r="N74" s="113">
        <v>22.715</v>
      </c>
      <c r="O74" s="94">
        <v>175</v>
      </c>
      <c r="P74" s="94">
        <v>864.76020000000005</v>
      </c>
      <c r="Q74" s="94">
        <v>0</v>
      </c>
      <c r="R74" s="54">
        <f t="shared" si="7"/>
        <v>1062.4752000000001</v>
      </c>
      <c r="S74" s="148"/>
      <c r="T74" s="87"/>
      <c r="U74" s="85"/>
    </row>
    <row r="75" spans="1:21" x14ac:dyDescent="0.3">
      <c r="A75" s="148"/>
      <c r="B75" s="124"/>
      <c r="C75" s="143"/>
      <c r="D75" s="143"/>
      <c r="E75" s="143"/>
      <c r="F75" s="143"/>
      <c r="G75" s="134"/>
      <c r="H75" s="134"/>
      <c r="I75" s="134"/>
      <c r="J75" s="39" t="s">
        <v>63</v>
      </c>
      <c r="K75" s="76"/>
      <c r="L75" s="108" t="s">
        <v>64</v>
      </c>
      <c r="M75" s="95"/>
      <c r="N75" s="113">
        <v>0</v>
      </c>
      <c r="O75" s="94">
        <v>345.48270000000002</v>
      </c>
      <c r="P75" s="94">
        <v>209.09059999999999</v>
      </c>
      <c r="Q75" s="94">
        <v>102.38720000000001</v>
      </c>
      <c r="R75" s="54">
        <f t="shared" si="7"/>
        <v>656.96050000000002</v>
      </c>
      <c r="S75" s="148"/>
      <c r="T75" s="87"/>
      <c r="U75" s="85"/>
    </row>
    <row r="76" spans="1:21" x14ac:dyDescent="0.3">
      <c r="A76" s="148"/>
      <c r="B76" s="124"/>
      <c r="C76" s="143"/>
      <c r="D76" s="143"/>
      <c r="E76" s="143"/>
      <c r="F76" s="143"/>
      <c r="G76" s="134"/>
      <c r="H76" s="134"/>
      <c r="I76" s="134"/>
      <c r="J76" s="39" t="s">
        <v>29</v>
      </c>
      <c r="K76" s="76"/>
      <c r="L76" s="108" t="s">
        <v>30</v>
      </c>
      <c r="M76" s="95"/>
      <c r="N76" s="113">
        <v>0</v>
      </c>
      <c r="O76" s="94">
        <v>0</v>
      </c>
      <c r="P76" s="94">
        <v>19.310400000000001</v>
      </c>
      <c r="Q76" s="94">
        <v>0</v>
      </c>
      <c r="R76" s="54">
        <f t="shared" si="7"/>
        <v>19.310400000000001</v>
      </c>
      <c r="S76" s="148"/>
      <c r="T76" s="87"/>
      <c r="U76" s="85"/>
    </row>
    <row r="77" spans="1:21" x14ac:dyDescent="0.3">
      <c r="A77" s="148"/>
      <c r="B77" s="124"/>
      <c r="C77" s="143"/>
      <c r="D77" s="143"/>
      <c r="E77" s="143"/>
      <c r="F77" s="143"/>
      <c r="G77" s="134"/>
      <c r="H77" s="134"/>
      <c r="I77" s="134"/>
      <c r="J77" s="39" t="s">
        <v>29</v>
      </c>
      <c r="K77" s="76"/>
      <c r="L77" s="108" t="s">
        <v>89</v>
      </c>
      <c r="M77" s="95"/>
      <c r="N77" s="113">
        <v>1.1859000000000002</v>
      </c>
      <c r="O77" s="94">
        <v>0</v>
      </c>
      <c r="P77" s="94">
        <v>82.218999999999994</v>
      </c>
      <c r="Q77" s="94">
        <v>0</v>
      </c>
      <c r="R77" s="54">
        <f t="shared" si="7"/>
        <v>83.404899999999998</v>
      </c>
      <c r="S77" s="148"/>
      <c r="T77" s="87"/>
      <c r="U77" s="85"/>
    </row>
    <row r="78" spans="1:21" x14ac:dyDescent="0.3">
      <c r="A78" s="148"/>
      <c r="B78" s="124"/>
      <c r="C78" s="143"/>
      <c r="D78" s="143"/>
      <c r="E78" s="143"/>
      <c r="F78" s="143"/>
      <c r="G78" s="134"/>
      <c r="H78" s="134"/>
      <c r="I78" s="134"/>
      <c r="J78" s="39" t="s">
        <v>29</v>
      </c>
      <c r="K78" s="76"/>
      <c r="L78" s="108" t="s">
        <v>110</v>
      </c>
      <c r="M78" s="95"/>
      <c r="N78" s="113">
        <v>0</v>
      </c>
      <c r="O78" s="94">
        <v>0</v>
      </c>
      <c r="P78" s="94">
        <v>789.63589999999999</v>
      </c>
      <c r="Q78" s="94">
        <v>298.23079999999999</v>
      </c>
      <c r="R78" s="54">
        <f t="shared" si="7"/>
        <v>1087.8667</v>
      </c>
      <c r="S78" s="148"/>
      <c r="T78" s="87"/>
      <c r="U78" s="85"/>
    </row>
    <row r="79" spans="1:21" x14ac:dyDescent="0.3">
      <c r="A79" s="148"/>
      <c r="B79" s="124"/>
      <c r="C79" s="143"/>
      <c r="D79" s="143"/>
      <c r="E79" s="143"/>
      <c r="F79" s="143"/>
      <c r="G79" s="134"/>
      <c r="H79" s="134"/>
      <c r="I79" s="134"/>
      <c r="J79" s="39" t="s">
        <v>29</v>
      </c>
      <c r="K79" s="76"/>
      <c r="L79" s="108" t="s">
        <v>115</v>
      </c>
      <c r="M79" s="95"/>
      <c r="N79" s="113">
        <v>0</v>
      </c>
      <c r="O79" s="94">
        <v>0</v>
      </c>
      <c r="P79" s="94">
        <v>0</v>
      </c>
      <c r="Q79" s="94">
        <v>41.046999999999997</v>
      </c>
      <c r="R79" s="54">
        <f t="shared" si="7"/>
        <v>41.046999999999997</v>
      </c>
      <c r="S79" s="148"/>
      <c r="T79" s="87"/>
      <c r="U79" s="85"/>
    </row>
    <row r="80" spans="1:21" x14ac:dyDescent="0.3">
      <c r="A80" s="148"/>
      <c r="B80" s="124"/>
      <c r="C80" s="143"/>
      <c r="D80" s="143"/>
      <c r="E80" s="143"/>
      <c r="F80" s="143"/>
      <c r="G80" s="134"/>
      <c r="H80" s="134"/>
      <c r="I80" s="134"/>
      <c r="J80" s="39" t="s">
        <v>63</v>
      </c>
      <c r="K80" s="76"/>
      <c r="L80" s="108" t="s">
        <v>108</v>
      </c>
      <c r="M80" s="114"/>
      <c r="N80" s="113">
        <v>0</v>
      </c>
      <c r="O80" s="94">
        <v>0</v>
      </c>
      <c r="P80" s="94">
        <v>130.43039999999999</v>
      </c>
      <c r="Q80" s="94">
        <v>1861.579</v>
      </c>
      <c r="R80" s="54">
        <f t="shared" si="7"/>
        <v>1992.0093999999999</v>
      </c>
      <c r="S80" s="148"/>
      <c r="T80" s="87"/>
      <c r="U80" s="85"/>
    </row>
    <row r="81" spans="1:21" x14ac:dyDescent="0.3">
      <c r="A81" s="148"/>
      <c r="B81" s="124"/>
      <c r="C81" s="143"/>
      <c r="D81" s="143"/>
      <c r="E81" s="143"/>
      <c r="F81" s="143"/>
      <c r="G81" s="134"/>
      <c r="H81" s="134"/>
      <c r="I81" s="134"/>
      <c r="J81" s="39" t="s">
        <v>29</v>
      </c>
      <c r="K81" s="76"/>
      <c r="L81" s="108" t="s">
        <v>71</v>
      </c>
      <c r="M81" s="114"/>
      <c r="N81" s="113">
        <v>30.533999999999999</v>
      </c>
      <c r="O81" s="94">
        <v>0</v>
      </c>
      <c r="P81" s="94">
        <v>0</v>
      </c>
      <c r="Q81" s="94">
        <v>0</v>
      </c>
      <c r="R81" s="54">
        <f t="shared" si="7"/>
        <v>30.533999999999999</v>
      </c>
      <c r="S81" s="148"/>
      <c r="T81" s="87"/>
      <c r="U81" s="85"/>
    </row>
    <row r="82" spans="1:21" x14ac:dyDescent="0.3">
      <c r="A82" s="148"/>
      <c r="B82" s="124"/>
      <c r="C82" s="143"/>
      <c r="D82" s="143"/>
      <c r="E82" s="143"/>
      <c r="F82" s="143"/>
      <c r="G82" s="134"/>
      <c r="H82" s="134"/>
      <c r="I82" s="134"/>
      <c r="J82" s="39" t="s">
        <v>29</v>
      </c>
      <c r="K82" s="76"/>
      <c r="L82" s="108" t="s">
        <v>165</v>
      </c>
      <c r="M82" s="114"/>
      <c r="N82" s="113">
        <v>22.126200000000001</v>
      </c>
      <c r="O82" s="94">
        <v>0</v>
      </c>
      <c r="P82" s="94">
        <v>0</v>
      </c>
      <c r="Q82" s="94">
        <v>0</v>
      </c>
      <c r="R82" s="54">
        <f t="shared" si="7"/>
        <v>22.126200000000001</v>
      </c>
      <c r="S82" s="148"/>
      <c r="T82" s="87"/>
      <c r="U82" s="85"/>
    </row>
    <row r="83" spans="1:21" x14ac:dyDescent="0.3">
      <c r="A83" s="148"/>
      <c r="B83" s="124"/>
      <c r="C83" s="143"/>
      <c r="D83" s="143"/>
      <c r="E83" s="143"/>
      <c r="F83" s="143"/>
      <c r="G83" s="134"/>
      <c r="H83" s="134"/>
      <c r="I83" s="134"/>
      <c r="J83" s="39" t="s">
        <v>27</v>
      </c>
      <c r="K83" s="76"/>
      <c r="L83" s="108" t="s">
        <v>152</v>
      </c>
      <c r="M83" s="114"/>
      <c r="N83" s="113">
        <v>0</v>
      </c>
      <c r="O83" s="94">
        <v>0</v>
      </c>
      <c r="P83" s="94">
        <v>158.36000000000001</v>
      </c>
      <c r="Q83" s="94">
        <v>0</v>
      </c>
      <c r="R83" s="54">
        <f t="shared" si="7"/>
        <v>158.36000000000001</v>
      </c>
      <c r="S83" s="148"/>
      <c r="T83" s="87"/>
      <c r="U83" s="85"/>
    </row>
    <row r="84" spans="1:21" x14ac:dyDescent="0.3">
      <c r="A84" s="148"/>
      <c r="B84" s="124"/>
      <c r="C84" s="143"/>
      <c r="D84" s="143"/>
      <c r="E84" s="143"/>
      <c r="F84" s="143"/>
      <c r="G84" s="134"/>
      <c r="H84" s="134"/>
      <c r="I84" s="134"/>
      <c r="J84" s="39" t="s">
        <v>29</v>
      </c>
      <c r="K84" s="76"/>
      <c r="L84" s="108" t="s">
        <v>59</v>
      </c>
      <c r="M84" s="114"/>
      <c r="N84" s="113">
        <v>0</v>
      </c>
      <c r="O84" s="94">
        <v>17.1478</v>
      </c>
      <c r="P84" s="94">
        <v>0</v>
      </c>
      <c r="Q84" s="94">
        <v>28.946999999999999</v>
      </c>
      <c r="R84" s="54">
        <f t="shared" si="7"/>
        <v>46.094799999999999</v>
      </c>
      <c r="S84" s="148"/>
      <c r="T84" s="87"/>
      <c r="U84" s="85"/>
    </row>
    <row r="85" spans="1:21" x14ac:dyDescent="0.3">
      <c r="A85" s="148"/>
      <c r="B85" s="124"/>
      <c r="C85" s="143"/>
      <c r="D85" s="143"/>
      <c r="E85" s="143"/>
      <c r="F85" s="143"/>
      <c r="G85" s="134"/>
      <c r="H85" s="134"/>
      <c r="I85" s="134"/>
      <c r="J85" s="39" t="s">
        <v>63</v>
      </c>
      <c r="K85" s="76"/>
      <c r="L85" s="108" t="s">
        <v>153</v>
      </c>
      <c r="M85" s="114"/>
      <c r="N85" s="113">
        <v>0</v>
      </c>
      <c r="O85" s="94">
        <v>0</v>
      </c>
      <c r="P85" s="94">
        <v>185.0112</v>
      </c>
      <c r="Q85" s="94">
        <v>75.123000000000005</v>
      </c>
      <c r="R85" s="54">
        <f t="shared" si="7"/>
        <v>260.13420000000002</v>
      </c>
      <c r="S85" s="148"/>
      <c r="T85" s="87"/>
      <c r="U85" s="85"/>
    </row>
    <row r="86" spans="1:21" x14ac:dyDescent="0.3">
      <c r="A86" s="148"/>
      <c r="B86" s="124"/>
      <c r="C86" s="143"/>
      <c r="D86" s="143"/>
      <c r="E86" s="143"/>
      <c r="F86" s="143"/>
      <c r="G86" s="134"/>
      <c r="H86" s="134"/>
      <c r="I86" s="134"/>
      <c r="J86" s="39" t="s">
        <v>32</v>
      </c>
      <c r="K86" s="76"/>
      <c r="L86" s="108" t="s">
        <v>168</v>
      </c>
      <c r="M86" s="114"/>
      <c r="N86" s="113">
        <v>0</v>
      </c>
      <c r="O86" s="94">
        <v>0</v>
      </c>
      <c r="P86" s="94">
        <v>400</v>
      </c>
      <c r="Q86" s="94">
        <v>0</v>
      </c>
      <c r="R86" s="54">
        <f t="shared" si="7"/>
        <v>400</v>
      </c>
      <c r="S86" s="148"/>
      <c r="T86" s="87"/>
      <c r="U86" s="85"/>
    </row>
    <row r="87" spans="1:21" x14ac:dyDescent="0.3">
      <c r="A87" s="148"/>
      <c r="B87" s="124"/>
      <c r="C87" s="143"/>
      <c r="D87" s="143"/>
      <c r="E87" s="143"/>
      <c r="F87" s="143"/>
      <c r="G87" s="134"/>
      <c r="H87" s="134"/>
      <c r="I87" s="134"/>
      <c r="J87" s="39" t="s">
        <v>32</v>
      </c>
      <c r="K87" s="76"/>
      <c r="L87" s="108" t="s">
        <v>161</v>
      </c>
      <c r="M87" s="95"/>
      <c r="N87" s="113">
        <v>1000</v>
      </c>
      <c r="O87" s="94">
        <v>0</v>
      </c>
      <c r="P87" s="94">
        <v>0</v>
      </c>
      <c r="Q87" s="94">
        <v>0</v>
      </c>
      <c r="R87" s="54">
        <f t="shared" si="7"/>
        <v>1000</v>
      </c>
      <c r="S87" s="148"/>
      <c r="T87" s="87"/>
      <c r="U87" s="85"/>
    </row>
    <row r="88" spans="1:21" x14ac:dyDescent="0.3">
      <c r="A88" s="148"/>
      <c r="B88" s="124"/>
      <c r="C88" s="143"/>
      <c r="D88" s="143"/>
      <c r="E88" s="143"/>
      <c r="F88" s="143"/>
      <c r="G88" s="134"/>
      <c r="H88" s="134"/>
      <c r="I88" s="134"/>
      <c r="J88" s="39" t="s">
        <v>29</v>
      </c>
      <c r="K88" s="76"/>
      <c r="L88" s="108" t="s">
        <v>169</v>
      </c>
      <c r="M88" s="95"/>
      <c r="N88" s="113">
        <v>0</v>
      </c>
      <c r="O88" s="94">
        <v>0</v>
      </c>
      <c r="P88" s="94">
        <v>0</v>
      </c>
      <c r="Q88" s="94">
        <v>0</v>
      </c>
      <c r="R88" s="54">
        <f t="shared" si="7"/>
        <v>0</v>
      </c>
      <c r="S88" s="148"/>
      <c r="T88" s="87"/>
      <c r="U88" s="85"/>
    </row>
    <row r="89" spans="1:21" x14ac:dyDescent="0.3">
      <c r="A89" s="148"/>
      <c r="B89" s="124"/>
      <c r="C89" s="143"/>
      <c r="D89" s="143"/>
      <c r="E89" s="143"/>
      <c r="F89" s="143"/>
      <c r="G89" s="134"/>
      <c r="H89" s="134"/>
      <c r="I89" s="134"/>
      <c r="J89" s="39" t="s">
        <v>63</v>
      </c>
      <c r="K89" s="76"/>
      <c r="L89" s="108" t="s">
        <v>124</v>
      </c>
      <c r="M89" s="95"/>
      <c r="N89" s="113">
        <v>0</v>
      </c>
      <c r="O89" s="94">
        <v>1021.894</v>
      </c>
      <c r="P89" s="94">
        <v>435.32279999999997</v>
      </c>
      <c r="Q89" s="94">
        <v>1385.1111000000001</v>
      </c>
      <c r="R89" s="54">
        <f t="shared" si="7"/>
        <v>2842.3279000000002</v>
      </c>
      <c r="S89" s="148"/>
      <c r="T89" s="87"/>
      <c r="U89" s="85"/>
    </row>
    <row r="90" spans="1:21" x14ac:dyDescent="0.3">
      <c r="A90" s="148"/>
      <c r="B90" s="124"/>
      <c r="C90" s="143"/>
      <c r="D90" s="143"/>
      <c r="E90" s="143"/>
      <c r="F90" s="143"/>
      <c r="G90" s="134"/>
      <c r="H90" s="134"/>
      <c r="I90" s="134"/>
      <c r="J90" s="39" t="s">
        <v>32</v>
      </c>
      <c r="K90" s="76"/>
      <c r="L90" s="108" t="s">
        <v>156</v>
      </c>
      <c r="M90" s="95"/>
      <c r="N90" s="113">
        <v>0</v>
      </c>
      <c r="O90" s="94">
        <v>1910.0735</v>
      </c>
      <c r="P90" s="94">
        <v>915.06</v>
      </c>
      <c r="Q90" s="94">
        <v>0</v>
      </c>
      <c r="R90" s="54">
        <f t="shared" si="7"/>
        <v>2825.1334999999999</v>
      </c>
      <c r="S90" s="148"/>
      <c r="T90" s="87"/>
      <c r="U90" s="85"/>
    </row>
    <row r="91" spans="1:21" x14ac:dyDescent="0.3">
      <c r="A91" s="148"/>
      <c r="B91" s="124"/>
      <c r="C91" s="143"/>
      <c r="D91" s="143"/>
      <c r="E91" s="143"/>
      <c r="F91" s="143"/>
      <c r="G91" s="134"/>
      <c r="H91" s="134"/>
      <c r="I91" s="134"/>
      <c r="J91" s="39" t="s">
        <v>27</v>
      </c>
      <c r="K91" s="76"/>
      <c r="L91" s="108" t="s">
        <v>109</v>
      </c>
      <c r="M91" s="95"/>
      <c r="N91" s="113">
        <v>0</v>
      </c>
      <c r="O91" s="94">
        <v>754.98900000000003</v>
      </c>
      <c r="P91" s="94">
        <v>964.48469999999998</v>
      </c>
      <c r="Q91" s="94">
        <v>0</v>
      </c>
      <c r="R91" s="54">
        <f t="shared" si="7"/>
        <v>1719.4737</v>
      </c>
      <c r="S91" s="148"/>
      <c r="T91" s="87"/>
      <c r="U91" s="85"/>
    </row>
    <row r="92" spans="1:21" x14ac:dyDescent="0.3">
      <c r="A92" s="148"/>
      <c r="B92" s="124"/>
      <c r="C92" s="143"/>
      <c r="D92" s="143"/>
      <c r="E92" s="143"/>
      <c r="F92" s="143"/>
      <c r="G92" s="134"/>
      <c r="H92" s="134"/>
      <c r="I92" s="134"/>
      <c r="J92" s="39" t="s">
        <v>29</v>
      </c>
      <c r="K92" s="76"/>
      <c r="L92" s="108" t="s">
        <v>176</v>
      </c>
      <c r="M92" s="95"/>
      <c r="N92" s="113">
        <v>0</v>
      </c>
      <c r="O92" s="94">
        <v>558.22059999999999</v>
      </c>
      <c r="P92" s="94">
        <v>673.58389999999997</v>
      </c>
      <c r="Q92" s="94">
        <v>308.05099999999999</v>
      </c>
      <c r="R92" s="54">
        <f t="shared" si="7"/>
        <v>1539.8554999999999</v>
      </c>
      <c r="S92" s="148"/>
      <c r="T92" s="87"/>
      <c r="U92" s="85"/>
    </row>
    <row r="93" spans="1:21" x14ac:dyDescent="0.3">
      <c r="A93" s="148"/>
      <c r="B93" s="124"/>
      <c r="C93" s="143"/>
      <c r="D93" s="143"/>
      <c r="E93" s="143"/>
      <c r="F93" s="143"/>
      <c r="G93" s="134"/>
      <c r="H93" s="134"/>
      <c r="I93" s="134"/>
      <c r="J93" s="39" t="s">
        <v>63</v>
      </c>
      <c r="K93" s="76"/>
      <c r="L93" s="108" t="s">
        <v>307</v>
      </c>
      <c r="M93" s="95"/>
      <c r="N93" s="113">
        <v>0</v>
      </c>
      <c r="O93" s="94">
        <v>0</v>
      </c>
      <c r="P93" s="94">
        <v>0</v>
      </c>
      <c r="Q93" s="94">
        <v>624.02499999999998</v>
      </c>
      <c r="R93" s="54">
        <f t="shared" si="7"/>
        <v>624.02499999999998</v>
      </c>
      <c r="S93" s="148"/>
      <c r="T93" s="87"/>
      <c r="U93" s="85"/>
    </row>
    <row r="94" spans="1:21" x14ac:dyDescent="0.3">
      <c r="A94" s="148"/>
      <c r="B94" s="124"/>
      <c r="C94" s="143"/>
      <c r="D94" s="143"/>
      <c r="E94" s="143"/>
      <c r="F94" s="143"/>
      <c r="G94" s="134"/>
      <c r="H94" s="134"/>
      <c r="I94" s="134"/>
      <c r="J94" s="39" t="s">
        <v>63</v>
      </c>
      <c r="K94" s="76"/>
      <c r="L94" s="108" t="s">
        <v>85</v>
      </c>
      <c r="M94" s="95"/>
      <c r="N94" s="113">
        <v>0</v>
      </c>
      <c r="O94" s="94">
        <v>0</v>
      </c>
      <c r="P94" s="94">
        <v>935.47540000000004</v>
      </c>
      <c r="Q94" s="94">
        <v>0</v>
      </c>
      <c r="R94" s="54">
        <f t="shared" si="7"/>
        <v>935.47540000000004</v>
      </c>
      <c r="S94" s="148"/>
      <c r="T94" s="87"/>
      <c r="U94" s="85"/>
    </row>
    <row r="95" spans="1:21" x14ac:dyDescent="0.3">
      <c r="A95" s="148"/>
      <c r="B95" s="124"/>
      <c r="C95" s="153"/>
      <c r="D95" s="143"/>
      <c r="E95" s="143"/>
      <c r="F95" s="143"/>
      <c r="G95" s="134"/>
      <c r="H95" s="134"/>
      <c r="I95" s="134"/>
      <c r="J95" s="57"/>
      <c r="K95" s="57"/>
      <c r="L95" s="58"/>
      <c r="M95" s="31">
        <f>SUM(M60:M90)</f>
        <v>0</v>
      </c>
      <c r="N95" s="31">
        <f t="shared" ref="N95:P95" si="8">SUM(N60:N94)</f>
        <v>7644.8510999999999</v>
      </c>
      <c r="O95" s="31">
        <f t="shared" si="8"/>
        <v>14437.976000000002</v>
      </c>
      <c r="P95" s="31">
        <f t="shared" si="8"/>
        <v>13820.868599999996</v>
      </c>
      <c r="Q95" s="31">
        <f>SUM(Q60:Q94)</f>
        <v>9265.3568999999989</v>
      </c>
      <c r="R95" s="31">
        <f>SUM(R60:R94)</f>
        <v>45169.052600000003</v>
      </c>
      <c r="S95" s="148"/>
      <c r="T95" s="87"/>
      <c r="U95" s="85"/>
    </row>
    <row r="96" spans="1:21" x14ac:dyDescent="0.3">
      <c r="A96" s="148"/>
      <c r="B96" s="124"/>
      <c r="C96" s="154" t="s">
        <v>290</v>
      </c>
      <c r="D96" s="143"/>
      <c r="E96" s="143"/>
      <c r="F96" s="143"/>
      <c r="G96" s="134"/>
      <c r="H96" s="134"/>
      <c r="I96" s="134"/>
      <c r="J96" s="73" t="s">
        <v>27</v>
      </c>
      <c r="K96" s="147">
        <v>458</v>
      </c>
      <c r="L96" s="106" t="s">
        <v>36</v>
      </c>
      <c r="M96" s="95"/>
      <c r="N96" s="94">
        <v>0</v>
      </c>
      <c r="O96" s="94">
        <v>0</v>
      </c>
      <c r="P96" s="94">
        <v>0</v>
      </c>
      <c r="Q96" s="115">
        <v>0</v>
      </c>
      <c r="R96" s="54">
        <f t="shared" ref="R96:R136" si="9">SUM(M96:Q96)</f>
        <v>0</v>
      </c>
      <c r="S96" s="148"/>
      <c r="T96" s="87"/>
      <c r="U96" s="85"/>
    </row>
    <row r="97" spans="1:21" x14ac:dyDescent="0.3">
      <c r="A97" s="148"/>
      <c r="B97" s="124"/>
      <c r="C97" s="155"/>
      <c r="D97" s="143"/>
      <c r="E97" s="143"/>
      <c r="F97" s="143"/>
      <c r="G97" s="134"/>
      <c r="H97" s="134"/>
      <c r="I97" s="134"/>
      <c r="J97" s="73" t="s">
        <v>29</v>
      </c>
      <c r="K97" s="148"/>
      <c r="L97" s="106" t="s">
        <v>35</v>
      </c>
      <c r="M97" s="95"/>
      <c r="N97" s="94">
        <v>223.97499999999999</v>
      </c>
      <c r="O97" s="94">
        <v>204.08369999999999</v>
      </c>
      <c r="P97" s="94">
        <v>194.84129999999999</v>
      </c>
      <c r="Q97" s="116">
        <v>88.039900000000003</v>
      </c>
      <c r="R97" s="54">
        <f t="shared" si="9"/>
        <v>710.93989999999997</v>
      </c>
      <c r="S97" s="148"/>
      <c r="T97" s="87"/>
      <c r="U97" s="85"/>
    </row>
    <row r="98" spans="1:21" x14ac:dyDescent="0.3">
      <c r="A98" s="148"/>
      <c r="B98" s="124"/>
      <c r="C98" s="155"/>
      <c r="D98" s="143"/>
      <c r="E98" s="143"/>
      <c r="F98" s="143"/>
      <c r="G98" s="134"/>
      <c r="H98" s="134"/>
      <c r="I98" s="134"/>
      <c r="J98" s="73" t="s">
        <v>32</v>
      </c>
      <c r="K98" s="148"/>
      <c r="L98" s="106" t="s">
        <v>37</v>
      </c>
      <c r="M98" s="95"/>
      <c r="N98" s="94">
        <v>0</v>
      </c>
      <c r="O98" s="94">
        <v>0</v>
      </c>
      <c r="P98" s="94">
        <v>0</v>
      </c>
      <c r="Q98" s="116">
        <v>0</v>
      </c>
      <c r="R98" s="54">
        <f t="shared" si="9"/>
        <v>0</v>
      </c>
      <c r="S98" s="148"/>
      <c r="T98" s="87"/>
      <c r="U98" s="85"/>
    </row>
    <row r="99" spans="1:21" x14ac:dyDescent="0.3">
      <c r="A99" s="148"/>
      <c r="B99" s="124"/>
      <c r="C99" s="155"/>
      <c r="D99" s="143"/>
      <c r="E99" s="143"/>
      <c r="F99" s="143"/>
      <c r="G99" s="134"/>
      <c r="H99" s="134"/>
      <c r="I99" s="134"/>
      <c r="J99" s="73" t="s">
        <v>29</v>
      </c>
      <c r="K99" s="148"/>
      <c r="L99" s="106" t="s">
        <v>38</v>
      </c>
      <c r="M99" s="95"/>
      <c r="N99" s="94">
        <v>41.79</v>
      </c>
      <c r="O99" s="94">
        <v>101.122</v>
      </c>
      <c r="P99" s="94">
        <v>103.502</v>
      </c>
      <c r="Q99" s="116">
        <v>57.895299999999999</v>
      </c>
      <c r="R99" s="54">
        <f t="shared" si="9"/>
        <v>304.30930000000001</v>
      </c>
      <c r="S99" s="148"/>
      <c r="T99" s="87"/>
      <c r="U99" s="85"/>
    </row>
    <row r="100" spans="1:21" x14ac:dyDescent="0.3">
      <c r="A100" s="148"/>
      <c r="B100" s="124"/>
      <c r="C100" s="155"/>
      <c r="D100" s="143"/>
      <c r="E100" s="143"/>
      <c r="F100" s="143"/>
      <c r="G100" s="134"/>
      <c r="H100" s="134"/>
      <c r="I100" s="134"/>
      <c r="J100" s="73" t="s">
        <v>29</v>
      </c>
      <c r="K100" s="148"/>
      <c r="L100" s="106" t="s">
        <v>77</v>
      </c>
      <c r="M100" s="95"/>
      <c r="N100" s="94">
        <v>164</v>
      </c>
      <c r="O100" s="94">
        <v>391.7</v>
      </c>
      <c r="P100" s="94">
        <v>108.5</v>
      </c>
      <c r="Q100" s="116">
        <v>84</v>
      </c>
      <c r="R100" s="54">
        <f t="shared" si="9"/>
        <v>748.2</v>
      </c>
      <c r="S100" s="148"/>
      <c r="T100" s="87"/>
      <c r="U100" s="85"/>
    </row>
    <row r="101" spans="1:21" x14ac:dyDescent="0.3">
      <c r="A101" s="148"/>
      <c r="B101" s="124"/>
      <c r="C101" s="155"/>
      <c r="D101" s="143"/>
      <c r="E101" s="143"/>
      <c r="F101" s="143"/>
      <c r="G101" s="134"/>
      <c r="H101" s="134"/>
      <c r="I101" s="134"/>
      <c r="J101" s="73" t="s">
        <v>29</v>
      </c>
      <c r="K101" s="148"/>
      <c r="L101" s="106" t="s">
        <v>91</v>
      </c>
      <c r="M101" s="95"/>
      <c r="N101" s="94">
        <v>90.687300000000008</v>
      </c>
      <c r="O101" s="94">
        <v>94.272000000000006</v>
      </c>
      <c r="P101" s="94">
        <v>110.62</v>
      </c>
      <c r="Q101" s="116">
        <v>46.515000000000001</v>
      </c>
      <c r="R101" s="54">
        <f t="shared" si="9"/>
        <v>342.09429999999998</v>
      </c>
      <c r="S101" s="148"/>
      <c r="T101" s="87"/>
      <c r="U101" s="85"/>
    </row>
    <row r="102" spans="1:21" x14ac:dyDescent="0.3">
      <c r="A102" s="148"/>
      <c r="B102" s="124"/>
      <c r="C102" s="155"/>
      <c r="D102" s="143"/>
      <c r="E102" s="143"/>
      <c r="F102" s="143"/>
      <c r="G102" s="134"/>
      <c r="H102" s="134"/>
      <c r="I102" s="134"/>
      <c r="J102" s="73" t="s">
        <v>29</v>
      </c>
      <c r="K102" s="148"/>
      <c r="L102" s="106" t="s">
        <v>101</v>
      </c>
      <c r="M102" s="95"/>
      <c r="N102" s="94">
        <v>0</v>
      </c>
      <c r="O102" s="94">
        <v>0</v>
      </c>
      <c r="P102" s="94">
        <v>0</v>
      </c>
      <c r="Q102" s="116">
        <v>0</v>
      </c>
      <c r="R102" s="54">
        <f t="shared" si="9"/>
        <v>0</v>
      </c>
      <c r="S102" s="148"/>
      <c r="T102" s="87"/>
      <c r="U102" s="85"/>
    </row>
    <row r="103" spans="1:21" x14ac:dyDescent="0.3">
      <c r="A103" s="148"/>
      <c r="B103" s="124"/>
      <c r="C103" s="155"/>
      <c r="D103" s="143"/>
      <c r="E103" s="143"/>
      <c r="F103" s="143"/>
      <c r="G103" s="134"/>
      <c r="H103" s="134"/>
      <c r="I103" s="134"/>
      <c r="J103" s="73" t="s">
        <v>29</v>
      </c>
      <c r="K103" s="148"/>
      <c r="L103" s="106" t="s">
        <v>112</v>
      </c>
      <c r="M103" s="95"/>
      <c r="N103" s="94">
        <v>92.35260000000001</v>
      </c>
      <c r="O103" s="94">
        <v>213.72</v>
      </c>
      <c r="P103" s="94">
        <v>213.72</v>
      </c>
      <c r="Q103" s="117">
        <v>0</v>
      </c>
      <c r="R103" s="54">
        <f t="shared" si="9"/>
        <v>519.79259999999999</v>
      </c>
      <c r="S103" s="148"/>
      <c r="T103" s="87"/>
      <c r="U103" s="85"/>
    </row>
    <row r="104" spans="1:21" x14ac:dyDescent="0.3">
      <c r="A104" s="148"/>
      <c r="B104" s="124"/>
      <c r="C104" s="155"/>
      <c r="D104" s="143"/>
      <c r="E104" s="143"/>
      <c r="F104" s="143"/>
      <c r="G104" s="134"/>
      <c r="H104" s="134"/>
      <c r="I104" s="134"/>
      <c r="J104" s="73" t="s">
        <v>63</v>
      </c>
      <c r="K104" s="148"/>
      <c r="L104" s="106" t="s">
        <v>113</v>
      </c>
      <c r="M104" s="95"/>
      <c r="N104" s="94">
        <v>149.63800000000001</v>
      </c>
      <c r="O104" s="94">
        <v>165.51499999999999</v>
      </c>
      <c r="P104" s="94">
        <v>192.57</v>
      </c>
      <c r="Q104" s="116">
        <v>129.56899999999999</v>
      </c>
      <c r="R104" s="54">
        <f t="shared" si="9"/>
        <v>637.29200000000003</v>
      </c>
      <c r="S104" s="148"/>
      <c r="T104" s="87"/>
      <c r="U104" s="85"/>
    </row>
    <row r="105" spans="1:21" x14ac:dyDescent="0.3">
      <c r="A105" s="148"/>
      <c r="B105" s="124"/>
      <c r="C105" s="155"/>
      <c r="D105" s="143"/>
      <c r="E105" s="143"/>
      <c r="F105" s="143"/>
      <c r="G105" s="134"/>
      <c r="H105" s="134"/>
      <c r="I105" s="134"/>
      <c r="J105" s="73" t="s">
        <v>29</v>
      </c>
      <c r="K105" s="148"/>
      <c r="L105" s="106" t="s">
        <v>114</v>
      </c>
      <c r="M105" s="95"/>
      <c r="N105" s="94"/>
      <c r="O105" s="94"/>
      <c r="P105" s="94"/>
      <c r="Q105" s="116">
        <v>74.210999999999999</v>
      </c>
      <c r="R105" s="54">
        <f t="shared" si="9"/>
        <v>74.210999999999999</v>
      </c>
      <c r="S105" s="148"/>
      <c r="T105" s="87"/>
      <c r="U105" s="85"/>
    </row>
    <row r="106" spans="1:21" x14ac:dyDescent="0.3">
      <c r="A106" s="148"/>
      <c r="B106" s="124"/>
      <c r="C106" s="155"/>
      <c r="D106" s="143"/>
      <c r="E106" s="143"/>
      <c r="F106" s="143"/>
      <c r="G106" s="134"/>
      <c r="H106" s="134"/>
      <c r="I106" s="134"/>
      <c r="J106" s="73" t="s">
        <v>29</v>
      </c>
      <c r="K106" s="148"/>
      <c r="L106" s="106" t="s">
        <v>69</v>
      </c>
      <c r="M106" s="95"/>
      <c r="N106" s="94">
        <v>4.7138</v>
      </c>
      <c r="O106" s="94">
        <v>0</v>
      </c>
      <c r="P106" s="94">
        <v>0</v>
      </c>
      <c r="Q106" s="116"/>
      <c r="R106" s="54">
        <f t="shared" si="9"/>
        <v>4.7138</v>
      </c>
      <c r="S106" s="148"/>
      <c r="T106" s="87"/>
      <c r="U106" s="85"/>
    </row>
    <row r="107" spans="1:21" x14ac:dyDescent="0.3">
      <c r="A107" s="148"/>
      <c r="B107" s="124"/>
      <c r="C107" s="155"/>
      <c r="D107" s="143"/>
      <c r="E107" s="143"/>
      <c r="F107" s="143"/>
      <c r="G107" s="134"/>
      <c r="H107" s="134"/>
      <c r="I107" s="134"/>
      <c r="J107" s="73" t="s">
        <v>29</v>
      </c>
      <c r="K107" s="148"/>
      <c r="L107" s="106" t="s">
        <v>115</v>
      </c>
      <c r="M107" s="95"/>
      <c r="N107" s="94">
        <v>1684.9</v>
      </c>
      <c r="O107" s="94">
        <v>756.16559999999993</v>
      </c>
      <c r="P107" s="94">
        <v>1934.1</v>
      </c>
      <c r="Q107" s="116">
        <v>210</v>
      </c>
      <c r="R107" s="54">
        <f t="shared" si="9"/>
        <v>4585.1656000000003</v>
      </c>
      <c r="S107" s="148"/>
      <c r="T107" s="87"/>
      <c r="U107" s="85"/>
    </row>
    <row r="108" spans="1:21" x14ac:dyDescent="0.3">
      <c r="A108" s="148"/>
      <c r="B108" s="124"/>
      <c r="C108" s="155"/>
      <c r="D108" s="143"/>
      <c r="E108" s="143"/>
      <c r="F108" s="143"/>
      <c r="G108" s="134"/>
      <c r="H108" s="134"/>
      <c r="I108" s="134"/>
      <c r="J108" s="73" t="s">
        <v>63</v>
      </c>
      <c r="K108" s="148"/>
      <c r="L108" s="106" t="s">
        <v>108</v>
      </c>
      <c r="M108" s="95"/>
      <c r="N108" s="94">
        <v>3899.7294999999999</v>
      </c>
      <c r="O108" s="94">
        <v>788.77059999999994</v>
      </c>
      <c r="P108" s="94">
        <v>0</v>
      </c>
      <c r="Q108" s="116">
        <v>0</v>
      </c>
      <c r="R108" s="54">
        <f t="shared" si="9"/>
        <v>4688.5001000000002</v>
      </c>
      <c r="S108" s="148"/>
      <c r="T108" s="87"/>
      <c r="U108" s="85"/>
    </row>
    <row r="109" spans="1:21" x14ac:dyDescent="0.3">
      <c r="A109" s="148"/>
      <c r="B109" s="124"/>
      <c r="C109" s="155"/>
      <c r="D109" s="143"/>
      <c r="E109" s="143"/>
      <c r="F109" s="143"/>
      <c r="G109" s="134"/>
      <c r="H109" s="134"/>
      <c r="I109" s="134"/>
      <c r="J109" s="73" t="s">
        <v>29</v>
      </c>
      <c r="K109" s="148"/>
      <c r="L109" s="106" t="s">
        <v>100</v>
      </c>
      <c r="M109" s="95"/>
      <c r="N109" s="94">
        <v>63.597799999999999</v>
      </c>
      <c r="O109" s="94">
        <v>22.2987</v>
      </c>
      <c r="P109" s="94">
        <v>112.4819</v>
      </c>
      <c r="Q109" s="116">
        <v>148.84190000000001</v>
      </c>
      <c r="R109" s="54">
        <f t="shared" si="9"/>
        <v>347.22030000000001</v>
      </c>
      <c r="S109" s="148"/>
      <c r="T109" s="87"/>
      <c r="U109" s="85"/>
    </row>
    <row r="110" spans="1:21" x14ac:dyDescent="0.3">
      <c r="A110" s="148"/>
      <c r="B110" s="124"/>
      <c r="C110" s="155"/>
      <c r="D110" s="143"/>
      <c r="E110" s="143"/>
      <c r="F110" s="143"/>
      <c r="G110" s="134"/>
      <c r="H110" s="134"/>
      <c r="I110" s="134"/>
      <c r="J110" s="73" t="s">
        <v>63</v>
      </c>
      <c r="K110" s="148"/>
      <c r="L110" s="106" t="s">
        <v>177</v>
      </c>
      <c r="M110" s="95"/>
      <c r="N110" s="94">
        <v>0</v>
      </c>
      <c r="O110" s="94">
        <v>500</v>
      </c>
      <c r="P110" s="94">
        <v>0</v>
      </c>
      <c r="Q110" s="116">
        <v>0</v>
      </c>
      <c r="R110" s="54">
        <f t="shared" si="9"/>
        <v>500</v>
      </c>
      <c r="S110" s="148"/>
      <c r="T110" s="87"/>
      <c r="U110" s="85"/>
    </row>
    <row r="111" spans="1:21" x14ac:dyDescent="0.3">
      <c r="A111" s="148"/>
      <c r="B111" s="124"/>
      <c r="C111" s="155"/>
      <c r="D111" s="143"/>
      <c r="E111" s="143"/>
      <c r="F111" s="143"/>
      <c r="G111" s="134"/>
      <c r="H111" s="134"/>
      <c r="I111" s="134"/>
      <c r="J111" s="73" t="s">
        <v>29</v>
      </c>
      <c r="K111" s="148"/>
      <c r="L111" s="106" t="s">
        <v>116</v>
      </c>
      <c r="M111" s="95"/>
      <c r="N111" s="94">
        <v>61.33</v>
      </c>
      <c r="O111" s="94">
        <v>131.94570000000002</v>
      </c>
      <c r="P111" s="94">
        <v>203.78110000000001</v>
      </c>
      <c r="Q111" s="116">
        <v>175.37039999999999</v>
      </c>
      <c r="R111" s="54">
        <f t="shared" si="9"/>
        <v>572.42720000000008</v>
      </c>
      <c r="S111" s="148"/>
      <c r="T111" s="87"/>
      <c r="U111" s="85"/>
    </row>
    <row r="112" spans="1:21" x14ac:dyDescent="0.3">
      <c r="A112" s="148"/>
      <c r="B112" s="124"/>
      <c r="C112" s="155"/>
      <c r="D112" s="143"/>
      <c r="E112" s="143"/>
      <c r="F112" s="143"/>
      <c r="G112" s="134"/>
      <c r="H112" s="134"/>
      <c r="I112" s="134"/>
      <c r="J112" s="73" t="s">
        <v>29</v>
      </c>
      <c r="K112" s="148"/>
      <c r="L112" s="106" t="s">
        <v>89</v>
      </c>
      <c r="M112" s="95"/>
      <c r="N112" s="94">
        <v>1.3640999999999999</v>
      </c>
      <c r="O112" s="94">
        <v>1.3640999999999999</v>
      </c>
      <c r="P112" s="94">
        <v>8.9588999999999999</v>
      </c>
      <c r="Q112" s="116">
        <v>8.14</v>
      </c>
      <c r="R112" s="54">
        <f t="shared" si="9"/>
        <v>19.827100000000002</v>
      </c>
      <c r="S112" s="148"/>
      <c r="T112" s="87"/>
      <c r="U112" s="85"/>
    </row>
    <row r="113" spans="1:21" x14ac:dyDescent="0.3">
      <c r="A113" s="148"/>
      <c r="B113" s="124"/>
      <c r="C113" s="155"/>
      <c r="D113" s="143"/>
      <c r="E113" s="143"/>
      <c r="F113" s="143"/>
      <c r="G113" s="134"/>
      <c r="H113" s="134"/>
      <c r="I113" s="134"/>
      <c r="J113" s="73" t="s">
        <v>29</v>
      </c>
      <c r="K113" s="148"/>
      <c r="L113" s="106" t="s">
        <v>74</v>
      </c>
      <c r="M113" s="95"/>
      <c r="N113" s="94">
        <f>(520752.5-197600)/1000</f>
        <v>323.15249999999997</v>
      </c>
      <c r="O113" s="94">
        <v>1877.5229999999999</v>
      </c>
      <c r="P113" s="94">
        <v>1485.3587</v>
      </c>
      <c r="Q113" s="116">
        <v>348.02760000000001</v>
      </c>
      <c r="R113" s="54">
        <f t="shared" si="9"/>
        <v>4034.0617999999999</v>
      </c>
      <c r="S113" s="148"/>
      <c r="T113" s="87"/>
      <c r="U113" s="85"/>
    </row>
    <row r="114" spans="1:21" x14ac:dyDescent="0.3">
      <c r="A114" s="148"/>
      <c r="B114" s="124"/>
      <c r="C114" s="155"/>
      <c r="D114" s="143"/>
      <c r="E114" s="143"/>
      <c r="F114" s="143"/>
      <c r="G114" s="134"/>
      <c r="H114" s="134"/>
      <c r="I114" s="134"/>
      <c r="J114" s="73" t="s">
        <v>63</v>
      </c>
      <c r="K114" s="148"/>
      <c r="L114" s="106" t="s">
        <v>117</v>
      </c>
      <c r="M114" s="95"/>
      <c r="N114" s="94">
        <v>409.39070000000004</v>
      </c>
      <c r="O114" s="94">
        <v>1454.6559999999999</v>
      </c>
      <c r="P114" s="94">
        <v>996.03539999999998</v>
      </c>
      <c r="Q114" s="116">
        <v>0</v>
      </c>
      <c r="R114" s="54">
        <f t="shared" si="9"/>
        <v>2860.0820999999996</v>
      </c>
      <c r="S114" s="148"/>
      <c r="T114" s="87"/>
      <c r="U114" s="85"/>
    </row>
    <row r="115" spans="1:21" x14ac:dyDescent="0.3">
      <c r="A115" s="148"/>
      <c r="B115" s="124"/>
      <c r="C115" s="155"/>
      <c r="D115" s="143"/>
      <c r="E115" s="143"/>
      <c r="F115" s="143"/>
      <c r="G115" s="134"/>
      <c r="H115" s="134"/>
      <c r="I115" s="134"/>
      <c r="J115" s="73" t="s">
        <v>27</v>
      </c>
      <c r="K115" s="148"/>
      <c r="L115" s="106" t="s">
        <v>308</v>
      </c>
      <c r="M115" s="95"/>
      <c r="N115" s="94">
        <v>0</v>
      </c>
      <c r="O115" s="94">
        <v>0</v>
      </c>
      <c r="P115" s="94"/>
      <c r="Q115" s="116">
        <v>5723.9070000000002</v>
      </c>
      <c r="R115" s="54">
        <f t="shared" si="9"/>
        <v>5723.9070000000002</v>
      </c>
      <c r="S115" s="148"/>
      <c r="T115" s="87"/>
      <c r="U115" s="85"/>
    </row>
    <row r="116" spans="1:21" x14ac:dyDescent="0.3">
      <c r="A116" s="148"/>
      <c r="B116" s="124"/>
      <c r="C116" s="155"/>
      <c r="D116" s="143"/>
      <c r="E116" s="143"/>
      <c r="F116" s="143"/>
      <c r="G116" s="134"/>
      <c r="H116" s="134"/>
      <c r="I116" s="134"/>
      <c r="J116" s="73" t="s">
        <v>29</v>
      </c>
      <c r="K116" s="148"/>
      <c r="L116" s="106" t="s">
        <v>178</v>
      </c>
      <c r="M116" s="95"/>
      <c r="N116" s="94">
        <v>0</v>
      </c>
      <c r="O116" s="94">
        <v>66.5</v>
      </c>
      <c r="P116" s="94">
        <v>101.6962</v>
      </c>
      <c r="Q116" s="116">
        <v>0</v>
      </c>
      <c r="R116" s="54">
        <f t="shared" si="9"/>
        <v>168.1962</v>
      </c>
      <c r="S116" s="148"/>
      <c r="T116" s="87"/>
      <c r="U116" s="85"/>
    </row>
    <row r="117" spans="1:21" x14ac:dyDescent="0.3">
      <c r="A117" s="148"/>
      <c r="B117" s="124"/>
      <c r="C117" s="155"/>
      <c r="D117" s="143"/>
      <c r="E117" s="143"/>
      <c r="F117" s="143"/>
      <c r="G117" s="134"/>
      <c r="H117" s="134"/>
      <c r="I117" s="134"/>
      <c r="J117" s="73" t="s">
        <v>63</v>
      </c>
      <c r="K117" s="148"/>
      <c r="L117" s="106" t="s">
        <v>170</v>
      </c>
      <c r="M117" s="95"/>
      <c r="N117" s="94">
        <v>100</v>
      </c>
      <c r="O117" s="94">
        <v>2079.1089999999999</v>
      </c>
      <c r="P117" s="94">
        <v>3780.7501000000002</v>
      </c>
      <c r="Q117" s="116">
        <v>1661.337</v>
      </c>
      <c r="R117" s="54">
        <f t="shared" si="9"/>
        <v>7621.1960999999992</v>
      </c>
      <c r="S117" s="148"/>
      <c r="T117" s="87"/>
      <c r="U117" s="85"/>
    </row>
    <row r="118" spans="1:21" x14ac:dyDescent="0.3">
      <c r="A118" s="148"/>
      <c r="B118" s="124"/>
      <c r="C118" s="155"/>
      <c r="D118" s="143"/>
      <c r="E118" s="143"/>
      <c r="F118" s="143"/>
      <c r="G118" s="134"/>
      <c r="H118" s="134"/>
      <c r="I118" s="134"/>
      <c r="J118" s="73" t="s">
        <v>32</v>
      </c>
      <c r="K118" s="148"/>
      <c r="L118" s="106" t="s">
        <v>179</v>
      </c>
      <c r="M118" s="95"/>
      <c r="N118" s="94">
        <v>0</v>
      </c>
      <c r="O118" s="94">
        <v>1200.0350000000001</v>
      </c>
      <c r="P118" s="94">
        <v>1000</v>
      </c>
      <c r="Q118" s="116">
        <v>0</v>
      </c>
      <c r="R118" s="54">
        <f t="shared" si="9"/>
        <v>2200.0349999999999</v>
      </c>
      <c r="S118" s="148"/>
      <c r="T118" s="87"/>
      <c r="U118" s="85"/>
    </row>
    <row r="119" spans="1:21" x14ac:dyDescent="0.3">
      <c r="A119" s="148"/>
      <c r="B119" s="124"/>
      <c r="C119" s="155"/>
      <c r="D119" s="143"/>
      <c r="E119" s="143"/>
      <c r="F119" s="143"/>
      <c r="G119" s="134"/>
      <c r="H119" s="134"/>
      <c r="I119" s="134"/>
      <c r="J119" s="73" t="s">
        <v>29</v>
      </c>
      <c r="K119" s="148"/>
      <c r="L119" s="106" t="s">
        <v>65</v>
      </c>
      <c r="M119" s="95"/>
      <c r="N119" s="94">
        <v>13.1221</v>
      </c>
      <c r="O119" s="94">
        <v>4.1016000000000004</v>
      </c>
      <c r="P119" s="94">
        <v>7.8819999999999997</v>
      </c>
      <c r="Q119" s="118">
        <v>0</v>
      </c>
      <c r="R119" s="54">
        <f t="shared" si="9"/>
        <v>25.105699999999999</v>
      </c>
      <c r="S119" s="148"/>
      <c r="T119" s="87"/>
      <c r="U119" s="85"/>
    </row>
    <row r="120" spans="1:21" x14ac:dyDescent="0.3">
      <c r="A120" s="148"/>
      <c r="B120" s="124"/>
      <c r="C120" s="155"/>
      <c r="D120" s="143"/>
      <c r="E120" s="143"/>
      <c r="F120" s="143"/>
      <c r="G120" s="134"/>
      <c r="H120" s="134"/>
      <c r="I120" s="134"/>
      <c r="J120" s="73" t="s">
        <v>29</v>
      </c>
      <c r="K120" s="148"/>
      <c r="L120" s="106" t="s">
        <v>118</v>
      </c>
      <c r="M120" s="95"/>
      <c r="N120" s="94">
        <v>2165.9609</v>
      </c>
      <c r="O120" s="94">
        <v>2813.3310000000001</v>
      </c>
      <c r="P120" s="94">
        <v>3628.6576</v>
      </c>
      <c r="Q120" s="116">
        <v>2795.4949999999999</v>
      </c>
      <c r="R120" s="54">
        <f t="shared" si="9"/>
        <v>11403.444500000001</v>
      </c>
      <c r="S120" s="148"/>
      <c r="T120" s="87"/>
      <c r="U120" s="85"/>
    </row>
    <row r="121" spans="1:21" x14ac:dyDescent="0.3">
      <c r="A121" s="148"/>
      <c r="B121" s="124"/>
      <c r="C121" s="155"/>
      <c r="D121" s="143"/>
      <c r="E121" s="143"/>
      <c r="F121" s="143"/>
      <c r="G121" s="134"/>
      <c r="H121" s="134"/>
      <c r="I121" s="134"/>
      <c r="J121" s="73" t="s">
        <v>29</v>
      </c>
      <c r="K121" s="148"/>
      <c r="L121" s="106" t="s">
        <v>72</v>
      </c>
      <c r="M121" s="95"/>
      <c r="N121" s="94">
        <v>89.618800000000007</v>
      </c>
      <c r="O121" s="94">
        <v>22.182200000000002</v>
      </c>
      <c r="P121" s="94">
        <v>7</v>
      </c>
      <c r="Q121" s="116">
        <v>0</v>
      </c>
      <c r="R121" s="54">
        <f t="shared" si="9"/>
        <v>118.80100000000002</v>
      </c>
      <c r="S121" s="148"/>
      <c r="T121" s="87"/>
      <c r="U121" s="85"/>
    </row>
    <row r="122" spans="1:21" x14ac:dyDescent="0.3">
      <c r="A122" s="148"/>
      <c r="B122" s="124"/>
      <c r="C122" s="155"/>
      <c r="D122" s="143"/>
      <c r="E122" s="143"/>
      <c r="F122" s="143"/>
      <c r="G122" s="134"/>
      <c r="H122" s="134"/>
      <c r="I122" s="134"/>
      <c r="J122" s="73" t="s">
        <v>63</v>
      </c>
      <c r="K122" s="148"/>
      <c r="L122" s="106" t="s">
        <v>171</v>
      </c>
      <c r="M122" s="95"/>
      <c r="N122" s="94">
        <v>646.81550000000004</v>
      </c>
      <c r="O122" s="94">
        <v>575.0711</v>
      </c>
      <c r="P122" s="94">
        <v>0</v>
      </c>
      <c r="Q122" s="116">
        <v>0</v>
      </c>
      <c r="R122" s="54">
        <f t="shared" si="9"/>
        <v>1221.8866</v>
      </c>
      <c r="S122" s="148"/>
      <c r="T122" s="87"/>
      <c r="U122" s="85"/>
    </row>
    <row r="123" spans="1:21" x14ac:dyDescent="0.3">
      <c r="A123" s="148"/>
      <c r="B123" s="124"/>
      <c r="C123" s="155"/>
      <c r="D123" s="143"/>
      <c r="E123" s="143"/>
      <c r="F123" s="143"/>
      <c r="G123" s="134"/>
      <c r="H123" s="134"/>
      <c r="I123" s="134"/>
      <c r="J123" s="73" t="s">
        <v>29</v>
      </c>
      <c r="K123" s="148"/>
      <c r="L123" s="106" t="s">
        <v>119</v>
      </c>
      <c r="M123" s="95"/>
      <c r="N123" s="94">
        <v>0</v>
      </c>
      <c r="O123" s="94">
        <v>0</v>
      </c>
      <c r="P123" s="94">
        <v>0</v>
      </c>
      <c r="Q123" s="116">
        <v>577.41700000000003</v>
      </c>
      <c r="R123" s="54">
        <f t="shared" si="9"/>
        <v>577.41700000000003</v>
      </c>
      <c r="S123" s="148"/>
      <c r="T123" s="87"/>
      <c r="U123" s="85"/>
    </row>
    <row r="124" spans="1:21" x14ac:dyDescent="0.3">
      <c r="A124" s="148"/>
      <c r="B124" s="124"/>
      <c r="C124" s="155"/>
      <c r="D124" s="143"/>
      <c r="E124" s="143"/>
      <c r="F124" s="143"/>
      <c r="G124" s="134"/>
      <c r="H124" s="134"/>
      <c r="I124" s="134"/>
      <c r="J124" s="73" t="s">
        <v>63</v>
      </c>
      <c r="K124" s="148"/>
      <c r="L124" s="106" t="s">
        <v>211</v>
      </c>
      <c r="M124" s="95"/>
      <c r="N124" s="94">
        <v>0</v>
      </c>
      <c r="O124" s="94">
        <v>0</v>
      </c>
      <c r="P124" s="94">
        <v>0</v>
      </c>
      <c r="Q124" s="116">
        <v>0</v>
      </c>
      <c r="R124" s="54">
        <f t="shared" si="9"/>
        <v>0</v>
      </c>
      <c r="S124" s="148"/>
      <c r="T124" s="87"/>
      <c r="U124" s="85"/>
    </row>
    <row r="125" spans="1:21" x14ac:dyDescent="0.3">
      <c r="A125" s="148"/>
      <c r="B125" s="124"/>
      <c r="C125" s="155"/>
      <c r="D125" s="143"/>
      <c r="E125" s="143"/>
      <c r="F125" s="143"/>
      <c r="G125" s="134"/>
      <c r="H125" s="134"/>
      <c r="I125" s="134"/>
      <c r="J125" s="73" t="s">
        <v>29</v>
      </c>
      <c r="K125" s="148"/>
      <c r="L125" s="106" t="s">
        <v>120</v>
      </c>
      <c r="M125" s="95"/>
      <c r="N125" s="94">
        <v>0</v>
      </c>
      <c r="O125" s="94">
        <v>0</v>
      </c>
      <c r="P125" s="94">
        <v>1000</v>
      </c>
      <c r="Q125" s="116">
        <v>0</v>
      </c>
      <c r="R125" s="54">
        <f t="shared" si="9"/>
        <v>1000</v>
      </c>
      <c r="S125" s="148"/>
      <c r="T125" s="87"/>
      <c r="U125" s="85"/>
    </row>
    <row r="126" spans="1:21" x14ac:dyDescent="0.3">
      <c r="A126" s="148"/>
      <c r="B126" s="124"/>
      <c r="C126" s="155"/>
      <c r="D126" s="143"/>
      <c r="E126" s="143"/>
      <c r="F126" s="143"/>
      <c r="G126" s="134"/>
      <c r="H126" s="134"/>
      <c r="I126" s="134"/>
      <c r="J126" s="73" t="s">
        <v>63</v>
      </c>
      <c r="K126" s="148"/>
      <c r="L126" s="106" t="s">
        <v>121</v>
      </c>
      <c r="M126" s="95"/>
      <c r="N126" s="94">
        <v>0</v>
      </c>
      <c r="O126" s="94">
        <v>2300</v>
      </c>
      <c r="P126" s="94">
        <v>785.01340000000005</v>
      </c>
      <c r="Q126" s="116">
        <v>1697.5550000000001</v>
      </c>
      <c r="R126" s="54">
        <f t="shared" si="9"/>
        <v>4782.5684000000001</v>
      </c>
      <c r="S126" s="148"/>
      <c r="T126" s="87"/>
      <c r="U126" s="85"/>
    </row>
    <row r="127" spans="1:21" x14ac:dyDescent="0.3">
      <c r="A127" s="148"/>
      <c r="B127" s="124"/>
      <c r="C127" s="155"/>
      <c r="D127" s="143"/>
      <c r="E127" s="143"/>
      <c r="F127" s="143"/>
      <c r="G127" s="134"/>
      <c r="H127" s="134"/>
      <c r="I127" s="134"/>
      <c r="J127" s="73" t="s">
        <v>63</v>
      </c>
      <c r="K127" s="148"/>
      <c r="L127" s="106" t="s">
        <v>172</v>
      </c>
      <c r="M127" s="95"/>
      <c r="N127" s="94">
        <v>34.016500000000001</v>
      </c>
      <c r="O127" s="94">
        <v>0</v>
      </c>
      <c r="P127" s="94">
        <v>0</v>
      </c>
      <c r="Q127" s="116">
        <v>642.78899999999999</v>
      </c>
      <c r="R127" s="54">
        <f t="shared" si="9"/>
        <v>676.80549999999994</v>
      </c>
      <c r="S127" s="148"/>
      <c r="T127" s="87"/>
      <c r="U127" s="85"/>
    </row>
    <row r="128" spans="1:21" x14ac:dyDescent="0.3">
      <c r="A128" s="148"/>
      <c r="B128" s="124"/>
      <c r="C128" s="155"/>
      <c r="D128" s="143"/>
      <c r="E128" s="143"/>
      <c r="F128" s="143"/>
      <c r="G128" s="134"/>
      <c r="H128" s="134"/>
      <c r="I128" s="134"/>
      <c r="J128" s="73" t="s">
        <v>63</v>
      </c>
      <c r="K128" s="148"/>
      <c r="L128" s="106" t="s">
        <v>124</v>
      </c>
      <c r="M128" s="95"/>
      <c r="N128" s="94">
        <v>7.04</v>
      </c>
      <c r="O128" s="94">
        <v>250</v>
      </c>
      <c r="P128" s="94">
        <v>0</v>
      </c>
      <c r="Q128" s="116">
        <v>0</v>
      </c>
      <c r="R128" s="54">
        <f t="shared" si="9"/>
        <v>257.04000000000002</v>
      </c>
      <c r="S128" s="148"/>
      <c r="T128" s="87"/>
      <c r="U128" s="85"/>
    </row>
    <row r="129" spans="1:21" x14ac:dyDescent="0.3">
      <c r="A129" s="148"/>
      <c r="B129" s="124"/>
      <c r="C129" s="155"/>
      <c r="D129" s="143"/>
      <c r="E129" s="143"/>
      <c r="F129" s="143"/>
      <c r="G129" s="134"/>
      <c r="H129" s="134"/>
      <c r="I129" s="134"/>
      <c r="J129" s="73" t="s">
        <v>32</v>
      </c>
      <c r="K129" s="148"/>
      <c r="L129" s="106" t="s">
        <v>156</v>
      </c>
      <c r="M129" s="95"/>
      <c r="N129" s="94">
        <v>1358.7449999999999</v>
      </c>
      <c r="O129" s="94">
        <v>1381.1505999999999</v>
      </c>
      <c r="P129" s="94">
        <v>300</v>
      </c>
      <c r="Q129" s="116">
        <v>0</v>
      </c>
      <c r="R129" s="54">
        <f t="shared" si="9"/>
        <v>3039.8955999999998</v>
      </c>
      <c r="S129" s="148"/>
      <c r="T129" s="87"/>
      <c r="U129" s="85"/>
    </row>
    <row r="130" spans="1:21" x14ac:dyDescent="0.3">
      <c r="A130" s="148"/>
      <c r="B130" s="124"/>
      <c r="C130" s="155"/>
      <c r="D130" s="143"/>
      <c r="E130" s="143"/>
      <c r="F130" s="143"/>
      <c r="G130" s="134"/>
      <c r="H130" s="134"/>
      <c r="I130" s="134"/>
      <c r="J130" s="73" t="s">
        <v>27</v>
      </c>
      <c r="K130" s="148"/>
      <c r="L130" s="106" t="s">
        <v>180</v>
      </c>
      <c r="M130" s="95"/>
      <c r="N130" s="94">
        <v>0</v>
      </c>
      <c r="O130" s="94">
        <v>784.12099999999998</v>
      </c>
      <c r="P130" s="94">
        <v>0</v>
      </c>
      <c r="Q130" s="116">
        <v>0</v>
      </c>
      <c r="R130" s="54">
        <f t="shared" si="9"/>
        <v>784.12099999999998</v>
      </c>
      <c r="S130" s="148"/>
      <c r="T130" s="87"/>
      <c r="U130" s="85"/>
    </row>
    <row r="131" spans="1:21" x14ac:dyDescent="0.3">
      <c r="A131" s="148"/>
      <c r="B131" s="124"/>
      <c r="C131" s="155"/>
      <c r="D131" s="143"/>
      <c r="E131" s="143"/>
      <c r="F131" s="143"/>
      <c r="G131" s="134"/>
      <c r="H131" s="134"/>
      <c r="I131" s="134"/>
      <c r="J131" s="73" t="s">
        <v>29</v>
      </c>
      <c r="K131" s="148"/>
      <c r="L131" s="106" t="s">
        <v>200</v>
      </c>
      <c r="M131" s="95"/>
      <c r="N131" s="94">
        <v>0</v>
      </c>
      <c r="O131" s="94">
        <v>0</v>
      </c>
      <c r="P131" s="94">
        <v>39.079500000000003</v>
      </c>
      <c r="Q131" s="116">
        <v>0</v>
      </c>
      <c r="R131" s="54">
        <f t="shared" si="9"/>
        <v>39.079500000000003</v>
      </c>
      <c r="S131" s="148"/>
      <c r="T131" s="87"/>
      <c r="U131" s="85"/>
    </row>
    <row r="132" spans="1:21" x14ac:dyDescent="0.3">
      <c r="A132" s="148"/>
      <c r="B132" s="124"/>
      <c r="C132" s="155"/>
      <c r="D132" s="143"/>
      <c r="E132" s="143"/>
      <c r="F132" s="143"/>
      <c r="G132" s="134"/>
      <c r="H132" s="134"/>
      <c r="I132" s="134"/>
      <c r="J132" s="73" t="s">
        <v>29</v>
      </c>
      <c r="K132" s="149"/>
      <c r="L132" s="106" t="s">
        <v>123</v>
      </c>
      <c r="M132" s="95"/>
      <c r="N132" s="94">
        <v>0</v>
      </c>
      <c r="O132" s="94">
        <v>87.5</v>
      </c>
      <c r="P132" s="94">
        <v>0</v>
      </c>
      <c r="Q132" s="116">
        <v>0</v>
      </c>
      <c r="R132" s="54">
        <f t="shared" si="9"/>
        <v>87.5</v>
      </c>
      <c r="S132" s="148"/>
      <c r="T132" s="87"/>
      <c r="U132" s="85"/>
    </row>
    <row r="133" spans="1:21" x14ac:dyDescent="0.3">
      <c r="A133" s="148"/>
      <c r="B133" s="124"/>
      <c r="C133" s="155"/>
      <c r="D133" s="143"/>
      <c r="E133" s="143"/>
      <c r="F133" s="143"/>
      <c r="G133" s="134"/>
      <c r="H133" s="134"/>
      <c r="I133" s="134"/>
      <c r="J133" s="73" t="s">
        <v>29</v>
      </c>
      <c r="K133" s="110"/>
      <c r="L133" s="106" t="s">
        <v>71</v>
      </c>
      <c r="M133" s="95"/>
      <c r="N133" s="94">
        <v>0</v>
      </c>
      <c r="O133" s="94">
        <v>0</v>
      </c>
      <c r="P133" s="94">
        <v>11.831</v>
      </c>
      <c r="Q133" s="116">
        <v>0</v>
      </c>
      <c r="R133" s="54">
        <f t="shared" si="9"/>
        <v>11.831</v>
      </c>
      <c r="S133" s="148"/>
      <c r="T133" s="87"/>
      <c r="U133" s="85"/>
    </row>
    <row r="134" spans="1:21" x14ac:dyDescent="0.3">
      <c r="A134" s="148"/>
      <c r="B134" s="124"/>
      <c r="C134" s="155"/>
      <c r="D134" s="143"/>
      <c r="E134" s="143"/>
      <c r="F134" s="143"/>
      <c r="G134" s="134"/>
      <c r="H134" s="134"/>
      <c r="I134" s="134"/>
      <c r="J134" s="73" t="s">
        <v>29</v>
      </c>
      <c r="K134" s="110"/>
      <c r="L134" s="106" t="s">
        <v>79</v>
      </c>
      <c r="M134" s="95"/>
      <c r="N134" s="94">
        <v>58</v>
      </c>
      <c r="O134" s="94">
        <v>0</v>
      </c>
      <c r="P134" s="94">
        <v>63.153399999999998</v>
      </c>
      <c r="Q134" s="116">
        <v>0</v>
      </c>
      <c r="R134" s="54">
        <f t="shared" si="9"/>
        <v>121.1534</v>
      </c>
      <c r="S134" s="148"/>
      <c r="T134" s="87"/>
      <c r="U134" s="85"/>
    </row>
    <row r="135" spans="1:21" x14ac:dyDescent="0.3">
      <c r="A135" s="148"/>
      <c r="B135" s="124"/>
      <c r="C135" s="155"/>
      <c r="D135" s="143"/>
      <c r="E135" s="143"/>
      <c r="F135" s="143"/>
      <c r="G135" s="134"/>
      <c r="H135" s="134"/>
      <c r="I135" s="134"/>
      <c r="J135" s="73" t="s">
        <v>27</v>
      </c>
      <c r="K135" s="110"/>
      <c r="L135" s="106" t="s">
        <v>206</v>
      </c>
      <c r="M135" s="95"/>
      <c r="N135" s="94">
        <v>0</v>
      </c>
      <c r="O135" s="94">
        <v>0</v>
      </c>
      <c r="P135" s="94">
        <v>0</v>
      </c>
      <c r="Q135" s="116">
        <v>0</v>
      </c>
      <c r="R135" s="54">
        <f t="shared" si="9"/>
        <v>0</v>
      </c>
      <c r="S135" s="148"/>
      <c r="T135" s="87"/>
      <c r="U135" s="85"/>
    </row>
    <row r="136" spans="1:21" x14ac:dyDescent="0.3">
      <c r="A136" s="148"/>
      <c r="B136" s="124"/>
      <c r="C136" s="155"/>
      <c r="D136" s="143"/>
      <c r="E136" s="143"/>
      <c r="F136" s="143"/>
      <c r="G136" s="134"/>
      <c r="H136" s="134"/>
      <c r="I136" s="134"/>
      <c r="J136" s="73" t="s">
        <v>27</v>
      </c>
      <c r="K136" s="110"/>
      <c r="L136" s="106" t="s">
        <v>309</v>
      </c>
      <c r="M136" s="95"/>
      <c r="N136" s="94">
        <v>0</v>
      </c>
      <c r="O136" s="94">
        <v>0</v>
      </c>
      <c r="P136" s="94">
        <v>3062.576</v>
      </c>
      <c r="Q136" s="116">
        <v>0</v>
      </c>
      <c r="R136" s="54">
        <f t="shared" si="9"/>
        <v>3062.576</v>
      </c>
      <c r="S136" s="148"/>
      <c r="T136" s="87"/>
      <c r="U136" s="85"/>
    </row>
    <row r="137" spans="1:21" x14ac:dyDescent="0.3">
      <c r="A137" s="148"/>
      <c r="B137" s="124"/>
      <c r="C137" s="156"/>
      <c r="D137" s="143"/>
      <c r="E137" s="143"/>
      <c r="F137" s="143"/>
      <c r="G137" s="134"/>
      <c r="H137" s="134"/>
      <c r="I137" s="134"/>
      <c r="J137" s="22"/>
      <c r="K137" s="17"/>
      <c r="L137" s="23"/>
      <c r="M137" s="31">
        <f t="shared" ref="M137" si="10">SUM(M96:M132)</f>
        <v>0</v>
      </c>
      <c r="N137" s="31">
        <f>SUM(N96:N136)</f>
        <v>11683.9401</v>
      </c>
      <c r="O137" s="31">
        <f t="shared" ref="O137:R137" si="11">SUM(O96:O136)</f>
        <v>18266.237899999996</v>
      </c>
      <c r="P137" s="31">
        <f t="shared" si="11"/>
        <v>19452.108500000002</v>
      </c>
      <c r="Q137" s="31">
        <f>SUM(Q96:Q136)</f>
        <v>14469.1101</v>
      </c>
      <c r="R137" s="31">
        <f t="shared" si="11"/>
        <v>63871.396599999985</v>
      </c>
      <c r="S137" s="148"/>
      <c r="T137" s="87"/>
      <c r="U137" s="85"/>
    </row>
    <row r="138" spans="1:21" x14ac:dyDescent="0.3">
      <c r="A138" s="148"/>
      <c r="B138" s="124"/>
      <c r="C138" s="130" t="s">
        <v>291</v>
      </c>
      <c r="D138" s="143"/>
      <c r="E138" s="143"/>
      <c r="F138" s="143"/>
      <c r="G138" s="134"/>
      <c r="H138" s="134"/>
      <c r="I138" s="134"/>
      <c r="J138" s="73" t="s">
        <v>29</v>
      </c>
      <c r="K138" s="147">
        <v>479</v>
      </c>
      <c r="L138" s="52" t="s">
        <v>35</v>
      </c>
      <c r="M138" s="95"/>
      <c r="N138" s="94">
        <v>82.069800000000001</v>
      </c>
      <c r="O138" s="94">
        <v>83.779899999999998</v>
      </c>
      <c r="P138" s="94">
        <v>91.139399999999995</v>
      </c>
      <c r="Q138" s="95">
        <v>52.22</v>
      </c>
      <c r="R138" s="54">
        <f t="shared" ref="R138:R141" si="12">SUM(M138:Q138)</f>
        <v>309.20910000000003</v>
      </c>
      <c r="S138" s="148"/>
      <c r="T138" s="87"/>
      <c r="U138" s="85"/>
    </row>
    <row r="139" spans="1:21" x14ac:dyDescent="0.3">
      <c r="A139" s="148"/>
      <c r="B139" s="124"/>
      <c r="C139" s="131"/>
      <c r="D139" s="143"/>
      <c r="E139" s="143"/>
      <c r="F139" s="143"/>
      <c r="G139" s="134"/>
      <c r="H139" s="134"/>
      <c r="I139" s="134"/>
      <c r="J139" s="73" t="s">
        <v>29</v>
      </c>
      <c r="K139" s="148"/>
      <c r="L139" s="52" t="s">
        <v>40</v>
      </c>
      <c r="M139" s="95"/>
      <c r="N139" s="94">
        <v>0.52079999999999993</v>
      </c>
      <c r="O139" s="94">
        <v>4.2618999999999998</v>
      </c>
      <c r="P139" s="94">
        <v>0</v>
      </c>
      <c r="Q139" s="95">
        <v>0</v>
      </c>
      <c r="R139" s="54">
        <f t="shared" si="12"/>
        <v>4.7827000000000002</v>
      </c>
      <c r="S139" s="148"/>
      <c r="T139" s="87"/>
      <c r="U139" s="85"/>
    </row>
    <row r="140" spans="1:21" x14ac:dyDescent="0.3">
      <c r="A140" s="148"/>
      <c r="B140" s="124"/>
      <c r="C140" s="131"/>
      <c r="D140" s="143"/>
      <c r="E140" s="143"/>
      <c r="F140" s="143"/>
      <c r="G140" s="134"/>
      <c r="H140" s="134"/>
      <c r="I140" s="134"/>
      <c r="J140" s="73" t="s">
        <v>29</v>
      </c>
      <c r="K140" s="148"/>
      <c r="L140" s="52" t="s">
        <v>71</v>
      </c>
      <c r="M140" s="95"/>
      <c r="N140" s="94">
        <v>49.975199999999994</v>
      </c>
      <c r="O140" s="94">
        <v>8.8000000000000007</v>
      </c>
      <c r="P140" s="94">
        <v>8.25</v>
      </c>
      <c r="Q140" s="95">
        <v>12.015000000000001</v>
      </c>
      <c r="R140" s="54">
        <f t="shared" si="12"/>
        <v>79.040199999999999</v>
      </c>
      <c r="S140" s="148"/>
      <c r="T140" s="87"/>
      <c r="U140" s="85"/>
    </row>
    <row r="141" spans="1:21" x14ac:dyDescent="0.3">
      <c r="A141" s="148"/>
      <c r="B141" s="124"/>
      <c r="C141" s="131"/>
      <c r="D141" s="143"/>
      <c r="E141" s="143"/>
      <c r="F141" s="143"/>
      <c r="G141" s="134"/>
      <c r="H141" s="134"/>
      <c r="I141" s="134"/>
      <c r="J141" s="73" t="s">
        <v>29</v>
      </c>
      <c r="K141" s="149"/>
      <c r="L141" s="52" t="s">
        <v>125</v>
      </c>
      <c r="M141" s="95"/>
      <c r="N141" s="94">
        <v>0</v>
      </c>
      <c r="O141" s="94">
        <v>100</v>
      </c>
      <c r="P141" s="94">
        <v>100</v>
      </c>
      <c r="Q141" s="95">
        <v>0</v>
      </c>
      <c r="R141" s="54">
        <f t="shared" si="12"/>
        <v>200</v>
      </c>
      <c r="S141" s="148"/>
      <c r="T141" s="87"/>
      <c r="U141" s="85"/>
    </row>
    <row r="142" spans="1:21" x14ac:dyDescent="0.3">
      <c r="A142" s="148"/>
      <c r="B142" s="124"/>
      <c r="C142" s="132"/>
      <c r="D142" s="143"/>
      <c r="E142" s="143"/>
      <c r="F142" s="143"/>
      <c r="G142" s="134"/>
      <c r="H142" s="134"/>
      <c r="I142" s="134"/>
      <c r="J142" s="22"/>
      <c r="K142" s="17"/>
      <c r="L142" s="23"/>
      <c r="M142" s="102">
        <f t="shared" ref="M142:R142" si="13">SUM(M138:M141)</f>
        <v>0</v>
      </c>
      <c r="N142" s="102">
        <f t="shared" si="13"/>
        <v>132.5658</v>
      </c>
      <c r="O142" s="102">
        <f t="shared" si="13"/>
        <v>196.84179999999998</v>
      </c>
      <c r="P142" s="102">
        <f t="shared" si="13"/>
        <v>199.38939999999999</v>
      </c>
      <c r="Q142" s="102">
        <f>SUM(Q138:Q141)</f>
        <v>64.234999999999999</v>
      </c>
      <c r="R142" s="31">
        <f t="shared" si="13"/>
        <v>593.03200000000004</v>
      </c>
      <c r="S142" s="148"/>
      <c r="T142" s="87"/>
      <c r="U142" s="85"/>
    </row>
    <row r="143" spans="1:21" x14ac:dyDescent="0.3">
      <c r="A143" s="148"/>
      <c r="B143" s="124"/>
      <c r="C143" s="130" t="s">
        <v>292</v>
      </c>
      <c r="D143" s="143"/>
      <c r="E143" s="143"/>
      <c r="F143" s="143"/>
      <c r="G143" s="134"/>
      <c r="H143" s="134"/>
      <c r="I143" s="134"/>
      <c r="J143" s="73" t="s">
        <v>29</v>
      </c>
      <c r="K143" s="147">
        <v>457</v>
      </c>
      <c r="L143" s="52" t="s">
        <v>35</v>
      </c>
      <c r="M143" s="95"/>
      <c r="N143" s="94">
        <v>78.162700000000001</v>
      </c>
      <c r="O143" s="94">
        <v>58.2239</v>
      </c>
      <c r="P143" s="94">
        <v>70.972499999999997</v>
      </c>
      <c r="Q143" s="94">
        <v>34.693600000000004</v>
      </c>
      <c r="R143" s="54">
        <f t="shared" ref="R143:R156" si="14">SUM(M143:Q143)</f>
        <v>242.05269999999999</v>
      </c>
      <c r="S143" s="148"/>
      <c r="T143" s="87"/>
      <c r="U143" s="85"/>
    </row>
    <row r="144" spans="1:21" x14ac:dyDescent="0.3">
      <c r="A144" s="148"/>
      <c r="B144" s="124"/>
      <c r="C144" s="131"/>
      <c r="D144" s="143"/>
      <c r="E144" s="143"/>
      <c r="F144" s="143"/>
      <c r="G144" s="134"/>
      <c r="H144" s="134"/>
      <c r="I144" s="134"/>
      <c r="J144" s="73" t="s">
        <v>27</v>
      </c>
      <c r="K144" s="148"/>
      <c r="L144" s="33" t="s">
        <v>55</v>
      </c>
      <c r="M144" s="94"/>
      <c r="N144" s="94">
        <v>0</v>
      </c>
      <c r="O144" s="94">
        <v>2.3069999999999999</v>
      </c>
      <c r="P144" s="94">
        <v>2.7149999999999999</v>
      </c>
      <c r="Q144" s="94">
        <v>0</v>
      </c>
      <c r="R144" s="54">
        <f t="shared" si="14"/>
        <v>5.0220000000000002</v>
      </c>
      <c r="S144" s="148"/>
      <c r="T144" s="87"/>
      <c r="U144" s="85"/>
    </row>
    <row r="145" spans="1:21" x14ac:dyDescent="0.3">
      <c r="A145" s="148"/>
      <c r="B145" s="124"/>
      <c r="C145" s="131"/>
      <c r="D145" s="143"/>
      <c r="E145" s="143"/>
      <c r="F145" s="143"/>
      <c r="G145" s="134"/>
      <c r="H145" s="134"/>
      <c r="I145" s="134"/>
      <c r="J145" s="73" t="s">
        <v>29</v>
      </c>
      <c r="K145" s="148"/>
      <c r="L145" s="33" t="s">
        <v>38</v>
      </c>
      <c r="M145" s="94"/>
      <c r="N145" s="94">
        <v>535.14599999999996</v>
      </c>
      <c r="O145" s="94">
        <v>753.59590000000003</v>
      </c>
      <c r="P145" s="94">
        <v>1139.5329999999999</v>
      </c>
      <c r="Q145" s="94">
        <v>738.32370000000003</v>
      </c>
      <c r="R145" s="54">
        <f t="shared" si="14"/>
        <v>3166.5985999999998</v>
      </c>
      <c r="S145" s="148"/>
      <c r="T145" s="87"/>
      <c r="U145" s="85"/>
    </row>
    <row r="146" spans="1:21" x14ac:dyDescent="0.3">
      <c r="A146" s="148"/>
      <c r="B146" s="124"/>
      <c r="C146" s="131"/>
      <c r="D146" s="143"/>
      <c r="E146" s="143"/>
      <c r="F146" s="143"/>
      <c r="G146" s="134"/>
      <c r="H146" s="134"/>
      <c r="I146" s="134"/>
      <c r="J146" s="73" t="s">
        <v>27</v>
      </c>
      <c r="K146" s="148"/>
      <c r="L146" s="33" t="s">
        <v>51</v>
      </c>
      <c r="M146" s="94"/>
      <c r="N146" s="94">
        <v>0</v>
      </c>
      <c r="O146" s="94">
        <v>0</v>
      </c>
      <c r="P146" s="94">
        <v>0</v>
      </c>
      <c r="Q146" s="94">
        <v>0</v>
      </c>
      <c r="R146" s="54">
        <f t="shared" si="14"/>
        <v>0</v>
      </c>
      <c r="S146" s="148"/>
      <c r="T146" s="87"/>
      <c r="U146" s="85"/>
    </row>
    <row r="147" spans="1:21" x14ac:dyDescent="0.3">
      <c r="A147" s="148"/>
      <c r="B147" s="124"/>
      <c r="C147" s="131"/>
      <c r="D147" s="143"/>
      <c r="E147" s="143"/>
      <c r="F147" s="143"/>
      <c r="G147" s="134"/>
      <c r="H147" s="134"/>
      <c r="I147" s="134"/>
      <c r="J147" s="73" t="s">
        <v>29</v>
      </c>
      <c r="K147" s="148"/>
      <c r="L147" s="33" t="s">
        <v>52</v>
      </c>
      <c r="M147" s="94"/>
      <c r="N147" s="94">
        <v>0</v>
      </c>
      <c r="O147" s="94">
        <v>0</v>
      </c>
      <c r="P147" s="94">
        <v>0</v>
      </c>
      <c r="Q147" s="94">
        <v>0</v>
      </c>
      <c r="R147" s="54">
        <f t="shared" si="14"/>
        <v>0</v>
      </c>
      <c r="S147" s="148"/>
      <c r="T147" s="87"/>
      <c r="U147" s="85"/>
    </row>
    <row r="148" spans="1:21" x14ac:dyDescent="0.3">
      <c r="A148" s="148"/>
      <c r="B148" s="124"/>
      <c r="C148" s="131"/>
      <c r="D148" s="143"/>
      <c r="E148" s="143"/>
      <c r="F148" s="143"/>
      <c r="G148" s="134"/>
      <c r="H148" s="134"/>
      <c r="I148" s="134"/>
      <c r="J148" s="73" t="s">
        <v>32</v>
      </c>
      <c r="K148" s="148"/>
      <c r="L148" s="33" t="s">
        <v>53</v>
      </c>
      <c r="M148" s="94"/>
      <c r="N148" s="94">
        <v>0</v>
      </c>
      <c r="O148" s="94">
        <v>0</v>
      </c>
      <c r="P148" s="94">
        <v>0</v>
      </c>
      <c r="Q148" s="94">
        <v>0</v>
      </c>
      <c r="R148" s="54">
        <f t="shared" si="14"/>
        <v>0</v>
      </c>
      <c r="S148" s="148"/>
      <c r="T148" s="87"/>
      <c r="U148" s="85"/>
    </row>
    <row r="149" spans="1:21" x14ac:dyDescent="0.3">
      <c r="A149" s="148"/>
      <c r="B149" s="124"/>
      <c r="C149" s="131"/>
      <c r="D149" s="143"/>
      <c r="E149" s="143"/>
      <c r="F149" s="143"/>
      <c r="G149" s="134"/>
      <c r="H149" s="134"/>
      <c r="I149" s="134"/>
      <c r="J149" s="73" t="s">
        <v>29</v>
      </c>
      <c r="K149" s="148"/>
      <c r="L149" s="33" t="s">
        <v>43</v>
      </c>
      <c r="M149" s="94"/>
      <c r="N149" s="94">
        <v>4.4018000000000006</v>
      </c>
      <c r="O149" s="94">
        <v>4.9997999999999996</v>
      </c>
      <c r="P149" s="94">
        <v>5</v>
      </c>
      <c r="Q149" s="94">
        <v>0.7</v>
      </c>
      <c r="R149" s="54">
        <f t="shared" si="14"/>
        <v>15.101599999999999</v>
      </c>
      <c r="S149" s="148"/>
      <c r="T149" s="87"/>
      <c r="U149" s="85"/>
    </row>
    <row r="150" spans="1:21" x14ac:dyDescent="0.3">
      <c r="A150" s="148"/>
      <c r="B150" s="124"/>
      <c r="C150" s="131"/>
      <c r="D150" s="143"/>
      <c r="E150" s="143"/>
      <c r="F150" s="143"/>
      <c r="G150" s="134"/>
      <c r="H150" s="134"/>
      <c r="I150" s="134"/>
      <c r="J150" s="73" t="s">
        <v>29</v>
      </c>
      <c r="K150" s="148"/>
      <c r="L150" s="33" t="s">
        <v>30</v>
      </c>
      <c r="M150" s="94"/>
      <c r="N150" s="94">
        <v>17.9329</v>
      </c>
      <c r="O150" s="94">
        <v>17.198799999999999</v>
      </c>
      <c r="P150" s="94">
        <v>20.2776</v>
      </c>
      <c r="Q150" s="94">
        <v>10.119</v>
      </c>
      <c r="R150" s="54">
        <f t="shared" si="14"/>
        <v>65.528300000000002</v>
      </c>
      <c r="S150" s="148"/>
      <c r="T150" s="87"/>
      <c r="U150" s="85"/>
    </row>
    <row r="151" spans="1:21" x14ac:dyDescent="0.3">
      <c r="A151" s="148"/>
      <c r="B151" s="124"/>
      <c r="C151" s="131"/>
      <c r="D151" s="143"/>
      <c r="E151" s="143"/>
      <c r="F151" s="143"/>
      <c r="G151" s="134"/>
      <c r="H151" s="134"/>
      <c r="I151" s="134"/>
      <c r="J151" s="73" t="s">
        <v>29</v>
      </c>
      <c r="K151" s="148"/>
      <c r="L151" s="33" t="s">
        <v>47</v>
      </c>
      <c r="M151" s="94"/>
      <c r="N151" s="94">
        <v>20.8659</v>
      </c>
      <c r="O151" s="94">
        <v>45.481999999999999</v>
      </c>
      <c r="P151" s="94">
        <v>32.622</v>
      </c>
      <c r="Q151" s="94">
        <v>16.746400000000001</v>
      </c>
      <c r="R151" s="54">
        <f t="shared" si="14"/>
        <v>115.71629999999999</v>
      </c>
      <c r="S151" s="148"/>
      <c r="T151" s="87"/>
      <c r="U151" s="85"/>
    </row>
    <row r="152" spans="1:21" x14ac:dyDescent="0.3">
      <c r="A152" s="148"/>
      <c r="B152" s="124"/>
      <c r="C152" s="131"/>
      <c r="D152" s="143"/>
      <c r="E152" s="143"/>
      <c r="F152" s="143"/>
      <c r="G152" s="134"/>
      <c r="H152" s="134"/>
      <c r="I152" s="134"/>
      <c r="J152" s="73" t="s">
        <v>29</v>
      </c>
      <c r="K152" s="148"/>
      <c r="L152" s="33" t="s">
        <v>73</v>
      </c>
      <c r="M152" s="94"/>
      <c r="N152" s="94">
        <v>11.032</v>
      </c>
      <c r="O152" s="94">
        <v>8.4130000000000003</v>
      </c>
      <c r="P152" s="94">
        <v>14.398</v>
      </c>
      <c r="Q152" s="94">
        <v>9.2430000000000003</v>
      </c>
      <c r="R152" s="54">
        <f t="shared" si="14"/>
        <v>43.086000000000006</v>
      </c>
      <c r="S152" s="148"/>
      <c r="T152" s="87"/>
      <c r="U152" s="85"/>
    </row>
    <row r="153" spans="1:21" x14ac:dyDescent="0.3">
      <c r="A153" s="148"/>
      <c r="B153" s="124"/>
      <c r="C153" s="131"/>
      <c r="D153" s="143"/>
      <c r="E153" s="143"/>
      <c r="F153" s="143"/>
      <c r="G153" s="134"/>
      <c r="H153" s="134"/>
      <c r="I153" s="134"/>
      <c r="J153" s="73" t="s">
        <v>29</v>
      </c>
      <c r="K153" s="148"/>
      <c r="L153" s="52" t="s">
        <v>80</v>
      </c>
      <c r="M153" s="95"/>
      <c r="N153" s="94">
        <v>0</v>
      </c>
      <c r="O153" s="94">
        <v>0</v>
      </c>
      <c r="P153" s="94">
        <v>13.599</v>
      </c>
      <c r="Q153" s="94">
        <v>0</v>
      </c>
      <c r="R153" s="54">
        <f t="shared" si="14"/>
        <v>13.599</v>
      </c>
      <c r="S153" s="148"/>
      <c r="T153" s="87"/>
      <c r="U153" s="85"/>
    </row>
    <row r="154" spans="1:21" x14ac:dyDescent="0.3">
      <c r="A154" s="148"/>
      <c r="B154" s="124"/>
      <c r="C154" s="131"/>
      <c r="D154" s="143"/>
      <c r="E154" s="143"/>
      <c r="F154" s="143"/>
      <c r="G154" s="134"/>
      <c r="H154" s="134"/>
      <c r="I154" s="134"/>
      <c r="J154" s="73" t="s">
        <v>29</v>
      </c>
      <c r="K154" s="148"/>
      <c r="L154" s="52" t="s">
        <v>31</v>
      </c>
      <c r="M154" s="95"/>
      <c r="N154" s="94">
        <v>5.5061</v>
      </c>
      <c r="O154" s="94">
        <v>0</v>
      </c>
      <c r="P154" s="94">
        <v>27.589400000000001</v>
      </c>
      <c r="Q154" s="94">
        <v>0</v>
      </c>
      <c r="R154" s="54">
        <f t="shared" si="14"/>
        <v>33.095500000000001</v>
      </c>
      <c r="S154" s="148"/>
      <c r="T154" s="87"/>
      <c r="U154" s="85"/>
    </row>
    <row r="155" spans="1:21" x14ac:dyDescent="0.3">
      <c r="A155" s="148"/>
      <c r="B155" s="124"/>
      <c r="C155" s="131"/>
      <c r="D155" s="143"/>
      <c r="E155" s="143"/>
      <c r="F155" s="143"/>
      <c r="G155" s="134"/>
      <c r="H155" s="134"/>
      <c r="I155" s="134"/>
      <c r="J155" s="73" t="s">
        <v>29</v>
      </c>
      <c r="K155" s="149"/>
      <c r="L155" s="52" t="s">
        <v>71</v>
      </c>
      <c r="M155" s="95"/>
      <c r="N155" s="94">
        <v>0</v>
      </c>
      <c r="O155" s="94">
        <v>2.1166339999999999</v>
      </c>
      <c r="P155" s="94">
        <v>0</v>
      </c>
      <c r="Q155" s="94">
        <v>0</v>
      </c>
      <c r="R155" s="54">
        <f t="shared" si="14"/>
        <v>2.1166339999999999</v>
      </c>
      <c r="S155" s="148"/>
      <c r="T155" s="87"/>
    </row>
    <row r="156" spans="1:21" x14ac:dyDescent="0.3">
      <c r="A156" s="148"/>
      <c r="B156" s="124"/>
      <c r="C156" s="131"/>
      <c r="D156" s="143"/>
      <c r="E156" s="143"/>
      <c r="F156" s="143"/>
      <c r="G156" s="134"/>
      <c r="H156" s="134"/>
      <c r="I156" s="134"/>
      <c r="J156" s="73" t="s">
        <v>29</v>
      </c>
      <c r="K156" s="111"/>
      <c r="L156" s="52" t="s">
        <v>79</v>
      </c>
      <c r="M156" s="95"/>
      <c r="N156" s="94">
        <v>0</v>
      </c>
      <c r="O156" s="94">
        <v>0</v>
      </c>
      <c r="P156" s="94">
        <v>0</v>
      </c>
      <c r="Q156" s="94">
        <v>7.7549999999999999</v>
      </c>
      <c r="R156" s="54">
        <f t="shared" si="14"/>
        <v>7.7549999999999999</v>
      </c>
      <c r="S156" s="148"/>
      <c r="T156" s="87"/>
    </row>
    <row r="157" spans="1:21" x14ac:dyDescent="0.3">
      <c r="A157" s="148"/>
      <c r="B157" s="124"/>
      <c r="C157" s="132"/>
      <c r="D157" s="143"/>
      <c r="E157" s="143"/>
      <c r="F157" s="143"/>
      <c r="G157" s="134"/>
      <c r="H157" s="134"/>
      <c r="I157" s="134"/>
      <c r="J157" s="36"/>
      <c r="K157" s="36"/>
      <c r="L157" s="37"/>
      <c r="M157" s="38">
        <f t="shared" ref="M157" si="15">SUM(M143:M155)</f>
        <v>0</v>
      </c>
      <c r="N157" s="38">
        <f t="shared" ref="N157:P157" si="16">SUM(N143:N156)</f>
        <v>673.04739999999993</v>
      </c>
      <c r="O157" s="38">
        <f t="shared" si="16"/>
        <v>892.33703400000002</v>
      </c>
      <c r="P157" s="38">
        <f t="shared" si="16"/>
        <v>1326.7064999999998</v>
      </c>
      <c r="Q157" s="38">
        <f>SUM(Q143:Q156)</f>
        <v>817.58070000000009</v>
      </c>
      <c r="R157" s="38">
        <f>SUM(R143:R156)</f>
        <v>3709.6716339999998</v>
      </c>
      <c r="S157" s="148"/>
      <c r="T157" s="87"/>
      <c r="U157" s="85"/>
    </row>
    <row r="158" spans="1:21" x14ac:dyDescent="0.3">
      <c r="A158" s="148"/>
      <c r="B158" s="124"/>
      <c r="C158" s="130" t="s">
        <v>293</v>
      </c>
      <c r="D158" s="143"/>
      <c r="E158" s="143"/>
      <c r="F158" s="143"/>
      <c r="G158" s="134"/>
      <c r="H158" s="134"/>
      <c r="I158" s="134"/>
      <c r="J158" s="39" t="s">
        <v>29</v>
      </c>
      <c r="K158" s="147">
        <v>451</v>
      </c>
      <c r="L158" s="108" t="s">
        <v>35</v>
      </c>
      <c r="M158" s="119"/>
      <c r="N158" s="94">
        <v>126.16849999999999</v>
      </c>
      <c r="O158" s="94">
        <v>121.3892</v>
      </c>
      <c r="P158" s="94">
        <v>140.97219999999999</v>
      </c>
      <c r="Q158" s="120">
        <v>87.353200000000001</v>
      </c>
      <c r="R158" s="42">
        <f t="shared" ref="R158:R182" si="17">SUM(M158:Q158)</f>
        <v>475.88310000000001</v>
      </c>
      <c r="S158" s="148"/>
      <c r="T158" s="87"/>
      <c r="U158" s="85"/>
    </row>
    <row r="159" spans="1:21" x14ac:dyDescent="0.3">
      <c r="A159" s="148"/>
      <c r="B159" s="124"/>
      <c r="C159" s="131"/>
      <c r="D159" s="143"/>
      <c r="E159" s="143"/>
      <c r="F159" s="143"/>
      <c r="G159" s="134"/>
      <c r="H159" s="134"/>
      <c r="I159" s="134"/>
      <c r="J159" s="73" t="s">
        <v>29</v>
      </c>
      <c r="K159" s="148"/>
      <c r="L159" s="106" t="s">
        <v>40</v>
      </c>
      <c r="M159" s="95"/>
      <c r="N159" s="94">
        <v>103.1249</v>
      </c>
      <c r="O159" s="94">
        <v>103.1249</v>
      </c>
      <c r="P159" s="94">
        <v>103.1249</v>
      </c>
      <c r="Q159" s="120">
        <v>160.15719999999999</v>
      </c>
      <c r="R159" s="42">
        <f t="shared" si="17"/>
        <v>469.53189999999995</v>
      </c>
      <c r="S159" s="148"/>
      <c r="T159" s="87"/>
      <c r="U159" s="85"/>
    </row>
    <row r="160" spans="1:21" x14ac:dyDescent="0.3">
      <c r="A160" s="148"/>
      <c r="B160" s="124"/>
      <c r="C160" s="131"/>
      <c r="D160" s="143"/>
      <c r="E160" s="143"/>
      <c r="F160" s="143"/>
      <c r="G160" s="134"/>
      <c r="H160" s="134"/>
      <c r="I160" s="134"/>
      <c r="J160" s="73" t="s">
        <v>63</v>
      </c>
      <c r="K160" s="148"/>
      <c r="L160" s="106" t="s">
        <v>87</v>
      </c>
      <c r="M160" s="95"/>
      <c r="N160" s="94">
        <v>390.798</v>
      </c>
      <c r="O160" s="94">
        <v>325.92399999999998</v>
      </c>
      <c r="P160" s="94">
        <v>326.18700000000001</v>
      </c>
      <c r="Q160" s="120">
        <v>0</v>
      </c>
      <c r="R160" s="42">
        <f t="shared" si="17"/>
        <v>1042.9090000000001</v>
      </c>
      <c r="S160" s="148"/>
      <c r="T160" s="87"/>
      <c r="U160" s="85"/>
    </row>
    <row r="161" spans="1:21" x14ac:dyDescent="0.3">
      <c r="A161" s="148"/>
      <c r="B161" s="124"/>
      <c r="C161" s="131"/>
      <c r="D161" s="143"/>
      <c r="E161" s="143"/>
      <c r="F161" s="143"/>
      <c r="G161" s="134"/>
      <c r="H161" s="134"/>
      <c r="I161" s="134"/>
      <c r="J161" s="73" t="s">
        <v>63</v>
      </c>
      <c r="K161" s="148"/>
      <c r="L161" s="106" t="s">
        <v>173</v>
      </c>
      <c r="M161" s="95"/>
      <c r="N161" s="94">
        <v>0</v>
      </c>
      <c r="O161" s="94">
        <v>0</v>
      </c>
      <c r="P161" s="94">
        <v>0</v>
      </c>
      <c r="Q161" s="120">
        <v>0</v>
      </c>
      <c r="R161" s="42">
        <f t="shared" si="17"/>
        <v>0</v>
      </c>
      <c r="S161" s="148"/>
      <c r="T161" s="87"/>
      <c r="U161" s="85"/>
    </row>
    <row r="162" spans="1:21" x14ac:dyDescent="0.3">
      <c r="A162" s="148"/>
      <c r="B162" s="124"/>
      <c r="C162" s="131"/>
      <c r="D162" s="143"/>
      <c r="E162" s="143"/>
      <c r="F162" s="143"/>
      <c r="G162" s="134"/>
      <c r="H162" s="134"/>
      <c r="I162" s="134"/>
      <c r="J162" s="73" t="s">
        <v>29</v>
      </c>
      <c r="K162" s="148"/>
      <c r="L162" s="106" t="s">
        <v>174</v>
      </c>
      <c r="M162" s="95"/>
      <c r="N162" s="94">
        <v>0</v>
      </c>
      <c r="O162" s="94">
        <v>0</v>
      </c>
      <c r="P162" s="94">
        <v>0</v>
      </c>
      <c r="Q162" s="120">
        <v>0</v>
      </c>
      <c r="R162" s="42">
        <f t="shared" si="17"/>
        <v>0</v>
      </c>
      <c r="S162" s="148"/>
      <c r="T162" s="87"/>
      <c r="U162" s="85"/>
    </row>
    <row r="163" spans="1:21" x14ac:dyDescent="0.3">
      <c r="A163" s="148"/>
      <c r="B163" s="124"/>
      <c r="C163" s="131"/>
      <c r="D163" s="143"/>
      <c r="E163" s="143"/>
      <c r="F163" s="143"/>
      <c r="G163" s="134"/>
      <c r="H163" s="134"/>
      <c r="I163" s="134"/>
      <c r="J163" s="73" t="s">
        <v>29</v>
      </c>
      <c r="K163" s="148"/>
      <c r="L163" s="106" t="s">
        <v>77</v>
      </c>
      <c r="M163" s="95"/>
      <c r="N163" s="94">
        <v>17.227</v>
      </c>
      <c r="O163" s="94">
        <v>18.533799999999999</v>
      </c>
      <c r="P163" s="94">
        <v>19.66</v>
      </c>
      <c r="Q163" s="120">
        <v>0</v>
      </c>
      <c r="R163" s="42">
        <f t="shared" si="17"/>
        <v>55.4208</v>
      </c>
      <c r="S163" s="148"/>
      <c r="T163" s="87"/>
      <c r="U163" s="85"/>
    </row>
    <row r="164" spans="1:21" x14ac:dyDescent="0.3">
      <c r="A164" s="148"/>
      <c r="B164" s="124"/>
      <c r="C164" s="131"/>
      <c r="D164" s="143"/>
      <c r="E164" s="143"/>
      <c r="F164" s="143"/>
      <c r="G164" s="134"/>
      <c r="H164" s="134"/>
      <c r="I164" s="134"/>
      <c r="J164" s="73" t="s">
        <v>29</v>
      </c>
      <c r="K164" s="148"/>
      <c r="L164" s="106" t="s">
        <v>52</v>
      </c>
      <c r="M164" s="95"/>
      <c r="N164" s="94">
        <v>10.212</v>
      </c>
      <c r="O164" s="94">
        <v>12.112</v>
      </c>
      <c r="P164" s="94">
        <v>15.662000000000001</v>
      </c>
      <c r="Q164" s="120">
        <v>9.1388999999999996</v>
      </c>
      <c r="R164" s="42">
        <f t="shared" si="17"/>
        <v>47.124899999999997</v>
      </c>
      <c r="S164" s="148"/>
      <c r="T164" s="87"/>
      <c r="U164" s="85"/>
    </row>
    <row r="165" spans="1:21" x14ac:dyDescent="0.3">
      <c r="A165" s="148"/>
      <c r="B165" s="124"/>
      <c r="C165" s="131"/>
      <c r="D165" s="143"/>
      <c r="E165" s="143"/>
      <c r="F165" s="143"/>
      <c r="G165" s="134"/>
      <c r="H165" s="134"/>
      <c r="I165" s="134"/>
      <c r="J165" s="73" t="s">
        <v>29</v>
      </c>
      <c r="K165" s="148"/>
      <c r="L165" s="106" t="s">
        <v>43</v>
      </c>
      <c r="M165" s="95"/>
      <c r="N165" s="94">
        <v>454.84699999999998</v>
      </c>
      <c r="O165" s="94">
        <v>564.01930000000004</v>
      </c>
      <c r="P165" s="94">
        <v>614.97770000000003</v>
      </c>
      <c r="Q165" s="120">
        <v>309.64600000000002</v>
      </c>
      <c r="R165" s="42">
        <f t="shared" si="17"/>
        <v>1943.49</v>
      </c>
      <c r="S165" s="148"/>
      <c r="T165" s="87"/>
      <c r="U165" s="85"/>
    </row>
    <row r="166" spans="1:21" x14ac:dyDescent="0.3">
      <c r="A166" s="148"/>
      <c r="B166" s="124"/>
      <c r="C166" s="131"/>
      <c r="D166" s="143"/>
      <c r="E166" s="143"/>
      <c r="F166" s="143"/>
      <c r="G166" s="134"/>
      <c r="H166" s="134"/>
      <c r="I166" s="134"/>
      <c r="J166" s="73" t="s">
        <v>29</v>
      </c>
      <c r="K166" s="148"/>
      <c r="L166" s="106" t="s">
        <v>73</v>
      </c>
      <c r="M166" s="95"/>
      <c r="N166" s="94">
        <v>5.7217000000000002</v>
      </c>
      <c r="O166" s="94">
        <v>5.8955000000000002</v>
      </c>
      <c r="P166" s="94">
        <v>6.6346999999999996</v>
      </c>
      <c r="Q166" s="120">
        <v>2.5834999999999999</v>
      </c>
      <c r="R166" s="42">
        <f t="shared" si="17"/>
        <v>20.8354</v>
      </c>
      <c r="S166" s="148"/>
      <c r="T166" s="87"/>
      <c r="U166" s="85"/>
    </row>
    <row r="167" spans="1:21" x14ac:dyDescent="0.3">
      <c r="A167" s="148"/>
      <c r="B167" s="124"/>
      <c r="C167" s="131"/>
      <c r="D167" s="143"/>
      <c r="E167" s="143"/>
      <c r="F167" s="143"/>
      <c r="G167" s="134"/>
      <c r="H167" s="134"/>
      <c r="I167" s="134"/>
      <c r="J167" s="73" t="s">
        <v>29</v>
      </c>
      <c r="K167" s="148"/>
      <c r="L167" s="106" t="s">
        <v>67</v>
      </c>
      <c r="M167" s="95"/>
      <c r="N167" s="94">
        <v>0</v>
      </c>
      <c r="O167" s="94">
        <v>0</v>
      </c>
      <c r="P167" s="94">
        <v>0</v>
      </c>
      <c r="Q167" s="120">
        <v>0</v>
      </c>
      <c r="R167" s="42">
        <f t="shared" si="17"/>
        <v>0</v>
      </c>
      <c r="S167" s="148"/>
      <c r="T167" s="87"/>
      <c r="U167" s="85"/>
    </row>
    <row r="168" spans="1:21" x14ac:dyDescent="0.3">
      <c r="A168" s="148"/>
      <c r="B168" s="124"/>
      <c r="C168" s="131"/>
      <c r="D168" s="143"/>
      <c r="E168" s="143"/>
      <c r="F168" s="143"/>
      <c r="G168" s="134"/>
      <c r="H168" s="134"/>
      <c r="I168" s="134"/>
      <c r="J168" s="73" t="s">
        <v>27</v>
      </c>
      <c r="K168" s="148"/>
      <c r="L168" s="106" t="s">
        <v>162</v>
      </c>
      <c r="M168" s="95"/>
      <c r="N168" s="94">
        <v>0</v>
      </c>
      <c r="O168" s="94">
        <v>1.7789999999999999</v>
      </c>
      <c r="P168" s="94">
        <v>2.0590000000000002</v>
      </c>
      <c r="Q168" s="120">
        <v>0</v>
      </c>
      <c r="R168" s="42">
        <f t="shared" si="17"/>
        <v>3.8380000000000001</v>
      </c>
      <c r="S168" s="148"/>
      <c r="T168" s="87"/>
      <c r="U168" s="85"/>
    </row>
    <row r="169" spans="1:21" x14ac:dyDescent="0.3">
      <c r="A169" s="148"/>
      <c r="B169" s="124"/>
      <c r="C169" s="131"/>
      <c r="D169" s="143"/>
      <c r="E169" s="143"/>
      <c r="F169" s="143"/>
      <c r="G169" s="134"/>
      <c r="H169" s="134"/>
      <c r="I169" s="134"/>
      <c r="J169" s="73" t="s">
        <v>29</v>
      </c>
      <c r="K169" s="148"/>
      <c r="L169" s="106" t="s">
        <v>69</v>
      </c>
      <c r="M169" s="95"/>
      <c r="N169" s="94">
        <v>91.211500000000001</v>
      </c>
      <c r="O169" s="94">
        <v>132.28550000000001</v>
      </c>
      <c r="P169" s="94">
        <v>133.6371</v>
      </c>
      <c r="Q169" s="120">
        <v>66.414000000000001</v>
      </c>
      <c r="R169" s="42">
        <f t="shared" si="17"/>
        <v>423.54809999999998</v>
      </c>
      <c r="S169" s="148"/>
      <c r="T169" s="87"/>
      <c r="U169" s="85"/>
    </row>
    <row r="170" spans="1:21" x14ac:dyDescent="0.3">
      <c r="A170" s="148"/>
      <c r="B170" s="124"/>
      <c r="C170" s="131"/>
      <c r="D170" s="143"/>
      <c r="E170" s="143"/>
      <c r="F170" s="143"/>
      <c r="G170" s="134"/>
      <c r="H170" s="134"/>
      <c r="I170" s="134"/>
      <c r="J170" s="73" t="s">
        <v>63</v>
      </c>
      <c r="K170" s="148"/>
      <c r="L170" s="106" t="s">
        <v>70</v>
      </c>
      <c r="M170" s="95"/>
      <c r="N170" s="94">
        <v>0.56010000000000004</v>
      </c>
      <c r="O170" s="94">
        <v>0</v>
      </c>
      <c r="P170" s="94">
        <v>0</v>
      </c>
      <c r="Q170" s="120">
        <v>0</v>
      </c>
      <c r="R170" s="42">
        <f t="shared" si="17"/>
        <v>0.56010000000000004</v>
      </c>
      <c r="S170" s="148"/>
      <c r="T170" s="87"/>
      <c r="U170" s="85"/>
    </row>
    <row r="171" spans="1:21" x14ac:dyDescent="0.3">
      <c r="A171" s="148"/>
      <c r="B171" s="124"/>
      <c r="C171" s="131"/>
      <c r="D171" s="143"/>
      <c r="E171" s="143"/>
      <c r="F171" s="143"/>
      <c r="G171" s="134"/>
      <c r="H171" s="134"/>
      <c r="I171" s="134"/>
      <c r="J171" s="73" t="s">
        <v>29</v>
      </c>
      <c r="K171" s="148"/>
      <c r="L171" s="106" t="s">
        <v>80</v>
      </c>
      <c r="M171" s="95"/>
      <c r="N171" s="94">
        <v>262.23559999999998</v>
      </c>
      <c r="O171" s="94">
        <v>274.08529999999996</v>
      </c>
      <c r="P171" s="94">
        <v>278.30029999999999</v>
      </c>
      <c r="Q171" s="120">
        <v>111.2795</v>
      </c>
      <c r="R171" s="42">
        <f t="shared" si="17"/>
        <v>925.90069999999992</v>
      </c>
      <c r="S171" s="148"/>
      <c r="T171" s="87"/>
      <c r="U171" s="85"/>
    </row>
    <row r="172" spans="1:21" x14ac:dyDescent="0.3">
      <c r="A172" s="148"/>
      <c r="B172" s="124"/>
      <c r="C172" s="131"/>
      <c r="D172" s="143"/>
      <c r="E172" s="143"/>
      <c r="F172" s="143"/>
      <c r="G172" s="134"/>
      <c r="H172" s="134"/>
      <c r="I172" s="134"/>
      <c r="J172" s="73" t="s">
        <v>27</v>
      </c>
      <c r="K172" s="148"/>
      <c r="L172" s="106" t="s">
        <v>98</v>
      </c>
      <c r="M172" s="95"/>
      <c r="N172" s="94">
        <v>0</v>
      </c>
      <c r="O172" s="94">
        <v>1.2999999999999999E-3</v>
      </c>
      <c r="P172" s="94">
        <v>0</v>
      </c>
      <c r="Q172" s="121">
        <v>0</v>
      </c>
      <c r="R172" s="42">
        <f t="shared" si="17"/>
        <v>1.2999999999999999E-3</v>
      </c>
      <c r="S172" s="148"/>
      <c r="T172" s="87"/>
      <c r="U172" s="85"/>
    </row>
    <row r="173" spans="1:21" x14ac:dyDescent="0.3">
      <c r="A173" s="148"/>
      <c r="B173" s="124"/>
      <c r="C173" s="131"/>
      <c r="D173" s="143"/>
      <c r="E173" s="143"/>
      <c r="F173" s="143"/>
      <c r="G173" s="134"/>
      <c r="H173" s="134"/>
      <c r="I173" s="134"/>
      <c r="J173" s="73" t="s">
        <v>29</v>
      </c>
      <c r="K173" s="148"/>
      <c r="L173" s="106" t="s">
        <v>89</v>
      </c>
      <c r="M173" s="95"/>
      <c r="N173" s="94">
        <v>318.0489</v>
      </c>
      <c r="O173" s="94">
        <v>445.47590000000002</v>
      </c>
      <c r="P173" s="94">
        <v>582.09029999999996</v>
      </c>
      <c r="Q173" s="118">
        <v>199.37469999999999</v>
      </c>
      <c r="R173" s="42">
        <f t="shared" si="17"/>
        <v>1544.9898000000001</v>
      </c>
      <c r="S173" s="148"/>
      <c r="T173" s="87"/>
      <c r="U173" s="85"/>
    </row>
    <row r="174" spans="1:21" x14ac:dyDescent="0.3">
      <c r="A174" s="148"/>
      <c r="B174" s="124"/>
      <c r="C174" s="131"/>
      <c r="D174" s="143"/>
      <c r="E174" s="143"/>
      <c r="F174" s="143"/>
      <c r="G174" s="134"/>
      <c r="H174" s="134"/>
      <c r="I174" s="134"/>
      <c r="J174" s="73" t="s">
        <v>29</v>
      </c>
      <c r="K174" s="148"/>
      <c r="L174" s="106" t="s">
        <v>91</v>
      </c>
      <c r="M174" s="95"/>
      <c r="N174" s="94">
        <v>0</v>
      </c>
      <c r="O174" s="94">
        <v>0</v>
      </c>
      <c r="P174" s="94">
        <v>1.5352000000000001</v>
      </c>
      <c r="Q174" s="120">
        <v>0.8236</v>
      </c>
      <c r="R174" s="42">
        <f t="shared" si="17"/>
        <v>2.3588</v>
      </c>
      <c r="S174" s="148"/>
      <c r="T174" s="87"/>
      <c r="U174" s="85"/>
    </row>
    <row r="175" spans="1:21" x14ac:dyDescent="0.3">
      <c r="A175" s="148"/>
      <c r="B175" s="124"/>
      <c r="C175" s="131"/>
      <c r="D175" s="143"/>
      <c r="E175" s="143"/>
      <c r="F175" s="143"/>
      <c r="G175" s="134"/>
      <c r="H175" s="134"/>
      <c r="I175" s="134"/>
      <c r="J175" s="73" t="s">
        <v>29</v>
      </c>
      <c r="K175" s="148"/>
      <c r="L175" s="106" t="s">
        <v>118</v>
      </c>
      <c r="M175" s="95"/>
      <c r="N175" s="94">
        <v>0</v>
      </c>
      <c r="O175" s="94">
        <v>0</v>
      </c>
      <c r="P175" s="94">
        <v>0</v>
      </c>
      <c r="Q175" s="120">
        <v>0</v>
      </c>
      <c r="R175" s="42">
        <f t="shared" si="17"/>
        <v>0</v>
      </c>
      <c r="S175" s="148"/>
      <c r="T175" s="87"/>
      <c r="U175" s="85"/>
    </row>
    <row r="176" spans="1:21" x14ac:dyDescent="0.3">
      <c r="A176" s="148"/>
      <c r="B176" s="124"/>
      <c r="C176" s="131"/>
      <c r="D176" s="143"/>
      <c r="E176" s="143"/>
      <c r="F176" s="143"/>
      <c r="G176" s="134"/>
      <c r="H176" s="134"/>
      <c r="I176" s="134"/>
      <c r="J176" s="73" t="s">
        <v>27</v>
      </c>
      <c r="K176" s="148"/>
      <c r="L176" s="108" t="s">
        <v>92</v>
      </c>
      <c r="M176" s="95"/>
      <c r="N176" s="94">
        <v>0</v>
      </c>
      <c r="O176" s="94">
        <v>151.13399999999999</v>
      </c>
      <c r="P176" s="94">
        <v>147.09</v>
      </c>
      <c r="Q176" s="120">
        <v>0</v>
      </c>
      <c r="R176" s="42">
        <f t="shared" si="17"/>
        <v>298.22399999999999</v>
      </c>
      <c r="S176" s="148"/>
      <c r="T176" s="87"/>
      <c r="U176" s="85"/>
    </row>
    <row r="177" spans="1:21" x14ac:dyDescent="0.3">
      <c r="A177" s="148"/>
      <c r="B177" s="124"/>
      <c r="C177" s="131"/>
      <c r="D177" s="143"/>
      <c r="E177" s="143"/>
      <c r="F177" s="143"/>
      <c r="G177" s="134"/>
      <c r="H177" s="134"/>
      <c r="I177" s="134"/>
      <c r="J177" s="73" t="s">
        <v>29</v>
      </c>
      <c r="K177" s="148"/>
      <c r="L177" s="108" t="s">
        <v>189</v>
      </c>
      <c r="M177" s="95"/>
      <c r="N177" s="94">
        <v>0</v>
      </c>
      <c r="O177" s="94">
        <v>0</v>
      </c>
      <c r="P177" s="94">
        <v>0</v>
      </c>
      <c r="Q177" s="120">
        <v>413.25099999999998</v>
      </c>
      <c r="R177" s="42">
        <f t="shared" si="17"/>
        <v>413.25099999999998</v>
      </c>
      <c r="S177" s="148"/>
      <c r="T177" s="87"/>
      <c r="U177" s="85"/>
    </row>
    <row r="178" spans="1:21" x14ac:dyDescent="0.3">
      <c r="A178" s="148"/>
      <c r="B178" s="124"/>
      <c r="C178" s="131"/>
      <c r="D178" s="143"/>
      <c r="E178" s="143"/>
      <c r="F178" s="143"/>
      <c r="G178" s="134"/>
      <c r="H178" s="134"/>
      <c r="I178" s="134"/>
      <c r="J178" s="73" t="s">
        <v>63</v>
      </c>
      <c r="K178" s="148"/>
      <c r="L178" s="108" t="s">
        <v>163</v>
      </c>
      <c r="M178" s="95"/>
      <c r="N178" s="94">
        <v>481.7176</v>
      </c>
      <c r="O178" s="94">
        <v>495.41500000000002</v>
      </c>
      <c r="P178" s="94">
        <v>503.77050000000003</v>
      </c>
      <c r="Q178" s="120">
        <v>0</v>
      </c>
      <c r="R178" s="42">
        <f t="shared" si="17"/>
        <v>1480.9031</v>
      </c>
      <c r="S178" s="148"/>
      <c r="T178" s="87"/>
      <c r="U178" s="85"/>
    </row>
    <row r="179" spans="1:21" x14ac:dyDescent="0.3">
      <c r="A179" s="148"/>
      <c r="B179" s="124"/>
      <c r="C179" s="131"/>
      <c r="D179" s="143"/>
      <c r="E179" s="143"/>
      <c r="F179" s="143"/>
      <c r="G179" s="134"/>
      <c r="H179" s="134"/>
      <c r="I179" s="134"/>
      <c r="J179" s="73" t="s">
        <v>29</v>
      </c>
      <c r="K179" s="148"/>
      <c r="L179" s="108" t="s">
        <v>94</v>
      </c>
      <c r="M179" s="95"/>
      <c r="N179" s="94">
        <v>0</v>
      </c>
      <c r="O179" s="94">
        <v>0</v>
      </c>
      <c r="P179" s="94">
        <v>0</v>
      </c>
      <c r="Q179" s="120">
        <v>136.38890000000001</v>
      </c>
      <c r="R179" s="42">
        <f t="shared" si="17"/>
        <v>136.38890000000001</v>
      </c>
      <c r="S179" s="148"/>
      <c r="T179" s="87"/>
      <c r="U179" s="85"/>
    </row>
    <row r="180" spans="1:21" x14ac:dyDescent="0.3">
      <c r="A180" s="148"/>
      <c r="B180" s="124"/>
      <c r="C180" s="131"/>
      <c r="D180" s="143"/>
      <c r="E180" s="143"/>
      <c r="F180" s="143"/>
      <c r="G180" s="134"/>
      <c r="H180" s="134"/>
      <c r="I180" s="134"/>
      <c r="J180" s="73" t="s">
        <v>63</v>
      </c>
      <c r="K180" s="148"/>
      <c r="L180" s="108" t="s">
        <v>95</v>
      </c>
      <c r="M180" s="95"/>
      <c r="N180" s="94">
        <v>0</v>
      </c>
      <c r="O180" s="94">
        <v>0</v>
      </c>
      <c r="P180" s="94">
        <v>0</v>
      </c>
      <c r="Q180" s="120">
        <v>0</v>
      </c>
      <c r="R180" s="42">
        <f t="shared" si="17"/>
        <v>0</v>
      </c>
      <c r="S180" s="148"/>
      <c r="T180" s="87"/>
      <c r="U180" s="85"/>
    </row>
    <row r="181" spans="1:21" x14ac:dyDescent="0.3">
      <c r="A181" s="148"/>
      <c r="B181" s="124"/>
      <c r="C181" s="131"/>
      <c r="D181" s="143"/>
      <c r="E181" s="143"/>
      <c r="F181" s="143"/>
      <c r="G181" s="134"/>
      <c r="H181" s="134"/>
      <c r="I181" s="134"/>
      <c r="J181" s="73" t="s">
        <v>29</v>
      </c>
      <c r="K181" s="148"/>
      <c r="L181" s="108" t="s">
        <v>175</v>
      </c>
      <c r="M181" s="95"/>
      <c r="N181" s="94">
        <v>0</v>
      </c>
      <c r="O181" s="94">
        <v>0</v>
      </c>
      <c r="P181" s="94">
        <v>0</v>
      </c>
      <c r="Q181" s="120">
        <v>0</v>
      </c>
      <c r="R181" s="42">
        <f t="shared" si="17"/>
        <v>0</v>
      </c>
      <c r="S181" s="148"/>
      <c r="T181" s="87"/>
      <c r="U181" s="85"/>
    </row>
    <row r="182" spans="1:21" x14ac:dyDescent="0.3">
      <c r="A182" s="148"/>
      <c r="B182" s="124"/>
      <c r="C182" s="131"/>
      <c r="D182" s="143"/>
      <c r="E182" s="143"/>
      <c r="F182" s="143"/>
      <c r="G182" s="134"/>
      <c r="H182" s="134"/>
      <c r="I182" s="134"/>
      <c r="J182" s="73" t="s">
        <v>29</v>
      </c>
      <c r="K182" s="149"/>
      <c r="L182" s="108" t="s">
        <v>102</v>
      </c>
      <c r="M182" s="95"/>
      <c r="N182" s="94">
        <v>0</v>
      </c>
      <c r="O182" s="94">
        <v>51.896300000000004</v>
      </c>
      <c r="P182" s="94">
        <v>63.808999999999997</v>
      </c>
      <c r="Q182" s="120">
        <v>74.843100000000007</v>
      </c>
      <c r="R182" s="42">
        <f t="shared" si="17"/>
        <v>190.54840000000002</v>
      </c>
      <c r="S182" s="148"/>
      <c r="T182" s="87"/>
      <c r="U182" s="85"/>
    </row>
    <row r="183" spans="1:21" x14ac:dyDescent="0.3">
      <c r="A183" s="148"/>
      <c r="B183" s="124"/>
      <c r="C183" s="132"/>
      <c r="D183" s="143"/>
      <c r="E183" s="143"/>
      <c r="F183" s="143"/>
      <c r="G183" s="134"/>
      <c r="H183" s="134"/>
      <c r="I183" s="134"/>
      <c r="J183" s="22"/>
      <c r="K183" s="43"/>
      <c r="L183" s="23"/>
      <c r="M183" s="31">
        <f t="shared" ref="M183:R183" si="18">SUM(M158:M182)</f>
        <v>0</v>
      </c>
      <c r="N183" s="31">
        <f t="shared" si="18"/>
        <v>2261.8727999999996</v>
      </c>
      <c r="O183" s="31">
        <f t="shared" si="18"/>
        <v>2703.0709999999999</v>
      </c>
      <c r="P183" s="31">
        <f t="shared" si="18"/>
        <v>2939.5099</v>
      </c>
      <c r="Q183" s="31">
        <f>SUM(Q158:Q182)</f>
        <v>1571.2536</v>
      </c>
      <c r="R183" s="31">
        <f t="shared" si="18"/>
        <v>9475.7073</v>
      </c>
      <c r="S183" s="148"/>
      <c r="T183" s="87"/>
      <c r="U183" s="85"/>
    </row>
    <row r="184" spans="1:21" x14ac:dyDescent="0.3">
      <c r="A184" s="148"/>
      <c r="B184" s="124"/>
      <c r="C184" s="130" t="s">
        <v>302</v>
      </c>
      <c r="D184" s="143"/>
      <c r="E184" s="143"/>
      <c r="F184" s="143"/>
      <c r="G184" s="134"/>
      <c r="H184" s="134"/>
      <c r="I184" s="134"/>
      <c r="J184" s="73"/>
      <c r="K184" s="109">
        <v>456</v>
      </c>
      <c r="L184" s="52"/>
      <c r="M184" s="54"/>
      <c r="N184" s="29"/>
      <c r="O184" s="29"/>
      <c r="P184" s="29"/>
      <c r="Q184" s="35"/>
      <c r="R184" s="54">
        <f t="shared" ref="R184" si="19">SUM(M184:Q184)</f>
        <v>0</v>
      </c>
      <c r="S184" s="148"/>
      <c r="T184" s="87"/>
      <c r="U184" s="85"/>
    </row>
    <row r="185" spans="1:21" x14ac:dyDescent="0.3">
      <c r="A185" s="148"/>
      <c r="B185" s="124"/>
      <c r="C185" s="132"/>
      <c r="D185" s="143"/>
      <c r="E185" s="143"/>
      <c r="F185" s="143"/>
      <c r="G185" s="134"/>
      <c r="H185" s="134"/>
      <c r="I185" s="134"/>
      <c r="J185" s="24"/>
      <c r="K185" s="25"/>
      <c r="L185" s="28"/>
      <c r="M185" s="26">
        <f t="shared" ref="M185:R185" si="20">SUM(M184:M184)</f>
        <v>0</v>
      </c>
      <c r="N185" s="26">
        <f t="shared" si="20"/>
        <v>0</v>
      </c>
      <c r="O185" s="26">
        <f t="shared" si="20"/>
        <v>0</v>
      </c>
      <c r="P185" s="26">
        <f t="shared" si="20"/>
        <v>0</v>
      </c>
      <c r="Q185" s="26">
        <f t="shared" si="20"/>
        <v>0</v>
      </c>
      <c r="R185" s="26">
        <f t="shared" si="20"/>
        <v>0</v>
      </c>
      <c r="S185" s="148"/>
      <c r="T185" s="87"/>
      <c r="U185" s="85"/>
    </row>
    <row r="186" spans="1:21" x14ac:dyDescent="0.3">
      <c r="A186" s="148"/>
      <c r="B186" s="124"/>
      <c r="C186" s="130" t="s">
        <v>302</v>
      </c>
      <c r="D186" s="143"/>
      <c r="E186" s="143"/>
      <c r="F186" s="143"/>
      <c r="G186" s="134"/>
      <c r="H186" s="134"/>
      <c r="I186" s="134"/>
      <c r="J186" s="73"/>
      <c r="K186" s="109">
        <v>468</v>
      </c>
      <c r="L186" s="52"/>
      <c r="M186" s="54"/>
      <c r="N186" s="29"/>
      <c r="O186" s="29"/>
      <c r="P186" s="29"/>
      <c r="Q186" s="54"/>
      <c r="R186" s="54">
        <f>SUM(M186:Q186)</f>
        <v>0</v>
      </c>
      <c r="S186" s="148"/>
      <c r="T186" s="87"/>
      <c r="U186" s="85"/>
    </row>
    <row r="187" spans="1:21" x14ac:dyDescent="0.3">
      <c r="A187" s="148"/>
      <c r="B187" s="124"/>
      <c r="C187" s="132"/>
      <c r="D187" s="143"/>
      <c r="E187" s="143"/>
      <c r="F187" s="143"/>
      <c r="G187" s="134"/>
      <c r="H187" s="134"/>
      <c r="I187" s="134"/>
      <c r="J187" s="24"/>
      <c r="K187" s="25"/>
      <c r="L187" s="28"/>
      <c r="M187" s="26">
        <f t="shared" ref="M187:R187" si="21">SUM(M186:M186)</f>
        <v>0</v>
      </c>
      <c r="N187" s="26">
        <f t="shared" si="21"/>
        <v>0</v>
      </c>
      <c r="O187" s="26">
        <f t="shared" si="21"/>
        <v>0</v>
      </c>
      <c r="P187" s="26">
        <f t="shared" si="21"/>
        <v>0</v>
      </c>
      <c r="Q187" s="26">
        <f t="shared" si="21"/>
        <v>0</v>
      </c>
      <c r="R187" s="26">
        <f t="shared" si="21"/>
        <v>0</v>
      </c>
      <c r="S187" s="148"/>
      <c r="T187" s="87"/>
      <c r="U187" s="85"/>
    </row>
    <row r="188" spans="1:21" x14ac:dyDescent="0.3">
      <c r="A188" s="148"/>
      <c r="B188" s="124"/>
      <c r="C188" s="130" t="s">
        <v>302</v>
      </c>
      <c r="D188" s="143"/>
      <c r="E188" s="143"/>
      <c r="F188" s="143"/>
      <c r="G188" s="134"/>
      <c r="H188" s="134"/>
      <c r="I188" s="134"/>
      <c r="J188" s="73"/>
      <c r="K188" s="109">
        <v>469</v>
      </c>
      <c r="L188" s="52"/>
      <c r="M188" s="54"/>
      <c r="N188" s="29"/>
      <c r="O188" s="29"/>
      <c r="P188" s="29"/>
      <c r="Q188" s="35"/>
      <c r="R188" s="54">
        <f>SUM(M188:P188)</f>
        <v>0</v>
      </c>
      <c r="S188" s="148"/>
      <c r="T188" s="87"/>
      <c r="U188" s="85"/>
    </row>
    <row r="189" spans="1:21" x14ac:dyDescent="0.3">
      <c r="A189" s="148"/>
      <c r="B189" s="124"/>
      <c r="C189" s="132"/>
      <c r="D189" s="153"/>
      <c r="E189" s="153"/>
      <c r="F189" s="153"/>
      <c r="G189" s="135"/>
      <c r="H189" s="135"/>
      <c r="I189" s="135"/>
      <c r="J189" s="24"/>
      <c r="K189" s="25"/>
      <c r="L189" s="28"/>
      <c r="M189" s="26">
        <f t="shared" ref="M189:R189" si="22">SUM(M188:M188)</f>
        <v>0</v>
      </c>
      <c r="N189" s="26">
        <f t="shared" si="22"/>
        <v>0</v>
      </c>
      <c r="O189" s="26">
        <f t="shared" si="22"/>
        <v>0</v>
      </c>
      <c r="P189" s="26">
        <f t="shared" si="22"/>
        <v>0</v>
      </c>
      <c r="Q189" s="26">
        <f t="shared" si="22"/>
        <v>0</v>
      </c>
      <c r="R189" s="26">
        <f t="shared" si="22"/>
        <v>0</v>
      </c>
      <c r="S189" s="149"/>
      <c r="T189" s="87"/>
      <c r="U189" s="85"/>
    </row>
    <row r="190" spans="1:21" x14ac:dyDescent="0.3">
      <c r="A190" s="48"/>
      <c r="B190" s="48"/>
      <c r="C190" s="48">
        <v>7</v>
      </c>
      <c r="D190" s="48"/>
      <c r="E190" s="48"/>
      <c r="F190" s="48"/>
      <c r="G190" s="48"/>
      <c r="H190" s="48"/>
      <c r="I190" s="48"/>
      <c r="J190" s="49"/>
      <c r="K190" s="48"/>
      <c r="L190" s="50"/>
      <c r="M190" s="51">
        <f t="shared" ref="M190:R190" si="23">M189+M187+M185+M183+M157+M142+M137+M95+M59+M46</f>
        <v>0</v>
      </c>
      <c r="N190" s="51">
        <f t="shared" si="23"/>
        <v>23570.637199999994</v>
      </c>
      <c r="O190" s="51">
        <f t="shared" si="23"/>
        <v>39460.077233999997</v>
      </c>
      <c r="P190" s="51">
        <f t="shared" si="23"/>
        <v>43010.290499369992</v>
      </c>
      <c r="Q190" s="51">
        <f t="shared" si="23"/>
        <v>30769.433699999998</v>
      </c>
      <c r="R190" s="51">
        <f t="shared" si="23"/>
        <v>136810.43863337001</v>
      </c>
      <c r="S190" s="48"/>
      <c r="T190" s="87"/>
      <c r="U190" s="85"/>
    </row>
    <row r="191" spans="1:21" ht="168.75" x14ac:dyDescent="0.3">
      <c r="A191" s="147">
        <v>4</v>
      </c>
      <c r="B191" s="122"/>
      <c r="C191" s="18" t="s">
        <v>256</v>
      </c>
      <c r="D191" s="150" t="s">
        <v>24</v>
      </c>
      <c r="E191" s="150" t="s">
        <v>25</v>
      </c>
      <c r="F191" s="150" t="s">
        <v>246</v>
      </c>
      <c r="G191" s="150" t="s">
        <v>272</v>
      </c>
      <c r="H191" s="142" t="s">
        <v>130</v>
      </c>
      <c r="I191" s="142" t="s">
        <v>273</v>
      </c>
      <c r="J191" s="147" t="s">
        <v>128</v>
      </c>
      <c r="K191" s="147"/>
      <c r="L191" s="162" t="s">
        <v>128</v>
      </c>
      <c r="M191" s="68">
        <v>0</v>
      </c>
      <c r="N191" s="68">
        <v>0</v>
      </c>
      <c r="O191" s="68">
        <v>0</v>
      </c>
      <c r="P191" s="68">
        <v>888.76</v>
      </c>
      <c r="Q191" s="68">
        <v>0</v>
      </c>
      <c r="R191" s="71">
        <f>SUM(M191:Q191)</f>
        <v>888.76</v>
      </c>
      <c r="S191" s="147" t="s">
        <v>26</v>
      </c>
      <c r="T191" s="85"/>
      <c r="U191" s="85"/>
    </row>
    <row r="192" spans="1:21" ht="150" x14ac:dyDescent="0.3">
      <c r="A192" s="148"/>
      <c r="B192" s="124"/>
      <c r="C192" s="18" t="s">
        <v>248</v>
      </c>
      <c r="D192" s="151"/>
      <c r="E192" s="151"/>
      <c r="F192" s="151"/>
      <c r="G192" s="151"/>
      <c r="H192" s="143"/>
      <c r="I192" s="143"/>
      <c r="J192" s="148"/>
      <c r="K192" s="148"/>
      <c r="L192" s="163"/>
      <c r="M192" s="68">
        <v>0</v>
      </c>
      <c r="N192" s="68">
        <v>0</v>
      </c>
      <c r="O192" s="68">
        <v>81.739899999999992</v>
      </c>
      <c r="P192" s="68">
        <v>105.8197</v>
      </c>
      <c r="Q192" s="68">
        <v>0</v>
      </c>
      <c r="R192" s="71">
        <f t="shared" ref="R192:R207" si="24">SUM(M192:Q192)</f>
        <v>187.55959999999999</v>
      </c>
      <c r="S192" s="148"/>
      <c r="T192" s="85"/>
      <c r="U192" s="85"/>
    </row>
    <row r="193" spans="1:21" ht="131.25" x14ac:dyDescent="0.3">
      <c r="A193" s="148"/>
      <c r="B193" s="124"/>
      <c r="C193" s="18" t="s">
        <v>262</v>
      </c>
      <c r="D193" s="151"/>
      <c r="E193" s="151"/>
      <c r="F193" s="151"/>
      <c r="G193" s="151"/>
      <c r="H193" s="143"/>
      <c r="I193" s="143"/>
      <c r="J193" s="148"/>
      <c r="K193" s="148"/>
      <c r="L193" s="163"/>
      <c r="M193" s="68">
        <v>0</v>
      </c>
      <c r="N193" s="68">
        <v>0</v>
      </c>
      <c r="O193" s="68">
        <v>211.49870000000001</v>
      </c>
      <c r="P193" s="68">
        <v>32.898300000000006</v>
      </c>
      <c r="Q193" s="68">
        <v>0</v>
      </c>
      <c r="R193" s="71">
        <f t="shared" si="24"/>
        <v>244.39700000000002</v>
      </c>
      <c r="S193" s="148"/>
      <c r="T193" s="85"/>
      <c r="U193" s="85"/>
    </row>
    <row r="194" spans="1:21" ht="131.25" x14ac:dyDescent="0.3">
      <c r="A194" s="148"/>
      <c r="B194" s="124"/>
      <c r="C194" s="18" t="s">
        <v>259</v>
      </c>
      <c r="D194" s="151"/>
      <c r="E194" s="151"/>
      <c r="F194" s="151"/>
      <c r="G194" s="151"/>
      <c r="H194" s="143"/>
      <c r="I194" s="143"/>
      <c r="J194" s="148"/>
      <c r="K194" s="148"/>
      <c r="L194" s="163"/>
      <c r="M194" s="68">
        <v>0</v>
      </c>
      <c r="N194" s="68">
        <v>257.57400000000001</v>
      </c>
      <c r="O194" s="68">
        <v>185.06899999999999</v>
      </c>
      <c r="P194" s="68">
        <v>198.41670000000002</v>
      </c>
      <c r="Q194" s="68">
        <v>0</v>
      </c>
      <c r="R194" s="71">
        <f t="shared" si="24"/>
        <v>641.05970000000002</v>
      </c>
      <c r="S194" s="148"/>
      <c r="T194" s="85"/>
      <c r="U194" s="85"/>
    </row>
    <row r="195" spans="1:21" ht="131.25" x14ac:dyDescent="0.3">
      <c r="A195" s="148"/>
      <c r="B195" s="124"/>
      <c r="C195" s="18" t="s">
        <v>260</v>
      </c>
      <c r="D195" s="151"/>
      <c r="E195" s="151"/>
      <c r="F195" s="151"/>
      <c r="G195" s="151"/>
      <c r="H195" s="143"/>
      <c r="I195" s="143"/>
      <c r="J195" s="148"/>
      <c r="K195" s="148"/>
      <c r="L195" s="163"/>
      <c r="M195" s="68">
        <v>0</v>
      </c>
      <c r="N195" s="68">
        <v>250.25889999999998</v>
      </c>
      <c r="O195" s="68">
        <v>189.84520000000001</v>
      </c>
      <c r="P195" s="68">
        <v>50.5</v>
      </c>
      <c r="Q195" s="68">
        <v>0</v>
      </c>
      <c r="R195" s="71">
        <f t="shared" si="24"/>
        <v>490.60410000000002</v>
      </c>
      <c r="S195" s="148"/>
      <c r="T195" s="85"/>
      <c r="U195" s="85"/>
    </row>
    <row r="196" spans="1:21" ht="131.25" x14ac:dyDescent="0.3">
      <c r="A196" s="148"/>
      <c r="B196" s="124"/>
      <c r="C196" s="18" t="s">
        <v>261</v>
      </c>
      <c r="D196" s="151"/>
      <c r="E196" s="151"/>
      <c r="F196" s="151"/>
      <c r="G196" s="151"/>
      <c r="H196" s="143"/>
      <c r="I196" s="143"/>
      <c r="J196" s="148"/>
      <c r="K196" s="148"/>
      <c r="L196" s="163"/>
      <c r="M196" s="68">
        <v>0</v>
      </c>
      <c r="N196" s="68">
        <v>0</v>
      </c>
      <c r="O196" s="68">
        <v>316.60000000000002</v>
      </c>
      <c r="P196" s="68">
        <v>342.40359999999998</v>
      </c>
      <c r="Q196" s="68">
        <v>0</v>
      </c>
      <c r="R196" s="71">
        <f t="shared" si="24"/>
        <v>659.00360000000001</v>
      </c>
      <c r="S196" s="148"/>
      <c r="T196" s="85"/>
      <c r="U196" s="85"/>
    </row>
    <row r="197" spans="1:21" ht="131.25" x14ac:dyDescent="0.3">
      <c r="A197" s="148"/>
      <c r="B197" s="124"/>
      <c r="C197" s="66" t="s">
        <v>264</v>
      </c>
      <c r="D197" s="151"/>
      <c r="E197" s="151"/>
      <c r="F197" s="151"/>
      <c r="G197" s="151"/>
      <c r="H197" s="143"/>
      <c r="I197" s="143"/>
      <c r="J197" s="148"/>
      <c r="K197" s="148"/>
      <c r="L197" s="163"/>
      <c r="M197" s="68">
        <v>0</v>
      </c>
      <c r="N197" s="68">
        <v>0</v>
      </c>
      <c r="O197" s="68">
        <v>280.00309999999996</v>
      </c>
      <c r="P197" s="68">
        <v>338.35770000000002</v>
      </c>
      <c r="Q197" s="68">
        <v>0</v>
      </c>
      <c r="R197" s="71">
        <f t="shared" si="24"/>
        <v>618.36079999999993</v>
      </c>
      <c r="S197" s="148"/>
      <c r="T197" s="85"/>
      <c r="U197" s="85"/>
    </row>
    <row r="198" spans="1:21" ht="131.25" x14ac:dyDescent="0.3">
      <c r="A198" s="148"/>
      <c r="B198" s="124"/>
      <c r="C198" s="66" t="s">
        <v>265</v>
      </c>
      <c r="D198" s="151"/>
      <c r="E198" s="151"/>
      <c r="F198" s="151"/>
      <c r="G198" s="151"/>
      <c r="H198" s="143"/>
      <c r="I198" s="143"/>
      <c r="J198" s="148"/>
      <c r="K198" s="148"/>
      <c r="L198" s="163"/>
      <c r="M198" s="68">
        <v>0</v>
      </c>
      <c r="N198" s="68">
        <v>0</v>
      </c>
      <c r="O198" s="68">
        <v>0</v>
      </c>
      <c r="P198" s="68">
        <v>204.31700000000001</v>
      </c>
      <c r="Q198" s="68">
        <v>0</v>
      </c>
      <c r="R198" s="71">
        <f t="shared" si="24"/>
        <v>204.31700000000001</v>
      </c>
      <c r="S198" s="148"/>
      <c r="T198" s="85"/>
      <c r="U198" s="85"/>
    </row>
    <row r="199" spans="1:21" ht="131.25" x14ac:dyDescent="0.3">
      <c r="A199" s="148"/>
      <c r="B199" s="124"/>
      <c r="C199" s="66" t="s">
        <v>263</v>
      </c>
      <c r="D199" s="151"/>
      <c r="E199" s="151"/>
      <c r="F199" s="151"/>
      <c r="G199" s="151"/>
      <c r="H199" s="143"/>
      <c r="I199" s="143"/>
      <c r="J199" s="148"/>
      <c r="K199" s="148"/>
      <c r="L199" s="163"/>
      <c r="M199" s="68">
        <v>0</v>
      </c>
      <c r="N199" s="68">
        <v>0</v>
      </c>
      <c r="O199" s="68">
        <v>142.29220000000001</v>
      </c>
      <c r="P199" s="68">
        <v>77.998999999999995</v>
      </c>
      <c r="Q199" s="68">
        <v>0</v>
      </c>
      <c r="R199" s="71">
        <f t="shared" si="24"/>
        <v>220.2912</v>
      </c>
      <c r="S199" s="148"/>
      <c r="T199" s="85"/>
      <c r="U199" s="85"/>
    </row>
    <row r="200" spans="1:21" ht="150" x14ac:dyDescent="0.3">
      <c r="A200" s="148"/>
      <c r="B200" s="124"/>
      <c r="C200" s="66" t="s">
        <v>253</v>
      </c>
      <c r="D200" s="151"/>
      <c r="E200" s="151"/>
      <c r="F200" s="151"/>
      <c r="G200" s="151"/>
      <c r="H200" s="143"/>
      <c r="I200" s="143"/>
      <c r="J200" s="148"/>
      <c r="K200" s="148"/>
      <c r="L200" s="163"/>
      <c r="M200" s="68">
        <v>0</v>
      </c>
      <c r="N200" s="68">
        <v>169.57320000000001</v>
      </c>
      <c r="O200" s="68">
        <v>188.23660000000001</v>
      </c>
      <c r="P200" s="68">
        <v>82.321799999999996</v>
      </c>
      <c r="Q200" s="68">
        <v>0</v>
      </c>
      <c r="R200" s="71">
        <f t="shared" si="24"/>
        <v>440.13159999999999</v>
      </c>
      <c r="S200" s="148"/>
      <c r="T200" s="85"/>
      <c r="U200" s="85"/>
    </row>
    <row r="201" spans="1:21" ht="131.25" x14ac:dyDescent="0.3">
      <c r="A201" s="148"/>
      <c r="B201" s="124"/>
      <c r="C201" s="66" t="s">
        <v>252</v>
      </c>
      <c r="D201" s="151"/>
      <c r="E201" s="151"/>
      <c r="F201" s="151"/>
      <c r="G201" s="151"/>
      <c r="H201" s="143"/>
      <c r="I201" s="143"/>
      <c r="J201" s="148"/>
      <c r="K201" s="148"/>
      <c r="L201" s="163"/>
      <c r="M201" s="68">
        <v>27.8248</v>
      </c>
      <c r="N201" s="68">
        <v>130.17099999999999</v>
      </c>
      <c r="O201" s="68">
        <v>91.747</v>
      </c>
      <c r="P201" s="68">
        <v>492.45699999999999</v>
      </c>
      <c r="Q201" s="68">
        <v>0</v>
      </c>
      <c r="R201" s="71">
        <f t="shared" si="24"/>
        <v>742.19979999999998</v>
      </c>
      <c r="S201" s="148"/>
      <c r="T201" s="85"/>
      <c r="U201" s="85"/>
    </row>
    <row r="202" spans="1:21" ht="131.25" x14ac:dyDescent="0.3">
      <c r="A202" s="148"/>
      <c r="B202" s="124"/>
      <c r="C202" s="66" t="s">
        <v>257</v>
      </c>
      <c r="D202" s="151"/>
      <c r="E202" s="151"/>
      <c r="F202" s="151"/>
      <c r="G202" s="151"/>
      <c r="H202" s="143"/>
      <c r="I202" s="143"/>
      <c r="J202" s="148"/>
      <c r="K202" s="148"/>
      <c r="L202" s="163"/>
      <c r="M202" s="68">
        <v>0</v>
      </c>
      <c r="N202" s="68">
        <v>0</v>
      </c>
      <c r="O202" s="68">
        <v>532.50159999999994</v>
      </c>
      <c r="P202" s="68">
        <v>25.634700000000002</v>
      </c>
      <c r="Q202" s="68">
        <v>0</v>
      </c>
      <c r="R202" s="71">
        <f>SUM(M202:Q202)</f>
        <v>558.13629999999989</v>
      </c>
      <c r="S202" s="148"/>
      <c r="T202" s="85"/>
      <c r="U202" s="85"/>
    </row>
    <row r="203" spans="1:21" ht="150" x14ac:dyDescent="0.3">
      <c r="A203" s="148"/>
      <c r="B203" s="124"/>
      <c r="C203" s="66" t="s">
        <v>254</v>
      </c>
      <c r="D203" s="151"/>
      <c r="E203" s="151"/>
      <c r="F203" s="151"/>
      <c r="G203" s="151"/>
      <c r="H203" s="143"/>
      <c r="I203" s="143"/>
      <c r="J203" s="148"/>
      <c r="K203" s="148"/>
      <c r="L203" s="163"/>
      <c r="M203" s="68">
        <v>0</v>
      </c>
      <c r="N203" s="68">
        <v>0</v>
      </c>
      <c r="O203" s="68">
        <v>40.393300000000004</v>
      </c>
      <c r="P203" s="68">
        <v>273.8852</v>
      </c>
      <c r="Q203" s="68">
        <v>0</v>
      </c>
      <c r="R203" s="71">
        <f t="shared" si="24"/>
        <v>314.27850000000001</v>
      </c>
      <c r="S203" s="148"/>
      <c r="T203" s="85"/>
      <c r="U203" s="85"/>
    </row>
    <row r="204" spans="1:21" ht="150" x14ac:dyDescent="0.3">
      <c r="A204" s="148"/>
      <c r="B204" s="124"/>
      <c r="C204" s="66" t="s">
        <v>251</v>
      </c>
      <c r="D204" s="151"/>
      <c r="E204" s="151"/>
      <c r="F204" s="151"/>
      <c r="G204" s="151"/>
      <c r="H204" s="143"/>
      <c r="I204" s="143"/>
      <c r="J204" s="148"/>
      <c r="K204" s="148"/>
      <c r="L204" s="163"/>
      <c r="M204" s="68">
        <v>308.86700000000002</v>
      </c>
      <c r="N204" s="68">
        <v>0</v>
      </c>
      <c r="O204" s="68">
        <v>0</v>
      </c>
      <c r="P204" s="68">
        <v>0</v>
      </c>
      <c r="Q204" s="68">
        <v>0</v>
      </c>
      <c r="R204" s="71">
        <f t="shared" si="24"/>
        <v>308.86700000000002</v>
      </c>
      <c r="S204" s="148"/>
      <c r="T204" s="85"/>
      <c r="U204" s="85"/>
    </row>
    <row r="205" spans="1:21" ht="150" x14ac:dyDescent="0.3">
      <c r="A205" s="148"/>
      <c r="B205" s="124"/>
      <c r="C205" s="66" t="s">
        <v>266</v>
      </c>
      <c r="D205" s="151"/>
      <c r="E205" s="151"/>
      <c r="F205" s="151"/>
      <c r="G205" s="151"/>
      <c r="H205" s="143"/>
      <c r="I205" s="143"/>
      <c r="J205" s="148"/>
      <c r="K205" s="148"/>
      <c r="L205" s="163"/>
      <c r="M205" s="68">
        <v>7.8529999999999998</v>
      </c>
      <c r="N205" s="68">
        <v>336.92840000000001</v>
      </c>
      <c r="O205" s="68">
        <v>326.80440000000004</v>
      </c>
      <c r="P205" s="68">
        <v>24.423999999999999</v>
      </c>
      <c r="Q205" s="68">
        <v>0</v>
      </c>
      <c r="R205" s="71">
        <f t="shared" si="24"/>
        <v>696.00980000000004</v>
      </c>
      <c r="S205" s="148"/>
      <c r="T205" s="85"/>
      <c r="U205" s="85"/>
    </row>
    <row r="206" spans="1:21" ht="131.25" x14ac:dyDescent="0.3">
      <c r="A206" s="148"/>
      <c r="B206" s="124"/>
      <c r="C206" s="66" t="s">
        <v>258</v>
      </c>
      <c r="D206" s="151"/>
      <c r="E206" s="151"/>
      <c r="F206" s="151"/>
      <c r="G206" s="151"/>
      <c r="H206" s="143"/>
      <c r="I206" s="143"/>
      <c r="J206" s="148"/>
      <c r="K206" s="148"/>
      <c r="L206" s="163"/>
      <c r="M206" s="68">
        <v>0</v>
      </c>
      <c r="N206" s="68">
        <v>0</v>
      </c>
      <c r="O206" s="68">
        <v>0</v>
      </c>
      <c r="P206" s="68">
        <v>7.9485000000000001</v>
      </c>
      <c r="Q206" s="68">
        <v>0</v>
      </c>
      <c r="R206" s="71">
        <f t="shared" si="24"/>
        <v>7.9485000000000001</v>
      </c>
      <c r="S206" s="148"/>
      <c r="T206" s="85"/>
      <c r="U206" s="85"/>
    </row>
    <row r="207" spans="1:21" ht="131.25" x14ac:dyDescent="0.3">
      <c r="A207" s="148"/>
      <c r="B207" s="124"/>
      <c r="C207" s="66" t="s">
        <v>255</v>
      </c>
      <c r="D207" s="151"/>
      <c r="E207" s="151"/>
      <c r="F207" s="151"/>
      <c r="G207" s="151"/>
      <c r="H207" s="143"/>
      <c r="I207" s="143"/>
      <c r="J207" s="148"/>
      <c r="K207" s="148"/>
      <c r="L207" s="163"/>
      <c r="M207" s="68">
        <v>0</v>
      </c>
      <c r="N207" s="68">
        <v>508.33159999999998</v>
      </c>
      <c r="O207" s="68">
        <v>139.52699999999999</v>
      </c>
      <c r="P207" s="68">
        <v>6.8540000000000001</v>
      </c>
      <c r="Q207" s="68">
        <v>0</v>
      </c>
      <c r="R207" s="71">
        <f t="shared" si="24"/>
        <v>654.71260000000007</v>
      </c>
      <c r="S207" s="148"/>
      <c r="T207" s="85"/>
      <c r="U207" s="85"/>
    </row>
    <row r="208" spans="1:21" ht="150" x14ac:dyDescent="0.3">
      <c r="A208" s="148"/>
      <c r="B208" s="124"/>
      <c r="C208" s="66" t="s">
        <v>249</v>
      </c>
      <c r="D208" s="151"/>
      <c r="E208" s="151"/>
      <c r="F208" s="151"/>
      <c r="G208" s="151"/>
      <c r="H208" s="143"/>
      <c r="I208" s="143"/>
      <c r="J208" s="148"/>
      <c r="K208" s="148"/>
      <c r="L208" s="163"/>
      <c r="M208" s="68">
        <v>56.405699999999996</v>
      </c>
      <c r="N208" s="68">
        <v>287.00329999999997</v>
      </c>
      <c r="O208" s="68">
        <v>470.89600000000002</v>
      </c>
      <c r="P208" s="68">
        <v>203.05240000000001</v>
      </c>
      <c r="Q208" s="68">
        <v>0</v>
      </c>
      <c r="R208" s="71">
        <f>SUM(M208:Q208)</f>
        <v>1017.3574000000001</v>
      </c>
      <c r="S208" s="148"/>
      <c r="T208" s="85"/>
      <c r="U208" s="85"/>
    </row>
    <row r="209" spans="1:22" ht="135.75" customHeight="1" x14ac:dyDescent="0.3">
      <c r="A209" s="148"/>
      <c r="B209" s="124"/>
      <c r="C209" s="66" t="s">
        <v>250</v>
      </c>
      <c r="D209" s="151"/>
      <c r="E209" s="151"/>
      <c r="F209" s="151"/>
      <c r="G209" s="151"/>
      <c r="H209" s="143"/>
      <c r="I209" s="143"/>
      <c r="J209" s="148"/>
      <c r="K209" s="148"/>
      <c r="L209" s="163"/>
      <c r="M209" s="68">
        <f>(161654.5)/1000</f>
        <v>161.65450000000001</v>
      </c>
      <c r="N209" s="68">
        <v>481.25309999999996</v>
      </c>
      <c r="O209" s="68">
        <v>488.95850000000002</v>
      </c>
      <c r="P209" s="68">
        <v>204.10810000000001</v>
      </c>
      <c r="Q209" s="68">
        <v>0</v>
      </c>
      <c r="R209" s="71">
        <f>SUM(M209:Q209)</f>
        <v>1335.9741999999999</v>
      </c>
      <c r="S209" s="148"/>
      <c r="T209" s="85"/>
      <c r="U209" s="85"/>
    </row>
    <row r="210" spans="1:22" x14ac:dyDescent="0.3">
      <c r="A210" s="48"/>
      <c r="B210" s="48"/>
      <c r="C210" s="48">
        <v>19</v>
      </c>
      <c r="D210" s="48"/>
      <c r="E210" s="48"/>
      <c r="F210" s="48"/>
      <c r="G210" s="48"/>
      <c r="H210" s="48"/>
      <c r="I210" s="48"/>
      <c r="J210" s="49"/>
      <c r="K210" s="48"/>
      <c r="L210" s="50"/>
      <c r="M210" s="51">
        <f>SUM(M191:M209)</f>
        <v>562.60500000000002</v>
      </c>
      <c r="N210" s="51">
        <f>SUM(N191:N209)</f>
        <v>2421.0934999999999</v>
      </c>
      <c r="O210" s="51">
        <f t="shared" ref="O210:R210" si="25">SUM(O191:O209)</f>
        <v>3686.1125000000006</v>
      </c>
      <c r="P210" s="51">
        <f t="shared" si="25"/>
        <v>3560.1576999999997</v>
      </c>
      <c r="Q210" s="51">
        <f t="shared" si="25"/>
        <v>0</v>
      </c>
      <c r="R210" s="51">
        <f t="shared" si="25"/>
        <v>10229.968700000001</v>
      </c>
      <c r="S210" s="48"/>
      <c r="V210" s="86"/>
    </row>
    <row r="211" spans="1:22" x14ac:dyDescent="0.3">
      <c r="A211" s="157" t="s">
        <v>23</v>
      </c>
      <c r="B211" s="158"/>
      <c r="C211" s="158"/>
      <c r="D211" s="158"/>
      <c r="E211" s="158"/>
      <c r="F211" s="158"/>
      <c r="G211" s="158"/>
      <c r="H211" s="158"/>
      <c r="I211" s="158"/>
      <c r="J211" s="158"/>
      <c r="K211" s="158"/>
      <c r="L211" s="158"/>
      <c r="M211" s="158"/>
      <c r="N211" s="158"/>
      <c r="O211" s="158"/>
      <c r="P211" s="158"/>
      <c r="Q211" s="158"/>
      <c r="R211" s="158"/>
      <c r="S211" s="159"/>
    </row>
    <row r="212" spans="1:22" ht="78.75" customHeight="1" x14ac:dyDescent="0.3">
      <c r="A212" s="77">
        <v>5</v>
      </c>
      <c r="B212" s="122"/>
      <c r="C212" s="81" t="s">
        <v>129</v>
      </c>
      <c r="D212" s="80" t="s">
        <v>24</v>
      </c>
      <c r="E212" s="80" t="s">
        <v>133</v>
      </c>
      <c r="F212" s="19" t="s">
        <v>132</v>
      </c>
      <c r="G212" s="80" t="s">
        <v>235</v>
      </c>
      <c r="H212" s="80" t="s">
        <v>274</v>
      </c>
      <c r="I212" s="80" t="s">
        <v>230</v>
      </c>
      <c r="J212" s="73" t="s">
        <v>128</v>
      </c>
      <c r="K212" s="77"/>
      <c r="L212" s="52" t="s">
        <v>128</v>
      </c>
      <c r="M212" s="47"/>
      <c r="N212" s="107"/>
      <c r="O212" s="107"/>
      <c r="P212" s="107">
        <v>1859.8620000000001</v>
      </c>
      <c r="Q212" s="95"/>
      <c r="R212" s="107">
        <f>SUM(M212:Q212)</f>
        <v>1859.8620000000001</v>
      </c>
      <c r="S212" s="77" t="s">
        <v>26</v>
      </c>
    </row>
    <row r="213" spans="1:22" x14ac:dyDescent="0.3">
      <c r="A213" s="48"/>
      <c r="B213" s="48"/>
      <c r="C213" s="10">
        <v>1</v>
      </c>
      <c r="D213" s="55"/>
      <c r="E213" s="55"/>
      <c r="F213" s="55"/>
      <c r="G213" s="48"/>
      <c r="H213" s="48"/>
      <c r="I213" s="48"/>
      <c r="J213" s="49"/>
      <c r="K213" s="48"/>
      <c r="L213" s="50"/>
      <c r="M213" s="51"/>
      <c r="N213" s="51">
        <f>SUM(N212:N212)</f>
        <v>0</v>
      </c>
      <c r="O213" s="51">
        <f>SUM(O212:O212)</f>
        <v>0</v>
      </c>
      <c r="P213" s="51">
        <f>SUM(P212:P212)</f>
        <v>1859.8620000000001</v>
      </c>
      <c r="Q213" s="51"/>
      <c r="R213" s="51">
        <f>SUM(R212:R212)</f>
        <v>1859.8620000000001</v>
      </c>
      <c r="S213" s="49"/>
    </row>
    <row r="214" spans="1:22" s="84" customFormat="1" x14ac:dyDescent="0.3">
      <c r="A214" s="147">
        <v>6</v>
      </c>
      <c r="B214" s="122"/>
      <c r="C214" s="179" t="s">
        <v>302</v>
      </c>
      <c r="D214" s="142" t="s">
        <v>305</v>
      </c>
      <c r="E214" s="142" t="s">
        <v>306</v>
      </c>
      <c r="F214" s="144" t="s">
        <v>280</v>
      </c>
      <c r="G214" s="150" t="s">
        <v>126</v>
      </c>
      <c r="H214" s="150" t="s">
        <v>275</v>
      </c>
      <c r="I214" s="150" t="s">
        <v>127</v>
      </c>
      <c r="J214" s="73"/>
      <c r="K214" s="147">
        <v>271</v>
      </c>
      <c r="L214" s="52"/>
      <c r="M214" s="69"/>
      <c r="N214" s="35"/>
      <c r="O214" s="35"/>
      <c r="P214" s="35"/>
      <c r="Q214" s="54"/>
      <c r="R214" s="54"/>
      <c r="S214" s="147" t="s">
        <v>26</v>
      </c>
    </row>
    <row r="215" spans="1:22" s="84" customFormat="1" x14ac:dyDescent="0.3">
      <c r="A215" s="148"/>
      <c r="B215" s="124"/>
      <c r="C215" s="179"/>
      <c r="D215" s="143"/>
      <c r="E215" s="143"/>
      <c r="F215" s="145"/>
      <c r="G215" s="151"/>
      <c r="H215" s="151"/>
      <c r="I215" s="151"/>
      <c r="J215" s="73"/>
      <c r="K215" s="148"/>
      <c r="L215" s="52"/>
      <c r="M215" s="88"/>
      <c r="N215" s="35"/>
      <c r="O215" s="35"/>
      <c r="P215" s="35"/>
      <c r="Q215" s="54"/>
      <c r="R215" s="54"/>
      <c r="S215" s="148"/>
    </row>
    <row r="216" spans="1:22" s="84" customFormat="1" x14ac:dyDescent="0.3">
      <c r="A216" s="148"/>
      <c r="B216" s="124"/>
      <c r="C216" s="179"/>
      <c r="D216" s="143"/>
      <c r="E216" s="143"/>
      <c r="F216" s="145"/>
      <c r="G216" s="151"/>
      <c r="H216" s="151"/>
      <c r="I216" s="151"/>
      <c r="J216" s="73"/>
      <c r="K216" s="148"/>
      <c r="L216" s="52"/>
      <c r="M216" s="69"/>
      <c r="N216" s="35"/>
      <c r="O216" s="35"/>
      <c r="P216" s="35"/>
      <c r="Q216" s="54"/>
      <c r="R216" s="54"/>
      <c r="S216" s="148"/>
    </row>
    <row r="217" spans="1:22" s="84" customFormat="1" x14ac:dyDescent="0.3">
      <c r="A217" s="148"/>
      <c r="B217" s="124"/>
      <c r="C217" s="179"/>
      <c r="D217" s="143"/>
      <c r="E217" s="143"/>
      <c r="F217" s="145"/>
      <c r="G217" s="151"/>
      <c r="H217" s="151"/>
      <c r="I217" s="151"/>
      <c r="J217" s="24"/>
      <c r="K217" s="149"/>
      <c r="L217" s="28"/>
      <c r="M217" s="26"/>
      <c r="N217" s="26">
        <f>N214+N215+N216</f>
        <v>0</v>
      </c>
      <c r="O217" s="26">
        <f t="shared" ref="O217:Q217" si="26">O214+O215+O216</f>
        <v>0</v>
      </c>
      <c r="P217" s="26">
        <f t="shared" si="26"/>
        <v>0</v>
      </c>
      <c r="Q217" s="26">
        <f t="shared" si="26"/>
        <v>0</v>
      </c>
      <c r="R217" s="26">
        <f>R214+R215+R216</f>
        <v>0</v>
      </c>
      <c r="S217" s="148"/>
    </row>
    <row r="218" spans="1:22" s="84" customFormat="1" ht="56.25" customHeight="1" x14ac:dyDescent="0.3">
      <c r="A218" s="148"/>
      <c r="B218" s="124"/>
      <c r="C218" s="136" t="s">
        <v>236</v>
      </c>
      <c r="D218" s="143"/>
      <c r="E218" s="143"/>
      <c r="F218" s="145"/>
      <c r="G218" s="151"/>
      <c r="H218" s="151"/>
      <c r="I218" s="151"/>
      <c r="J218" s="73"/>
      <c r="K218" s="147">
        <v>253</v>
      </c>
      <c r="L218" s="52"/>
      <c r="M218" s="47"/>
      <c r="N218" s="54"/>
      <c r="O218" s="54"/>
      <c r="P218" s="54"/>
      <c r="Q218" s="54"/>
      <c r="R218" s="54"/>
      <c r="S218" s="148"/>
    </row>
    <row r="219" spans="1:22" s="84" customFormat="1" x14ac:dyDescent="0.3">
      <c r="A219" s="149"/>
      <c r="B219" s="123"/>
      <c r="C219" s="138"/>
      <c r="D219" s="153"/>
      <c r="E219" s="153"/>
      <c r="F219" s="146"/>
      <c r="G219" s="152"/>
      <c r="H219" s="152"/>
      <c r="I219" s="152"/>
      <c r="J219" s="24"/>
      <c r="K219" s="149"/>
      <c r="L219" s="9"/>
      <c r="M219" s="26"/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149"/>
    </row>
    <row r="220" spans="1:22" s="84" customFormat="1" x14ac:dyDescent="0.3">
      <c r="A220" s="46"/>
      <c r="B220" s="46"/>
      <c r="C220" s="10">
        <v>1</v>
      </c>
      <c r="D220" s="55"/>
      <c r="E220" s="55"/>
      <c r="F220" s="55"/>
      <c r="G220" s="48"/>
      <c r="H220" s="48"/>
      <c r="I220" s="48"/>
      <c r="J220" s="49"/>
      <c r="K220" s="48"/>
      <c r="L220" s="50"/>
      <c r="M220" s="51"/>
      <c r="N220" s="51">
        <f>N217+N219</f>
        <v>0</v>
      </c>
      <c r="O220" s="51">
        <f t="shared" ref="O220:R220" si="27">O217+O219</f>
        <v>0</v>
      </c>
      <c r="P220" s="51">
        <f t="shared" si="27"/>
        <v>0</v>
      </c>
      <c r="Q220" s="51">
        <f t="shared" si="27"/>
        <v>0</v>
      </c>
      <c r="R220" s="51">
        <f t="shared" si="27"/>
        <v>0</v>
      </c>
      <c r="S220" s="49"/>
    </row>
    <row r="221" spans="1:22" x14ac:dyDescent="0.3">
      <c r="A221" s="157" t="s">
        <v>245</v>
      </c>
      <c r="B221" s="158"/>
      <c r="C221" s="158"/>
      <c r="D221" s="158"/>
      <c r="E221" s="158"/>
      <c r="F221" s="158"/>
      <c r="G221" s="158"/>
      <c r="H221" s="158"/>
      <c r="I221" s="158"/>
      <c r="J221" s="158"/>
      <c r="K221" s="158"/>
      <c r="L221" s="158"/>
      <c r="M221" s="158"/>
      <c r="N221" s="158"/>
      <c r="O221" s="158"/>
      <c r="P221" s="158"/>
      <c r="Q221" s="158"/>
      <c r="R221" s="158"/>
      <c r="S221" s="159"/>
      <c r="T221" s="87"/>
      <c r="U221" s="85"/>
    </row>
    <row r="222" spans="1:22" s="84" customFormat="1" ht="18.75" customHeight="1" x14ac:dyDescent="0.3">
      <c r="A222" s="147">
        <v>7</v>
      </c>
      <c r="B222" s="122"/>
      <c r="C222" s="154" t="s">
        <v>295</v>
      </c>
      <c r="D222" s="142" t="s">
        <v>24</v>
      </c>
      <c r="E222" s="142" t="s">
        <v>25</v>
      </c>
      <c r="F222" s="142" t="s">
        <v>145</v>
      </c>
      <c r="G222" s="142" t="s">
        <v>58</v>
      </c>
      <c r="H222" s="142" t="s">
        <v>158</v>
      </c>
      <c r="I222" s="142" t="s">
        <v>276</v>
      </c>
      <c r="J222" s="73" t="s">
        <v>27</v>
      </c>
      <c r="K222" s="147">
        <v>122</v>
      </c>
      <c r="L222" s="70" t="s">
        <v>36</v>
      </c>
      <c r="M222" s="35">
        <v>2.7044999999999999</v>
      </c>
      <c r="N222" s="35">
        <v>0</v>
      </c>
      <c r="O222" s="35">
        <v>0.128</v>
      </c>
      <c r="P222" s="35">
        <v>7.1999999999999995E-2</v>
      </c>
      <c r="Q222" s="35"/>
      <c r="R222" s="54">
        <f>M222+N222+O222+P222+Q222</f>
        <v>2.9045000000000001</v>
      </c>
      <c r="S222" s="147" t="s">
        <v>26</v>
      </c>
      <c r="T222" s="87"/>
      <c r="U222" s="87"/>
    </row>
    <row r="223" spans="1:22" s="84" customFormat="1" x14ac:dyDescent="0.3">
      <c r="A223" s="148"/>
      <c r="B223" s="124"/>
      <c r="C223" s="155"/>
      <c r="D223" s="143"/>
      <c r="E223" s="143"/>
      <c r="F223" s="143"/>
      <c r="G223" s="143"/>
      <c r="H223" s="143"/>
      <c r="I223" s="143"/>
      <c r="J223" s="73" t="s">
        <v>29</v>
      </c>
      <c r="K223" s="148"/>
      <c r="L223" s="70" t="s">
        <v>35</v>
      </c>
      <c r="M223" s="35">
        <v>270.43</v>
      </c>
      <c r="N223" s="35">
        <v>312.95529999999997</v>
      </c>
      <c r="O223" s="35">
        <v>278.92070000000001</v>
      </c>
      <c r="P223" s="35">
        <v>160.23429999999999</v>
      </c>
      <c r="Q223" s="35"/>
      <c r="R223" s="54">
        <f t="shared" ref="R223:R232" si="28">M223+N223+O223+P223+Q223</f>
        <v>1022.5402999999999</v>
      </c>
      <c r="S223" s="148"/>
      <c r="T223" s="87"/>
      <c r="U223" s="87"/>
    </row>
    <row r="224" spans="1:22" s="84" customFormat="1" x14ac:dyDescent="0.3">
      <c r="A224" s="148"/>
      <c r="B224" s="124"/>
      <c r="C224" s="155"/>
      <c r="D224" s="143"/>
      <c r="E224" s="143"/>
      <c r="F224" s="143"/>
      <c r="G224" s="143"/>
      <c r="H224" s="143"/>
      <c r="I224" s="143"/>
      <c r="J224" s="73" t="s">
        <v>32</v>
      </c>
      <c r="K224" s="148"/>
      <c r="L224" s="70" t="s">
        <v>37</v>
      </c>
      <c r="M224" s="35">
        <v>3.7850000000000001</v>
      </c>
      <c r="N224" s="35">
        <v>0</v>
      </c>
      <c r="O224" s="35">
        <v>0</v>
      </c>
      <c r="P224" s="35">
        <v>0</v>
      </c>
      <c r="Q224" s="35"/>
      <c r="R224" s="54">
        <f t="shared" si="28"/>
        <v>3.7850000000000001</v>
      </c>
      <c r="S224" s="148"/>
      <c r="T224" s="87"/>
      <c r="U224" s="87"/>
    </row>
    <row r="225" spans="1:21" s="84" customFormat="1" x14ac:dyDescent="0.3">
      <c r="A225" s="148"/>
      <c r="B225" s="124"/>
      <c r="C225" s="155"/>
      <c r="D225" s="143"/>
      <c r="E225" s="143"/>
      <c r="F225" s="143"/>
      <c r="G225" s="143"/>
      <c r="H225" s="143"/>
      <c r="I225" s="143"/>
      <c r="J225" s="73" t="s">
        <v>29</v>
      </c>
      <c r="K225" s="148"/>
      <c r="L225" s="70" t="s">
        <v>38</v>
      </c>
      <c r="M225" s="35">
        <v>0.49219999999999997</v>
      </c>
      <c r="N225" s="35">
        <v>24.775400000000001</v>
      </c>
      <c r="O225" s="35">
        <v>48.0473</v>
      </c>
      <c r="P225" s="35">
        <v>29.257999999999999</v>
      </c>
      <c r="Q225" s="35"/>
      <c r="R225" s="54">
        <f t="shared" si="28"/>
        <v>102.57289999999999</v>
      </c>
      <c r="S225" s="148"/>
      <c r="T225" s="87"/>
      <c r="U225" s="87"/>
    </row>
    <row r="226" spans="1:21" s="84" customFormat="1" x14ac:dyDescent="0.3">
      <c r="A226" s="148"/>
      <c r="B226" s="124"/>
      <c r="C226" s="155"/>
      <c r="D226" s="143"/>
      <c r="E226" s="143"/>
      <c r="F226" s="143"/>
      <c r="G226" s="143"/>
      <c r="H226" s="143"/>
      <c r="I226" s="143"/>
      <c r="J226" s="73" t="s">
        <v>27</v>
      </c>
      <c r="K226" s="148"/>
      <c r="L226" s="45" t="s">
        <v>39</v>
      </c>
      <c r="M226" s="35">
        <v>2.87E-2</v>
      </c>
      <c r="N226" s="35">
        <v>0</v>
      </c>
      <c r="O226" s="35">
        <v>0</v>
      </c>
      <c r="P226" s="35">
        <v>0</v>
      </c>
      <c r="Q226" s="35"/>
      <c r="R226" s="54">
        <f t="shared" si="28"/>
        <v>2.87E-2</v>
      </c>
      <c r="S226" s="148"/>
      <c r="T226" s="87"/>
      <c r="U226" s="87"/>
    </row>
    <row r="227" spans="1:21" s="84" customFormat="1" x14ac:dyDescent="0.3">
      <c r="A227" s="148"/>
      <c r="B227" s="124"/>
      <c r="C227" s="155"/>
      <c r="D227" s="143"/>
      <c r="E227" s="143"/>
      <c r="F227" s="143"/>
      <c r="G227" s="143"/>
      <c r="H227" s="143"/>
      <c r="I227" s="143"/>
      <c r="J227" s="73" t="s">
        <v>32</v>
      </c>
      <c r="K227" s="148"/>
      <c r="L227" s="70" t="s">
        <v>41</v>
      </c>
      <c r="M227" s="35">
        <v>0.53160000000000007</v>
      </c>
      <c r="N227" s="35">
        <v>0</v>
      </c>
      <c r="O227" s="35">
        <v>0</v>
      </c>
      <c r="P227" s="35">
        <v>0</v>
      </c>
      <c r="Q227" s="35"/>
      <c r="R227" s="54">
        <f t="shared" si="28"/>
        <v>0.53160000000000007</v>
      </c>
      <c r="S227" s="148"/>
      <c r="T227" s="87"/>
      <c r="U227" s="87"/>
    </row>
    <row r="228" spans="1:21" s="84" customFormat="1" x14ac:dyDescent="0.3">
      <c r="A228" s="148"/>
      <c r="B228" s="124"/>
      <c r="C228" s="155"/>
      <c r="D228" s="143"/>
      <c r="E228" s="143"/>
      <c r="F228" s="143"/>
      <c r="G228" s="143"/>
      <c r="H228" s="143"/>
      <c r="I228" s="143"/>
      <c r="J228" s="73" t="s">
        <v>29</v>
      </c>
      <c r="K228" s="148"/>
      <c r="L228" s="70" t="s">
        <v>40</v>
      </c>
      <c r="M228" s="35">
        <v>17.620799999999999</v>
      </c>
      <c r="N228" s="35">
        <v>38.032400000000003</v>
      </c>
      <c r="O228" s="35">
        <v>39.939699999999995</v>
      </c>
      <c r="P228" s="35">
        <v>31.2789</v>
      </c>
      <c r="Q228" s="35"/>
      <c r="R228" s="54">
        <f t="shared" si="28"/>
        <v>126.87179999999998</v>
      </c>
      <c r="S228" s="148"/>
      <c r="T228" s="87"/>
      <c r="U228" s="87"/>
    </row>
    <row r="229" spans="1:21" s="84" customFormat="1" x14ac:dyDescent="0.3">
      <c r="A229" s="148"/>
      <c r="B229" s="124"/>
      <c r="C229" s="155"/>
      <c r="D229" s="143"/>
      <c r="E229" s="143"/>
      <c r="F229" s="143"/>
      <c r="G229" s="143"/>
      <c r="H229" s="143"/>
      <c r="I229" s="143"/>
      <c r="J229" s="73" t="s">
        <v>29</v>
      </c>
      <c r="K229" s="148"/>
      <c r="L229" s="70" t="s">
        <v>52</v>
      </c>
      <c r="M229" s="35">
        <v>3.956</v>
      </c>
      <c r="N229" s="35">
        <v>3.2918000000000003</v>
      </c>
      <c r="O229" s="35">
        <v>5.3938000000000006</v>
      </c>
      <c r="P229" s="35">
        <v>2.8494999999999999</v>
      </c>
      <c r="Q229" s="35"/>
      <c r="R229" s="54">
        <f t="shared" si="28"/>
        <v>15.491099999999999</v>
      </c>
      <c r="S229" s="148"/>
      <c r="T229" s="87"/>
      <c r="U229" s="87"/>
    </row>
    <row r="230" spans="1:21" s="84" customFormat="1" x14ac:dyDescent="0.3">
      <c r="A230" s="148"/>
      <c r="B230" s="124"/>
      <c r="C230" s="155"/>
      <c r="D230" s="143"/>
      <c r="E230" s="143"/>
      <c r="F230" s="143"/>
      <c r="G230" s="143"/>
      <c r="H230" s="143"/>
      <c r="I230" s="143"/>
      <c r="J230" s="73" t="s">
        <v>27</v>
      </c>
      <c r="K230" s="148"/>
      <c r="L230" s="70" t="s">
        <v>42</v>
      </c>
      <c r="M230" s="35">
        <v>1.5119</v>
      </c>
      <c r="N230" s="35">
        <v>0</v>
      </c>
      <c r="O230" s="35">
        <v>0.113</v>
      </c>
      <c r="P230" s="35">
        <v>6.9000000000000006E-2</v>
      </c>
      <c r="Q230" s="35"/>
      <c r="R230" s="54">
        <f t="shared" si="28"/>
        <v>1.6939</v>
      </c>
      <c r="S230" s="148"/>
      <c r="T230" s="87"/>
      <c r="U230" s="87"/>
    </row>
    <row r="231" spans="1:21" s="84" customFormat="1" x14ac:dyDescent="0.3">
      <c r="A231" s="148"/>
      <c r="B231" s="124"/>
      <c r="C231" s="155"/>
      <c r="D231" s="143"/>
      <c r="E231" s="143"/>
      <c r="F231" s="143"/>
      <c r="G231" s="143"/>
      <c r="H231" s="143"/>
      <c r="I231" s="143"/>
      <c r="J231" s="73" t="s">
        <v>29</v>
      </c>
      <c r="K231" s="148"/>
      <c r="L231" s="70" t="s">
        <v>43</v>
      </c>
      <c r="M231" s="35">
        <v>33.113599999999998</v>
      </c>
      <c r="N231" s="35">
        <v>38.3309</v>
      </c>
      <c r="O231" s="35">
        <v>47.047800000000002</v>
      </c>
      <c r="P231" s="35">
        <v>27.017499999999998</v>
      </c>
      <c r="Q231" s="35"/>
      <c r="R231" s="54">
        <f t="shared" si="28"/>
        <v>145.50979999999998</v>
      </c>
      <c r="S231" s="148"/>
      <c r="T231" s="87"/>
      <c r="U231" s="87"/>
    </row>
    <row r="232" spans="1:21" s="84" customFormat="1" x14ac:dyDescent="0.3">
      <c r="A232" s="148"/>
      <c r="B232" s="124"/>
      <c r="C232" s="155"/>
      <c r="D232" s="143"/>
      <c r="E232" s="143"/>
      <c r="F232" s="143"/>
      <c r="G232" s="143"/>
      <c r="H232" s="143"/>
      <c r="I232" s="143"/>
      <c r="J232" s="73" t="s">
        <v>32</v>
      </c>
      <c r="K232" s="149"/>
      <c r="L232" s="70" t="s">
        <v>44</v>
      </c>
      <c r="M232" s="35">
        <v>1.7879</v>
      </c>
      <c r="N232" s="35">
        <v>0</v>
      </c>
      <c r="O232" s="35">
        <v>0</v>
      </c>
      <c r="P232" s="35">
        <v>0</v>
      </c>
      <c r="Q232" s="35"/>
      <c r="R232" s="54">
        <f t="shared" si="28"/>
        <v>1.7879</v>
      </c>
      <c r="S232" s="148"/>
      <c r="T232" s="87"/>
      <c r="U232" s="87"/>
    </row>
    <row r="233" spans="1:21" s="84" customFormat="1" x14ac:dyDescent="0.3">
      <c r="A233" s="148"/>
      <c r="B233" s="124"/>
      <c r="C233" s="156"/>
      <c r="D233" s="143"/>
      <c r="E233" s="143"/>
      <c r="F233" s="143"/>
      <c r="G233" s="143"/>
      <c r="H233" s="143"/>
      <c r="I233" s="143"/>
      <c r="J233" s="22"/>
      <c r="K233" s="30"/>
      <c r="L233" s="23"/>
      <c r="M233" s="31">
        <f>SUM(M222:M232)</f>
        <v>335.96220000000011</v>
      </c>
      <c r="N233" s="31">
        <f t="shared" ref="N233:Q233" si="29">SUM(N222:N232)</f>
        <v>417.38579999999996</v>
      </c>
      <c r="O233" s="31">
        <f t="shared" si="29"/>
        <v>419.59030000000001</v>
      </c>
      <c r="P233" s="31">
        <f t="shared" si="29"/>
        <v>250.7792</v>
      </c>
      <c r="Q233" s="31">
        <f t="shared" si="29"/>
        <v>0</v>
      </c>
      <c r="R233" s="31">
        <f>SUM(R222:R232)</f>
        <v>1423.7175</v>
      </c>
      <c r="S233" s="148"/>
      <c r="T233" s="87"/>
      <c r="U233" s="87"/>
    </row>
    <row r="234" spans="1:21" s="84" customFormat="1" ht="18.75" customHeight="1" x14ac:dyDescent="0.3">
      <c r="A234" s="148"/>
      <c r="B234" s="124"/>
      <c r="C234" s="154" t="s">
        <v>146</v>
      </c>
      <c r="D234" s="143"/>
      <c r="E234" s="143"/>
      <c r="F234" s="143"/>
      <c r="G234" s="143"/>
      <c r="H234" s="143"/>
      <c r="I234" s="143"/>
      <c r="J234" s="73" t="s">
        <v>27</v>
      </c>
      <c r="K234" s="147">
        <v>453</v>
      </c>
      <c r="L234" s="32" t="s">
        <v>36</v>
      </c>
      <c r="M234" s="35">
        <v>0.63600000000000001</v>
      </c>
      <c r="N234" s="35">
        <v>0</v>
      </c>
      <c r="O234" s="35">
        <v>4.0000000000000001E-3</v>
      </c>
      <c r="P234" s="35">
        <v>3.0000000000000001E-3</v>
      </c>
      <c r="Q234" s="35"/>
      <c r="R234" s="54">
        <f>M234+N234+O234+P234+Q234</f>
        <v>0.64300000000000002</v>
      </c>
      <c r="S234" s="148"/>
      <c r="T234" s="87"/>
      <c r="U234" s="87"/>
    </row>
    <row r="235" spans="1:21" s="84" customFormat="1" x14ac:dyDescent="0.3">
      <c r="A235" s="148"/>
      <c r="B235" s="124"/>
      <c r="C235" s="155"/>
      <c r="D235" s="143"/>
      <c r="E235" s="143"/>
      <c r="F235" s="143"/>
      <c r="G235" s="143"/>
      <c r="H235" s="143"/>
      <c r="I235" s="143"/>
      <c r="J235" s="73" t="s">
        <v>29</v>
      </c>
      <c r="K235" s="148"/>
      <c r="L235" s="33" t="s">
        <v>35</v>
      </c>
      <c r="M235" s="35">
        <v>47.234699999999997</v>
      </c>
      <c r="N235" s="35">
        <v>61.918199999999999</v>
      </c>
      <c r="O235" s="35">
        <v>60.143599999999999</v>
      </c>
      <c r="P235" s="35">
        <v>38.629199999999997</v>
      </c>
      <c r="Q235" s="35"/>
      <c r="R235" s="54">
        <f t="shared" ref="R235:R238" si="30">M235+N235+O235+P235+Q235</f>
        <v>207.92569999999998</v>
      </c>
      <c r="S235" s="148"/>
      <c r="T235" s="87"/>
      <c r="U235" s="87"/>
    </row>
    <row r="236" spans="1:21" s="84" customFormat="1" x14ac:dyDescent="0.3">
      <c r="A236" s="148"/>
      <c r="B236" s="124"/>
      <c r="C236" s="155"/>
      <c r="D236" s="143"/>
      <c r="E236" s="143"/>
      <c r="F236" s="143"/>
      <c r="G236" s="143"/>
      <c r="H236" s="143"/>
      <c r="I236" s="143"/>
      <c r="J236" s="73" t="s">
        <v>32</v>
      </c>
      <c r="K236" s="148"/>
      <c r="L236" s="33" t="s">
        <v>37</v>
      </c>
      <c r="M236" s="35">
        <v>0.82199999999999995</v>
      </c>
      <c r="N236" s="35">
        <v>0</v>
      </c>
      <c r="O236" s="35">
        <v>0</v>
      </c>
      <c r="P236" s="35">
        <v>0</v>
      </c>
      <c r="Q236" s="35"/>
      <c r="R236" s="54">
        <f t="shared" si="30"/>
        <v>0.82199999999999995</v>
      </c>
      <c r="S236" s="148"/>
      <c r="T236" s="87"/>
      <c r="U236" s="87"/>
    </row>
    <row r="237" spans="1:21" s="84" customFormat="1" x14ac:dyDescent="0.3">
      <c r="A237" s="148"/>
      <c r="B237" s="124"/>
      <c r="C237" s="155"/>
      <c r="D237" s="143"/>
      <c r="E237" s="143"/>
      <c r="F237" s="143"/>
      <c r="G237" s="143"/>
      <c r="H237" s="143"/>
      <c r="I237" s="143"/>
      <c r="J237" s="73" t="s">
        <v>29</v>
      </c>
      <c r="K237" s="148"/>
      <c r="L237" s="33" t="s">
        <v>77</v>
      </c>
      <c r="M237" s="35">
        <v>0.1479</v>
      </c>
      <c r="N237" s="35">
        <v>6.99</v>
      </c>
      <c r="O237" s="35">
        <v>1.5952</v>
      </c>
      <c r="P237" s="35">
        <v>0.60109999999999997</v>
      </c>
      <c r="Q237" s="35"/>
      <c r="R237" s="54">
        <f t="shared" si="30"/>
        <v>9.3342000000000009</v>
      </c>
      <c r="S237" s="148"/>
      <c r="T237" s="87"/>
      <c r="U237" s="87"/>
    </row>
    <row r="238" spans="1:21" s="84" customFormat="1" x14ac:dyDescent="0.3">
      <c r="A238" s="148"/>
      <c r="B238" s="124"/>
      <c r="C238" s="155"/>
      <c r="D238" s="143"/>
      <c r="E238" s="143"/>
      <c r="F238" s="143"/>
      <c r="G238" s="143"/>
      <c r="H238" s="143"/>
      <c r="I238" s="143"/>
      <c r="J238" s="73" t="s">
        <v>29</v>
      </c>
      <c r="K238" s="149"/>
      <c r="L238" s="33" t="s">
        <v>78</v>
      </c>
      <c r="M238" s="35">
        <v>34.624000000000002</v>
      </c>
      <c r="N238" s="35">
        <v>29.867900000000002</v>
      </c>
      <c r="O238" s="35">
        <v>35.635800000000003</v>
      </c>
      <c r="P238" s="35">
        <v>11.926299999999999</v>
      </c>
      <c r="Q238" s="35"/>
      <c r="R238" s="54">
        <f t="shared" si="30"/>
        <v>112.054</v>
      </c>
      <c r="S238" s="148"/>
      <c r="T238" s="87"/>
      <c r="U238" s="87"/>
    </row>
    <row r="239" spans="1:21" s="84" customFormat="1" x14ac:dyDescent="0.3">
      <c r="A239" s="148"/>
      <c r="B239" s="124"/>
      <c r="C239" s="156"/>
      <c r="D239" s="143"/>
      <c r="E239" s="143"/>
      <c r="F239" s="143"/>
      <c r="G239" s="143"/>
      <c r="H239" s="143"/>
      <c r="I239" s="143"/>
      <c r="J239" s="22"/>
      <c r="K239" s="30"/>
      <c r="L239" s="34"/>
      <c r="M239" s="31">
        <f>SUM(M234:M238)</f>
        <v>83.464600000000004</v>
      </c>
      <c r="N239" s="31">
        <f t="shared" ref="N239:Q239" si="31">SUM(N234:N238)</f>
        <v>98.7761</v>
      </c>
      <c r="O239" s="31">
        <f t="shared" si="31"/>
        <v>97.378600000000006</v>
      </c>
      <c r="P239" s="31">
        <f t="shared" si="31"/>
        <v>51.159599999999998</v>
      </c>
      <c r="Q239" s="31">
        <f t="shared" si="31"/>
        <v>0</v>
      </c>
      <c r="R239" s="31">
        <f>SUM(R234:R238)</f>
        <v>330.77890000000002</v>
      </c>
      <c r="S239" s="148"/>
      <c r="T239" s="87"/>
      <c r="U239" s="87"/>
    </row>
    <row r="240" spans="1:21" s="84" customFormat="1" ht="18.75" customHeight="1" x14ac:dyDescent="0.3">
      <c r="A240" s="148"/>
      <c r="B240" s="124"/>
      <c r="C240" s="154" t="s">
        <v>147</v>
      </c>
      <c r="D240" s="143"/>
      <c r="E240" s="143"/>
      <c r="F240" s="143"/>
      <c r="G240" s="143"/>
      <c r="H240" s="143"/>
      <c r="I240" s="143"/>
      <c r="J240" s="73" t="s">
        <v>27</v>
      </c>
      <c r="K240" s="147">
        <v>452</v>
      </c>
      <c r="L240" s="52" t="s">
        <v>36</v>
      </c>
      <c r="M240" s="71">
        <v>1.5660000000000001</v>
      </c>
      <c r="N240" s="71">
        <v>0</v>
      </c>
      <c r="O240" s="71">
        <v>9.5000000000000001E-2</v>
      </c>
      <c r="P240" s="71">
        <v>0.01</v>
      </c>
      <c r="Q240" s="35"/>
      <c r="R240" s="54">
        <f>M240+N240+O240+P240+Q240</f>
        <v>1.671</v>
      </c>
      <c r="S240" s="148"/>
      <c r="T240" s="87"/>
      <c r="U240" s="87"/>
    </row>
    <row r="241" spans="1:21" s="84" customFormat="1" x14ac:dyDescent="0.3">
      <c r="A241" s="148"/>
      <c r="B241" s="124"/>
      <c r="C241" s="155"/>
      <c r="D241" s="143"/>
      <c r="E241" s="143"/>
      <c r="F241" s="143"/>
      <c r="G241" s="143"/>
      <c r="H241" s="143"/>
      <c r="I241" s="143"/>
      <c r="J241" s="73" t="s">
        <v>29</v>
      </c>
      <c r="K241" s="148"/>
      <c r="L241" s="52" t="s">
        <v>35</v>
      </c>
      <c r="M241" s="71">
        <v>84.145099999999999</v>
      </c>
      <c r="N241" s="71">
        <v>86.511399999999995</v>
      </c>
      <c r="O241" s="71">
        <v>88.722499999999997</v>
      </c>
      <c r="P241" s="71">
        <v>58.8904</v>
      </c>
      <c r="Q241" s="35"/>
      <c r="R241" s="54">
        <f t="shared" ref="R241:R247" si="32">M241+N241+O241+P241+Q241</f>
        <v>318.26940000000002</v>
      </c>
      <c r="S241" s="148"/>
      <c r="T241" s="87"/>
      <c r="U241" s="87"/>
    </row>
    <row r="242" spans="1:21" s="84" customFormat="1" x14ac:dyDescent="0.3">
      <c r="A242" s="148"/>
      <c r="B242" s="124"/>
      <c r="C242" s="155"/>
      <c r="D242" s="143"/>
      <c r="E242" s="143"/>
      <c r="F242" s="143"/>
      <c r="G242" s="143"/>
      <c r="H242" s="143"/>
      <c r="I242" s="143"/>
      <c r="J242" s="73" t="s">
        <v>32</v>
      </c>
      <c r="K242" s="148"/>
      <c r="L242" s="52" t="s">
        <v>37</v>
      </c>
      <c r="M242" s="71">
        <v>1.542</v>
      </c>
      <c r="N242" s="71">
        <v>0</v>
      </c>
      <c r="O242" s="71">
        <v>0</v>
      </c>
      <c r="P242" s="71">
        <v>0</v>
      </c>
      <c r="Q242" s="35"/>
      <c r="R242" s="54">
        <f t="shared" si="32"/>
        <v>1.542</v>
      </c>
      <c r="S242" s="148"/>
      <c r="T242" s="87"/>
      <c r="U242" s="87"/>
    </row>
    <row r="243" spans="1:21" s="84" customFormat="1" x14ac:dyDescent="0.3">
      <c r="A243" s="148"/>
      <c r="B243" s="124"/>
      <c r="C243" s="155"/>
      <c r="D243" s="143"/>
      <c r="E243" s="143"/>
      <c r="F243" s="143"/>
      <c r="G243" s="143"/>
      <c r="H243" s="143"/>
      <c r="I243" s="143"/>
      <c r="J243" s="73" t="s">
        <v>29</v>
      </c>
      <c r="K243" s="148"/>
      <c r="L243" s="52" t="s">
        <v>38</v>
      </c>
      <c r="M243" s="71">
        <v>3.7226999999999997</v>
      </c>
      <c r="N243" s="71">
        <v>3.7229999999999999</v>
      </c>
      <c r="O243" s="71">
        <v>3.7260999999999997</v>
      </c>
      <c r="P243" s="71">
        <v>3.7658</v>
      </c>
      <c r="Q243" s="35"/>
      <c r="R243" s="54">
        <f t="shared" si="32"/>
        <v>14.9376</v>
      </c>
      <c r="S243" s="148"/>
      <c r="T243" s="87"/>
      <c r="U243" s="87"/>
    </row>
    <row r="244" spans="1:21" s="84" customFormat="1" x14ac:dyDescent="0.3">
      <c r="A244" s="148"/>
      <c r="B244" s="124"/>
      <c r="C244" s="155"/>
      <c r="D244" s="143"/>
      <c r="E244" s="143"/>
      <c r="F244" s="143"/>
      <c r="G244" s="143"/>
      <c r="H244" s="143"/>
      <c r="I244" s="143"/>
      <c r="J244" s="73" t="s">
        <v>29</v>
      </c>
      <c r="K244" s="148"/>
      <c r="L244" s="52" t="s">
        <v>73</v>
      </c>
      <c r="M244" s="71">
        <v>4.3624000000000001</v>
      </c>
      <c r="N244" s="71">
        <v>7.165</v>
      </c>
      <c r="O244" s="71">
        <v>5.9163000000000006</v>
      </c>
      <c r="P244" s="71">
        <v>6.4938000000000002</v>
      </c>
      <c r="Q244" s="35"/>
      <c r="R244" s="54">
        <f>M244+N244+O244+P244+Q244</f>
        <v>23.9375</v>
      </c>
      <c r="S244" s="148"/>
      <c r="T244" s="87"/>
      <c r="U244" s="87"/>
    </row>
    <row r="245" spans="1:21" s="84" customFormat="1" x14ac:dyDescent="0.3">
      <c r="A245" s="148"/>
      <c r="B245" s="124"/>
      <c r="C245" s="155"/>
      <c r="D245" s="143"/>
      <c r="E245" s="143"/>
      <c r="F245" s="143"/>
      <c r="G245" s="143"/>
      <c r="H245" s="143"/>
      <c r="I245" s="143"/>
      <c r="J245" s="73" t="s">
        <v>29</v>
      </c>
      <c r="K245" s="148"/>
      <c r="L245" s="106" t="s">
        <v>114</v>
      </c>
      <c r="M245" s="107">
        <v>0</v>
      </c>
      <c r="N245" s="107">
        <v>90.579700000000003</v>
      </c>
      <c r="O245" s="107">
        <v>455.9323</v>
      </c>
      <c r="P245" s="107">
        <v>195.13390000000001</v>
      </c>
      <c r="Q245" s="94"/>
      <c r="R245" s="95">
        <f>M245+N245+O245+P245+Q245</f>
        <v>741.64589999999998</v>
      </c>
      <c r="S245" s="148"/>
      <c r="T245" s="87"/>
      <c r="U245" s="87"/>
    </row>
    <row r="246" spans="1:21" s="84" customFormat="1" x14ac:dyDescent="0.3">
      <c r="A246" s="148"/>
      <c r="B246" s="124"/>
      <c r="C246" s="155"/>
      <c r="D246" s="143"/>
      <c r="E246" s="143"/>
      <c r="F246" s="143"/>
      <c r="G246" s="143"/>
      <c r="H246" s="143"/>
      <c r="I246" s="143"/>
      <c r="J246" s="73" t="s">
        <v>29</v>
      </c>
      <c r="K246" s="149"/>
      <c r="L246" s="52" t="s">
        <v>74</v>
      </c>
      <c r="M246" s="71">
        <v>1.2032</v>
      </c>
      <c r="N246" s="71">
        <v>1.0857999999999999</v>
      </c>
      <c r="O246" s="71">
        <v>0</v>
      </c>
      <c r="P246" s="71">
        <v>0</v>
      </c>
      <c r="Q246" s="35"/>
      <c r="R246" s="54">
        <f t="shared" si="32"/>
        <v>2.2889999999999997</v>
      </c>
      <c r="S246" s="148"/>
      <c r="T246" s="87"/>
      <c r="U246" s="87"/>
    </row>
    <row r="247" spans="1:21" s="84" customFormat="1" x14ac:dyDescent="0.3">
      <c r="A247" s="148"/>
      <c r="B247" s="124"/>
      <c r="C247" s="155"/>
      <c r="D247" s="143"/>
      <c r="E247" s="143"/>
      <c r="F247" s="143"/>
      <c r="G247" s="143"/>
      <c r="H247" s="143"/>
      <c r="I247" s="143"/>
      <c r="J247" s="73" t="s">
        <v>63</v>
      </c>
      <c r="K247" s="78"/>
      <c r="L247" s="52" t="s">
        <v>76</v>
      </c>
      <c r="M247" s="71">
        <v>0</v>
      </c>
      <c r="N247" s="71">
        <v>0</v>
      </c>
      <c r="O247" s="71">
        <v>61.04</v>
      </c>
      <c r="P247" s="71">
        <v>0</v>
      </c>
      <c r="Q247" s="35"/>
      <c r="R247" s="54">
        <f t="shared" si="32"/>
        <v>61.04</v>
      </c>
      <c r="S247" s="148"/>
      <c r="T247" s="87"/>
      <c r="U247" s="87"/>
    </row>
    <row r="248" spans="1:21" s="84" customFormat="1" x14ac:dyDescent="0.3">
      <c r="A248" s="148"/>
      <c r="B248" s="124"/>
      <c r="C248" s="156"/>
      <c r="D248" s="143"/>
      <c r="E248" s="143"/>
      <c r="F248" s="143"/>
      <c r="G248" s="143"/>
      <c r="H248" s="143"/>
      <c r="I248" s="143"/>
      <c r="J248" s="22"/>
      <c r="K248" s="22"/>
      <c r="L248" s="23"/>
      <c r="M248" s="31">
        <f>SUM(M240:M247)</f>
        <v>96.541399999999996</v>
      </c>
      <c r="N248" s="31">
        <f t="shared" ref="N248:Q248" si="33">SUM(N240:N247)</f>
        <v>189.06490000000002</v>
      </c>
      <c r="O248" s="31">
        <f t="shared" si="33"/>
        <v>615.43219999999997</v>
      </c>
      <c r="P248" s="31">
        <f t="shared" si="33"/>
        <v>264.29390000000001</v>
      </c>
      <c r="Q248" s="31">
        <f t="shared" si="33"/>
        <v>0</v>
      </c>
      <c r="R248" s="31">
        <f>SUM(R240:R247)</f>
        <v>1165.3324</v>
      </c>
      <c r="S248" s="148"/>
      <c r="T248" s="87"/>
      <c r="U248" s="87"/>
    </row>
    <row r="249" spans="1:21" s="84" customFormat="1" ht="18.75" customHeight="1" x14ac:dyDescent="0.3">
      <c r="A249" s="148"/>
      <c r="B249" s="124"/>
      <c r="C249" s="154" t="s">
        <v>148</v>
      </c>
      <c r="D249" s="143"/>
      <c r="E249" s="143"/>
      <c r="F249" s="143"/>
      <c r="G249" s="143"/>
      <c r="H249" s="143"/>
      <c r="I249" s="143"/>
      <c r="J249" s="73" t="s">
        <v>27</v>
      </c>
      <c r="K249" s="147">
        <v>455</v>
      </c>
      <c r="L249" s="52" t="s">
        <v>36</v>
      </c>
      <c r="M249" s="35">
        <v>0.60499999999999998</v>
      </c>
      <c r="N249" s="35">
        <v>0</v>
      </c>
      <c r="O249" s="35">
        <v>1.1000000000000001E-3</v>
      </c>
      <c r="P249" s="35">
        <v>0</v>
      </c>
      <c r="Q249" s="35"/>
      <c r="R249" s="54">
        <f>M249+N249+O249+P249+Q249</f>
        <v>0.60609999999999997</v>
      </c>
      <c r="S249" s="148"/>
      <c r="T249" s="87"/>
      <c r="U249" s="87"/>
    </row>
    <row r="250" spans="1:21" s="84" customFormat="1" x14ac:dyDescent="0.3">
      <c r="A250" s="148"/>
      <c r="B250" s="124"/>
      <c r="C250" s="155"/>
      <c r="D250" s="143"/>
      <c r="E250" s="143"/>
      <c r="F250" s="143"/>
      <c r="G250" s="143"/>
      <c r="H250" s="143"/>
      <c r="I250" s="143"/>
      <c r="J250" s="73" t="s">
        <v>29</v>
      </c>
      <c r="K250" s="148"/>
      <c r="L250" s="52" t="s">
        <v>35</v>
      </c>
      <c r="M250" s="35">
        <v>26.149900000000002</v>
      </c>
      <c r="N250" s="35">
        <v>32.166499999999999</v>
      </c>
      <c r="O250" s="35">
        <v>30.515799999999999</v>
      </c>
      <c r="P250" s="35">
        <v>19.1417</v>
      </c>
      <c r="Q250" s="35"/>
      <c r="R250" s="54">
        <f t="shared" ref="R250:R259" si="34">M250+N250+O250+P250+Q250</f>
        <v>107.9739</v>
      </c>
      <c r="S250" s="148"/>
      <c r="T250" s="87"/>
      <c r="U250" s="87"/>
    </row>
    <row r="251" spans="1:21" s="84" customFormat="1" x14ac:dyDescent="0.3">
      <c r="A251" s="148"/>
      <c r="B251" s="124"/>
      <c r="C251" s="155"/>
      <c r="D251" s="143"/>
      <c r="E251" s="143"/>
      <c r="F251" s="143"/>
      <c r="G251" s="143"/>
      <c r="H251" s="143"/>
      <c r="I251" s="143"/>
      <c r="J251" s="73" t="s">
        <v>32</v>
      </c>
      <c r="K251" s="148"/>
      <c r="L251" s="52" t="s">
        <v>37</v>
      </c>
      <c r="M251" s="35">
        <v>0.6895</v>
      </c>
      <c r="N251" s="35">
        <v>0</v>
      </c>
      <c r="O251" s="35">
        <v>0</v>
      </c>
      <c r="P251" s="35">
        <v>0</v>
      </c>
      <c r="Q251" s="35"/>
      <c r="R251" s="54">
        <f t="shared" si="34"/>
        <v>0.6895</v>
      </c>
      <c r="S251" s="148"/>
      <c r="T251" s="87"/>
      <c r="U251" s="87"/>
    </row>
    <row r="252" spans="1:21" s="84" customFormat="1" x14ac:dyDescent="0.3">
      <c r="A252" s="148"/>
      <c r="B252" s="124"/>
      <c r="C252" s="155"/>
      <c r="D252" s="143"/>
      <c r="E252" s="143"/>
      <c r="F252" s="143"/>
      <c r="G252" s="143"/>
      <c r="H252" s="143"/>
      <c r="I252" s="143"/>
      <c r="J252" s="73" t="s">
        <v>27</v>
      </c>
      <c r="K252" s="148"/>
      <c r="L252" s="33" t="s">
        <v>55</v>
      </c>
      <c r="M252" s="35">
        <v>46.642000000000003</v>
      </c>
      <c r="N252" s="35">
        <v>0</v>
      </c>
      <c r="O252" s="35">
        <v>1.67</v>
      </c>
      <c r="P252" s="35">
        <v>1.1379999999999999</v>
      </c>
      <c r="Q252" s="35"/>
      <c r="R252" s="54">
        <f t="shared" si="34"/>
        <v>49.45</v>
      </c>
      <c r="S252" s="148"/>
      <c r="T252" s="87"/>
      <c r="U252" s="87"/>
    </row>
    <row r="253" spans="1:21" s="84" customFormat="1" x14ac:dyDescent="0.3">
      <c r="A253" s="148"/>
      <c r="B253" s="124"/>
      <c r="C253" s="155"/>
      <c r="D253" s="143"/>
      <c r="E253" s="143"/>
      <c r="F253" s="143"/>
      <c r="G253" s="143"/>
      <c r="H253" s="143"/>
      <c r="I253" s="143"/>
      <c r="J253" s="73" t="s">
        <v>29</v>
      </c>
      <c r="K253" s="148"/>
      <c r="L253" s="33" t="s">
        <v>38</v>
      </c>
      <c r="M253" s="35">
        <v>328.97399999999999</v>
      </c>
      <c r="N253" s="35">
        <v>393.53399999999999</v>
      </c>
      <c r="O253" s="35">
        <v>444.4</v>
      </c>
      <c r="P253" s="35">
        <v>342.20699999999999</v>
      </c>
      <c r="Q253" s="35"/>
      <c r="R253" s="54">
        <f t="shared" si="34"/>
        <v>1509.1149999999998</v>
      </c>
      <c r="S253" s="148"/>
      <c r="T253" s="87"/>
      <c r="U253" s="87"/>
    </row>
    <row r="254" spans="1:21" s="84" customFormat="1" x14ac:dyDescent="0.3">
      <c r="A254" s="148"/>
      <c r="B254" s="124"/>
      <c r="C254" s="155"/>
      <c r="D254" s="143"/>
      <c r="E254" s="143"/>
      <c r="F254" s="143"/>
      <c r="G254" s="143"/>
      <c r="H254" s="143"/>
      <c r="I254" s="143"/>
      <c r="J254" s="73" t="s">
        <v>32</v>
      </c>
      <c r="K254" s="148"/>
      <c r="L254" s="33" t="s">
        <v>56</v>
      </c>
      <c r="M254" s="35">
        <v>15.813000000000001</v>
      </c>
      <c r="N254" s="35">
        <v>0</v>
      </c>
      <c r="O254" s="35">
        <v>0</v>
      </c>
      <c r="P254" s="35">
        <v>0</v>
      </c>
      <c r="Q254" s="35"/>
      <c r="R254" s="54">
        <f t="shared" si="34"/>
        <v>15.813000000000001</v>
      </c>
      <c r="S254" s="148"/>
      <c r="T254" s="87"/>
      <c r="U254" s="87"/>
    </row>
    <row r="255" spans="1:21" s="84" customFormat="1" x14ac:dyDescent="0.3">
      <c r="A255" s="148"/>
      <c r="B255" s="124"/>
      <c r="C255" s="155"/>
      <c r="D255" s="143"/>
      <c r="E255" s="143"/>
      <c r="F255" s="143"/>
      <c r="G255" s="143"/>
      <c r="H255" s="143"/>
      <c r="I255" s="143"/>
      <c r="J255" s="73" t="s">
        <v>27</v>
      </c>
      <c r="K255" s="148"/>
      <c r="L255" s="33" t="s">
        <v>51</v>
      </c>
      <c r="M255" s="35">
        <v>18.756</v>
      </c>
      <c r="N255" s="35">
        <v>0</v>
      </c>
      <c r="O255" s="35">
        <v>0.21199999999999999</v>
      </c>
      <c r="P255" s="35">
        <v>0.156</v>
      </c>
      <c r="Q255" s="35"/>
      <c r="R255" s="54">
        <f t="shared" si="34"/>
        <v>19.123999999999999</v>
      </c>
      <c r="S255" s="148"/>
      <c r="T255" s="87"/>
      <c r="U255" s="87"/>
    </row>
    <row r="256" spans="1:21" s="84" customFormat="1" x14ac:dyDescent="0.3">
      <c r="A256" s="148"/>
      <c r="B256" s="124"/>
      <c r="C256" s="155"/>
      <c r="D256" s="143"/>
      <c r="E256" s="143"/>
      <c r="F256" s="143"/>
      <c r="G256" s="143"/>
      <c r="H256" s="143"/>
      <c r="I256" s="143"/>
      <c r="J256" s="73" t="s">
        <v>29</v>
      </c>
      <c r="K256" s="148"/>
      <c r="L256" s="33" t="s">
        <v>52</v>
      </c>
      <c r="M256" s="35">
        <v>76.475300000000004</v>
      </c>
      <c r="N256" s="35">
        <v>119.64280000000001</v>
      </c>
      <c r="O256" s="35">
        <v>141.68729999999999</v>
      </c>
      <c r="P256" s="35">
        <v>90.88239999999999</v>
      </c>
      <c r="Q256" s="35"/>
      <c r="R256" s="54">
        <f t="shared" si="34"/>
        <v>428.68780000000004</v>
      </c>
      <c r="S256" s="148"/>
      <c r="T256" s="87"/>
      <c r="U256" s="87"/>
    </row>
    <row r="257" spans="1:21" s="84" customFormat="1" x14ac:dyDescent="0.3">
      <c r="A257" s="148"/>
      <c r="B257" s="124"/>
      <c r="C257" s="155"/>
      <c r="D257" s="143"/>
      <c r="E257" s="143"/>
      <c r="F257" s="143"/>
      <c r="G257" s="143"/>
      <c r="H257" s="143"/>
      <c r="I257" s="143"/>
      <c r="J257" s="73" t="s">
        <v>32</v>
      </c>
      <c r="K257" s="148"/>
      <c r="L257" s="33" t="s">
        <v>53</v>
      </c>
      <c r="M257" s="35">
        <v>8.0690000000000008</v>
      </c>
      <c r="N257" s="35">
        <v>0</v>
      </c>
      <c r="O257" s="35">
        <v>0</v>
      </c>
      <c r="P257" s="35">
        <v>0</v>
      </c>
      <c r="Q257" s="35"/>
      <c r="R257" s="54">
        <f t="shared" si="34"/>
        <v>8.0690000000000008</v>
      </c>
      <c r="S257" s="148"/>
      <c r="T257" s="87"/>
      <c r="U257" s="87"/>
    </row>
    <row r="258" spans="1:21" s="84" customFormat="1" x14ac:dyDescent="0.3">
      <c r="A258" s="148"/>
      <c r="B258" s="124"/>
      <c r="C258" s="155"/>
      <c r="D258" s="143"/>
      <c r="E258" s="143"/>
      <c r="F258" s="143"/>
      <c r="G258" s="143"/>
      <c r="H258" s="143"/>
      <c r="I258" s="143"/>
      <c r="J258" s="73" t="s">
        <v>29</v>
      </c>
      <c r="K258" s="148"/>
      <c r="L258" s="33" t="s">
        <v>43</v>
      </c>
      <c r="M258" s="35">
        <v>1.9410000000000001</v>
      </c>
      <c r="N258" s="35">
        <v>2.2410999999999999</v>
      </c>
      <c r="O258" s="35">
        <v>2.5038</v>
      </c>
      <c r="P258" s="35">
        <v>1.4875999999999998</v>
      </c>
      <c r="Q258" s="35"/>
      <c r="R258" s="54">
        <f>M258+N258+O258+P258+Q258</f>
        <v>8.1735000000000007</v>
      </c>
      <c r="S258" s="148"/>
      <c r="T258" s="87"/>
      <c r="U258" s="87"/>
    </row>
    <row r="259" spans="1:21" s="84" customFormat="1" x14ac:dyDescent="0.3">
      <c r="A259" s="148"/>
      <c r="B259" s="124"/>
      <c r="C259" s="155"/>
      <c r="D259" s="143"/>
      <c r="E259" s="143"/>
      <c r="F259" s="143"/>
      <c r="G259" s="143"/>
      <c r="H259" s="143"/>
      <c r="I259" s="143"/>
      <c r="J259" s="73" t="s">
        <v>29</v>
      </c>
      <c r="K259" s="148"/>
      <c r="L259" s="52" t="s">
        <v>73</v>
      </c>
      <c r="M259" s="35">
        <v>0.59110000000000007</v>
      </c>
      <c r="N259" s="35">
        <v>0</v>
      </c>
      <c r="O259" s="35">
        <v>0.25</v>
      </c>
      <c r="P259" s="35">
        <v>0</v>
      </c>
      <c r="Q259" s="35"/>
      <c r="R259" s="54">
        <f t="shared" si="34"/>
        <v>0.84110000000000007</v>
      </c>
      <c r="S259" s="148"/>
      <c r="T259" s="87"/>
      <c r="U259" s="87"/>
    </row>
    <row r="260" spans="1:21" s="84" customFormat="1" x14ac:dyDescent="0.3">
      <c r="A260" s="148"/>
      <c r="B260" s="124"/>
      <c r="C260" s="155"/>
      <c r="D260" s="143"/>
      <c r="E260" s="143"/>
      <c r="F260" s="143"/>
      <c r="G260" s="143"/>
      <c r="H260" s="143"/>
      <c r="I260" s="143"/>
      <c r="J260" s="73" t="s">
        <v>29</v>
      </c>
      <c r="K260" s="149"/>
      <c r="L260" s="52" t="s">
        <v>31</v>
      </c>
      <c r="M260" s="35">
        <v>15.531000000000001</v>
      </c>
      <c r="N260" s="35">
        <v>15.5863</v>
      </c>
      <c r="O260" s="35">
        <v>21</v>
      </c>
      <c r="P260" s="35">
        <v>28.646099999999997</v>
      </c>
      <c r="Q260" s="35"/>
      <c r="R260" s="54">
        <f>M260+N260+O260+P260+Q260</f>
        <v>80.76339999999999</v>
      </c>
      <c r="S260" s="148"/>
      <c r="T260" s="87"/>
      <c r="U260" s="87"/>
    </row>
    <row r="261" spans="1:21" s="84" customFormat="1" x14ac:dyDescent="0.3">
      <c r="A261" s="148"/>
      <c r="B261" s="124"/>
      <c r="C261" s="156"/>
      <c r="D261" s="143"/>
      <c r="E261" s="143"/>
      <c r="F261" s="143"/>
      <c r="G261" s="143"/>
      <c r="H261" s="143"/>
      <c r="I261" s="143"/>
      <c r="J261" s="36"/>
      <c r="K261" s="36"/>
      <c r="L261" s="37"/>
      <c r="M261" s="38">
        <f>SUM(M249:M260)</f>
        <v>540.23679999999979</v>
      </c>
      <c r="N261" s="38">
        <f t="shared" ref="N261:Q261" si="35">SUM(N249:N260)</f>
        <v>563.17070000000001</v>
      </c>
      <c r="O261" s="38">
        <f t="shared" si="35"/>
        <v>642.2399999999999</v>
      </c>
      <c r="P261" s="38">
        <f t="shared" si="35"/>
        <v>483.65879999999993</v>
      </c>
      <c r="Q261" s="38">
        <f t="shared" si="35"/>
        <v>0</v>
      </c>
      <c r="R261" s="38">
        <f>SUM(R249:R260)</f>
        <v>2229.3062999999997</v>
      </c>
      <c r="S261" s="148"/>
      <c r="T261" s="87"/>
      <c r="U261" s="87"/>
    </row>
    <row r="262" spans="1:21" s="84" customFormat="1" ht="18.75" customHeight="1" x14ac:dyDescent="0.3">
      <c r="A262" s="148"/>
      <c r="B262" s="124"/>
      <c r="C262" s="154" t="s">
        <v>247</v>
      </c>
      <c r="D262" s="143"/>
      <c r="E262" s="143"/>
      <c r="F262" s="143"/>
      <c r="G262" s="143"/>
      <c r="H262" s="143"/>
      <c r="I262" s="143"/>
      <c r="J262" s="39" t="s">
        <v>27</v>
      </c>
      <c r="K262" s="147">
        <v>451</v>
      </c>
      <c r="L262" s="40" t="s">
        <v>36</v>
      </c>
      <c r="M262" s="35">
        <v>1.47</v>
      </c>
      <c r="N262" s="35">
        <v>0</v>
      </c>
      <c r="O262" s="35">
        <v>0.03</v>
      </c>
      <c r="P262" s="35">
        <v>0.03</v>
      </c>
      <c r="Q262" s="44"/>
      <c r="R262" s="42">
        <f>M262+N262+O262+P262+Q262</f>
        <v>1.53</v>
      </c>
      <c r="S262" s="148"/>
      <c r="T262" s="87"/>
      <c r="U262" s="87"/>
    </row>
    <row r="263" spans="1:21" s="84" customFormat="1" x14ac:dyDescent="0.3">
      <c r="A263" s="148"/>
      <c r="B263" s="124"/>
      <c r="C263" s="155"/>
      <c r="D263" s="143"/>
      <c r="E263" s="143"/>
      <c r="F263" s="143"/>
      <c r="G263" s="143"/>
      <c r="H263" s="143"/>
      <c r="I263" s="143"/>
      <c r="J263" s="39" t="s">
        <v>29</v>
      </c>
      <c r="K263" s="148"/>
      <c r="L263" s="40" t="s">
        <v>35</v>
      </c>
      <c r="M263" s="35">
        <v>90.990100000000012</v>
      </c>
      <c r="N263" s="35">
        <v>106.38330000000001</v>
      </c>
      <c r="O263" s="35">
        <v>107.92760000000001</v>
      </c>
      <c r="P263" s="35">
        <v>69.582399999999993</v>
      </c>
      <c r="Q263" s="35"/>
      <c r="R263" s="42">
        <f>M263+N263+O263+P263+Q263</f>
        <v>374.88340000000005</v>
      </c>
      <c r="S263" s="148"/>
      <c r="T263" s="87"/>
      <c r="U263" s="87"/>
    </row>
    <row r="264" spans="1:21" s="84" customFormat="1" x14ac:dyDescent="0.3">
      <c r="A264" s="148"/>
      <c r="B264" s="124"/>
      <c r="C264" s="155"/>
      <c r="D264" s="143"/>
      <c r="E264" s="143"/>
      <c r="F264" s="143"/>
      <c r="G264" s="143"/>
      <c r="H264" s="143"/>
      <c r="I264" s="143"/>
      <c r="J264" s="39" t="s">
        <v>32</v>
      </c>
      <c r="K264" s="148"/>
      <c r="L264" s="40" t="s">
        <v>37</v>
      </c>
      <c r="M264" s="35">
        <v>1.714</v>
      </c>
      <c r="N264" s="35">
        <v>0</v>
      </c>
      <c r="O264" s="35">
        <v>0</v>
      </c>
      <c r="P264" s="35">
        <v>0</v>
      </c>
      <c r="Q264" s="35"/>
      <c r="R264" s="42">
        <f t="shared" ref="R264:R285" si="36">M264+N264+O264+P264+Q264</f>
        <v>1.714</v>
      </c>
      <c r="S264" s="148"/>
      <c r="T264" s="87"/>
      <c r="U264" s="87"/>
    </row>
    <row r="265" spans="1:21" s="84" customFormat="1" x14ac:dyDescent="0.3">
      <c r="A265" s="148"/>
      <c r="B265" s="124"/>
      <c r="C265" s="155"/>
      <c r="D265" s="143"/>
      <c r="E265" s="143"/>
      <c r="F265" s="143"/>
      <c r="G265" s="143"/>
      <c r="H265" s="143"/>
      <c r="I265" s="143"/>
      <c r="J265" s="39" t="s">
        <v>29</v>
      </c>
      <c r="K265" s="148"/>
      <c r="L265" s="40" t="s">
        <v>77</v>
      </c>
      <c r="M265" s="35">
        <v>29.040200000000002</v>
      </c>
      <c r="N265" s="35">
        <v>31.946999999999999</v>
      </c>
      <c r="O265" s="35">
        <v>34.0518</v>
      </c>
      <c r="P265" s="35">
        <v>1.6089</v>
      </c>
      <c r="Q265" s="35"/>
      <c r="R265" s="42">
        <f>M265+N265+O265+P265+Q265</f>
        <v>96.647900000000007</v>
      </c>
      <c r="S265" s="148"/>
      <c r="T265" s="87"/>
      <c r="U265" s="87"/>
    </row>
    <row r="266" spans="1:21" s="84" customFormat="1" x14ac:dyDescent="0.3">
      <c r="A266" s="148"/>
      <c r="B266" s="124"/>
      <c r="C266" s="155"/>
      <c r="D266" s="143"/>
      <c r="E266" s="143"/>
      <c r="F266" s="143"/>
      <c r="G266" s="143"/>
      <c r="H266" s="143"/>
      <c r="I266" s="143"/>
      <c r="J266" s="73" t="s">
        <v>27</v>
      </c>
      <c r="K266" s="148"/>
      <c r="L266" s="52" t="s">
        <v>39</v>
      </c>
      <c r="M266" s="35">
        <v>124.92489999999999</v>
      </c>
      <c r="N266" s="35">
        <v>0</v>
      </c>
      <c r="O266" s="35">
        <v>0</v>
      </c>
      <c r="P266" s="35">
        <v>0</v>
      </c>
      <c r="Q266" s="35"/>
      <c r="R266" s="42">
        <f>M266+N266+O266+P266+Q266</f>
        <v>124.92489999999999</v>
      </c>
      <c r="S266" s="148"/>
      <c r="T266" s="87"/>
      <c r="U266" s="87"/>
    </row>
    <row r="267" spans="1:21" s="84" customFormat="1" x14ac:dyDescent="0.3">
      <c r="A267" s="148"/>
      <c r="B267" s="124"/>
      <c r="C267" s="155"/>
      <c r="D267" s="143"/>
      <c r="E267" s="143"/>
      <c r="F267" s="143"/>
      <c r="G267" s="143"/>
      <c r="H267" s="143"/>
      <c r="I267" s="143"/>
      <c r="J267" s="73" t="s">
        <v>29</v>
      </c>
      <c r="K267" s="148"/>
      <c r="L267" s="52" t="s">
        <v>40</v>
      </c>
      <c r="M267" s="35">
        <v>44.428599999999996</v>
      </c>
      <c r="N267" s="35">
        <v>56.0886</v>
      </c>
      <c r="O267" s="35">
        <v>34.911099999999998</v>
      </c>
      <c r="P267" s="35">
        <v>12.575700000000001</v>
      </c>
      <c r="Q267" s="35"/>
      <c r="R267" s="42">
        <f t="shared" si="36"/>
        <v>148.00400000000002</v>
      </c>
      <c r="S267" s="148"/>
      <c r="T267" s="87"/>
      <c r="U267" s="87"/>
    </row>
    <row r="268" spans="1:21" s="84" customFormat="1" x14ac:dyDescent="0.3">
      <c r="A268" s="148"/>
      <c r="B268" s="124"/>
      <c r="C268" s="155"/>
      <c r="D268" s="143"/>
      <c r="E268" s="143"/>
      <c r="F268" s="143"/>
      <c r="G268" s="143"/>
      <c r="H268" s="143"/>
      <c r="I268" s="143"/>
      <c r="J268" s="73" t="s">
        <v>63</v>
      </c>
      <c r="K268" s="148"/>
      <c r="L268" s="52" t="s">
        <v>87</v>
      </c>
      <c r="M268" s="35">
        <v>0</v>
      </c>
      <c r="N268" s="35">
        <v>110.36799999999999</v>
      </c>
      <c r="O268" s="35">
        <v>100.38860000000001</v>
      </c>
      <c r="P268" s="35">
        <v>57.278199999999998</v>
      </c>
      <c r="Q268" s="35"/>
      <c r="R268" s="42">
        <f t="shared" si="36"/>
        <v>268.03480000000002</v>
      </c>
      <c r="S268" s="148"/>
      <c r="T268" s="87"/>
      <c r="U268" s="87"/>
    </row>
    <row r="269" spans="1:21" s="84" customFormat="1" x14ac:dyDescent="0.3">
      <c r="A269" s="148"/>
      <c r="B269" s="124"/>
      <c r="C269" s="155"/>
      <c r="D269" s="143"/>
      <c r="E269" s="143"/>
      <c r="F269" s="143"/>
      <c r="G269" s="143"/>
      <c r="H269" s="143"/>
      <c r="I269" s="143"/>
      <c r="J269" s="73" t="s">
        <v>29</v>
      </c>
      <c r="K269" s="148"/>
      <c r="L269" s="52" t="s">
        <v>52</v>
      </c>
      <c r="M269" s="35">
        <v>6.5</v>
      </c>
      <c r="N269" s="35">
        <v>8.1999999999999993</v>
      </c>
      <c r="O269" s="35">
        <v>4.7249999999999996</v>
      </c>
      <c r="P269" s="35">
        <v>6.8250000000000002</v>
      </c>
      <c r="Q269" s="35"/>
      <c r="R269" s="42">
        <f t="shared" si="36"/>
        <v>26.249999999999996</v>
      </c>
      <c r="S269" s="148"/>
      <c r="T269" s="87"/>
      <c r="U269" s="87"/>
    </row>
    <row r="270" spans="1:21" s="84" customFormat="1" x14ac:dyDescent="0.3">
      <c r="A270" s="148"/>
      <c r="B270" s="124"/>
      <c r="C270" s="155"/>
      <c r="D270" s="143"/>
      <c r="E270" s="143"/>
      <c r="F270" s="143"/>
      <c r="G270" s="143"/>
      <c r="H270" s="143"/>
      <c r="I270" s="143"/>
      <c r="J270" s="73" t="s">
        <v>29</v>
      </c>
      <c r="K270" s="148"/>
      <c r="L270" s="52" t="s">
        <v>43</v>
      </c>
      <c r="M270" s="35">
        <v>260.52330000000001</v>
      </c>
      <c r="N270" s="35">
        <v>306.7</v>
      </c>
      <c r="O270" s="35">
        <v>352.66699999999997</v>
      </c>
      <c r="P270" s="35">
        <v>297.03929999999997</v>
      </c>
      <c r="Q270" s="35"/>
      <c r="R270" s="42">
        <f t="shared" si="36"/>
        <v>1216.9295999999999</v>
      </c>
      <c r="S270" s="148"/>
      <c r="T270" s="87"/>
      <c r="U270" s="87"/>
    </row>
    <row r="271" spans="1:21" s="84" customFormat="1" x14ac:dyDescent="0.3">
      <c r="A271" s="148"/>
      <c r="B271" s="124"/>
      <c r="C271" s="155"/>
      <c r="D271" s="143"/>
      <c r="E271" s="143"/>
      <c r="F271" s="143"/>
      <c r="G271" s="143"/>
      <c r="H271" s="143"/>
      <c r="I271" s="143"/>
      <c r="J271" s="73" t="s">
        <v>29</v>
      </c>
      <c r="K271" s="148"/>
      <c r="L271" s="52" t="s">
        <v>73</v>
      </c>
      <c r="M271" s="35">
        <v>4.8099999999999996</v>
      </c>
      <c r="N271" s="35">
        <v>3.6909999999999998</v>
      </c>
      <c r="O271" s="35">
        <v>3.8039000000000001</v>
      </c>
      <c r="P271" s="35">
        <v>2.6109</v>
      </c>
      <c r="Q271" s="35"/>
      <c r="R271" s="42">
        <f t="shared" si="36"/>
        <v>14.915800000000001</v>
      </c>
      <c r="S271" s="148"/>
      <c r="T271" s="87"/>
      <c r="U271" s="87"/>
    </row>
    <row r="272" spans="1:21" s="84" customFormat="1" x14ac:dyDescent="0.3">
      <c r="A272" s="148"/>
      <c r="B272" s="124"/>
      <c r="C272" s="155"/>
      <c r="D272" s="143"/>
      <c r="E272" s="143"/>
      <c r="F272" s="143"/>
      <c r="G272" s="143"/>
      <c r="H272" s="143"/>
      <c r="I272" s="143"/>
      <c r="J272" s="73" t="s">
        <v>29</v>
      </c>
      <c r="K272" s="148"/>
      <c r="L272" s="52" t="s">
        <v>69</v>
      </c>
      <c r="M272" s="35">
        <v>42.535499999999999</v>
      </c>
      <c r="N272" s="35">
        <v>37.4191</v>
      </c>
      <c r="O272" s="35">
        <v>35.025400000000005</v>
      </c>
      <c r="P272" s="35">
        <v>16.8962</v>
      </c>
      <c r="Q272" s="35"/>
      <c r="R272" s="42">
        <f t="shared" si="36"/>
        <v>131.87620000000001</v>
      </c>
      <c r="S272" s="148"/>
      <c r="T272" s="87"/>
      <c r="U272" s="87"/>
    </row>
    <row r="273" spans="1:21" s="84" customFormat="1" x14ac:dyDescent="0.3">
      <c r="A273" s="148"/>
      <c r="B273" s="124"/>
      <c r="C273" s="155"/>
      <c r="D273" s="143"/>
      <c r="E273" s="143"/>
      <c r="F273" s="143"/>
      <c r="G273" s="143"/>
      <c r="H273" s="143"/>
      <c r="I273" s="143"/>
      <c r="J273" s="73" t="s">
        <v>27</v>
      </c>
      <c r="K273" s="148"/>
      <c r="L273" s="52" t="s">
        <v>98</v>
      </c>
      <c r="M273" s="35">
        <v>38.631099999999996</v>
      </c>
      <c r="N273" s="35">
        <v>0</v>
      </c>
      <c r="O273" s="35">
        <v>0</v>
      </c>
      <c r="P273" s="35">
        <v>0</v>
      </c>
      <c r="Q273" s="35"/>
      <c r="R273" s="42">
        <f t="shared" si="36"/>
        <v>38.631099999999996</v>
      </c>
      <c r="S273" s="148"/>
      <c r="T273" s="87"/>
      <c r="U273" s="87"/>
    </row>
    <row r="274" spans="1:21" s="84" customFormat="1" x14ac:dyDescent="0.3">
      <c r="A274" s="148"/>
      <c r="B274" s="124"/>
      <c r="C274" s="155"/>
      <c r="D274" s="143"/>
      <c r="E274" s="143"/>
      <c r="F274" s="143"/>
      <c r="G274" s="143"/>
      <c r="H274" s="143"/>
      <c r="I274" s="143"/>
      <c r="J274" s="73" t="s">
        <v>29</v>
      </c>
      <c r="K274" s="148"/>
      <c r="L274" s="52" t="s">
        <v>80</v>
      </c>
      <c r="M274" s="35">
        <v>102.69289999999999</v>
      </c>
      <c r="N274" s="35">
        <v>206.11179999999999</v>
      </c>
      <c r="O274" s="35">
        <v>181.3434</v>
      </c>
      <c r="P274" s="35">
        <v>0</v>
      </c>
      <c r="Q274" s="35"/>
      <c r="R274" s="42">
        <f t="shared" si="36"/>
        <v>490.1481</v>
      </c>
      <c r="S274" s="148"/>
      <c r="T274" s="87"/>
      <c r="U274" s="87"/>
    </row>
    <row r="275" spans="1:21" s="84" customFormat="1" x14ac:dyDescent="0.3">
      <c r="A275" s="148"/>
      <c r="B275" s="124"/>
      <c r="C275" s="155"/>
      <c r="D275" s="143"/>
      <c r="E275" s="143"/>
      <c r="F275" s="143"/>
      <c r="G275" s="143"/>
      <c r="H275" s="143"/>
      <c r="I275" s="143"/>
      <c r="J275" s="73" t="s">
        <v>32</v>
      </c>
      <c r="K275" s="148"/>
      <c r="L275" s="52" t="s">
        <v>99</v>
      </c>
      <c r="M275" s="35">
        <v>50.256</v>
      </c>
      <c r="N275" s="35">
        <v>0</v>
      </c>
      <c r="O275" s="35">
        <v>0</v>
      </c>
      <c r="P275" s="35">
        <v>0</v>
      </c>
      <c r="Q275" s="35"/>
      <c r="R275" s="42">
        <f t="shared" si="36"/>
        <v>50.256</v>
      </c>
      <c r="S275" s="148"/>
      <c r="T275" s="87"/>
      <c r="U275" s="87"/>
    </row>
    <row r="276" spans="1:21" s="84" customFormat="1" x14ac:dyDescent="0.3">
      <c r="A276" s="148"/>
      <c r="B276" s="124"/>
      <c r="C276" s="155"/>
      <c r="D276" s="143"/>
      <c r="E276" s="143"/>
      <c r="F276" s="143"/>
      <c r="G276" s="143"/>
      <c r="H276" s="143"/>
      <c r="I276" s="143"/>
      <c r="J276" s="73" t="s">
        <v>29</v>
      </c>
      <c r="K276" s="148"/>
      <c r="L276" s="52" t="s">
        <v>100</v>
      </c>
      <c r="M276" s="35">
        <v>64.5</v>
      </c>
      <c r="N276" s="35">
        <v>75.849999999999994</v>
      </c>
      <c r="O276" s="35">
        <v>104.11199999999999</v>
      </c>
      <c r="P276" s="35">
        <v>50.891500000000001</v>
      </c>
      <c r="Q276" s="35"/>
      <c r="R276" s="42">
        <f t="shared" si="36"/>
        <v>295.3535</v>
      </c>
      <c r="S276" s="148"/>
      <c r="T276" s="87"/>
      <c r="U276" s="87"/>
    </row>
    <row r="277" spans="1:21" s="84" customFormat="1" x14ac:dyDescent="0.3">
      <c r="A277" s="148"/>
      <c r="B277" s="124"/>
      <c r="C277" s="155"/>
      <c r="D277" s="143"/>
      <c r="E277" s="143"/>
      <c r="F277" s="143"/>
      <c r="G277" s="143"/>
      <c r="H277" s="143"/>
      <c r="I277" s="143"/>
      <c r="J277" s="73" t="s">
        <v>27</v>
      </c>
      <c r="K277" s="148"/>
      <c r="L277" s="52" t="s">
        <v>88</v>
      </c>
      <c r="M277" s="35">
        <v>44.75</v>
      </c>
      <c r="N277" s="35">
        <v>0</v>
      </c>
      <c r="O277" s="35">
        <v>69.088700000000003</v>
      </c>
      <c r="P277" s="35">
        <v>46</v>
      </c>
      <c r="Q277" s="35"/>
      <c r="R277" s="42">
        <f t="shared" si="36"/>
        <v>159.83870000000002</v>
      </c>
      <c r="S277" s="148"/>
      <c r="T277" s="87"/>
      <c r="U277" s="87"/>
    </row>
    <row r="278" spans="1:21" s="84" customFormat="1" x14ac:dyDescent="0.3">
      <c r="A278" s="148"/>
      <c r="B278" s="124"/>
      <c r="C278" s="155"/>
      <c r="D278" s="143"/>
      <c r="E278" s="143"/>
      <c r="F278" s="143"/>
      <c r="G278" s="143"/>
      <c r="H278" s="143"/>
      <c r="I278" s="143"/>
      <c r="J278" s="73" t="s">
        <v>29</v>
      </c>
      <c r="K278" s="148"/>
      <c r="L278" s="52" t="s">
        <v>89</v>
      </c>
      <c r="M278" s="35">
        <v>241.33620000000002</v>
      </c>
      <c r="N278" s="35">
        <v>287.47709999999995</v>
      </c>
      <c r="O278" s="35">
        <v>325.85379999999998</v>
      </c>
      <c r="P278" s="35">
        <v>216.50899999999999</v>
      </c>
      <c r="Q278" s="35"/>
      <c r="R278" s="42">
        <f t="shared" si="36"/>
        <v>1071.1760999999999</v>
      </c>
      <c r="S278" s="148"/>
      <c r="T278" s="87"/>
      <c r="U278" s="87"/>
    </row>
    <row r="279" spans="1:21" s="84" customFormat="1" x14ac:dyDescent="0.3">
      <c r="A279" s="148"/>
      <c r="B279" s="124"/>
      <c r="C279" s="155"/>
      <c r="D279" s="143"/>
      <c r="E279" s="143"/>
      <c r="F279" s="143"/>
      <c r="G279" s="143"/>
      <c r="H279" s="143"/>
      <c r="I279" s="143"/>
      <c r="J279" s="73" t="s">
        <v>63</v>
      </c>
      <c r="K279" s="148"/>
      <c r="L279" s="52" t="s">
        <v>90</v>
      </c>
      <c r="M279" s="35">
        <v>22.224</v>
      </c>
      <c r="N279" s="35">
        <v>163.51329999999999</v>
      </c>
      <c r="O279" s="35">
        <v>192.77449999999999</v>
      </c>
      <c r="P279" s="35">
        <v>116.4678</v>
      </c>
      <c r="Q279" s="35"/>
      <c r="R279" s="42">
        <f t="shared" si="36"/>
        <v>494.9796</v>
      </c>
      <c r="S279" s="148"/>
      <c r="T279" s="87"/>
      <c r="U279" s="87"/>
    </row>
    <row r="280" spans="1:21" s="84" customFormat="1" x14ac:dyDescent="0.3">
      <c r="A280" s="148"/>
      <c r="B280" s="124"/>
      <c r="C280" s="155"/>
      <c r="D280" s="143"/>
      <c r="E280" s="143"/>
      <c r="F280" s="143"/>
      <c r="G280" s="143"/>
      <c r="H280" s="143"/>
      <c r="I280" s="143"/>
      <c r="J280" s="73" t="s">
        <v>29</v>
      </c>
      <c r="K280" s="148"/>
      <c r="L280" s="52" t="s">
        <v>91</v>
      </c>
      <c r="M280" s="35">
        <v>0</v>
      </c>
      <c r="N280" s="35">
        <v>5.5093999999999994</v>
      </c>
      <c r="O280" s="35">
        <v>0</v>
      </c>
      <c r="P280" s="35">
        <v>0</v>
      </c>
      <c r="Q280" s="35"/>
      <c r="R280" s="42">
        <f t="shared" si="36"/>
        <v>5.5093999999999994</v>
      </c>
      <c r="S280" s="148"/>
      <c r="T280" s="87"/>
      <c r="U280" s="87"/>
    </row>
    <row r="281" spans="1:21" s="84" customFormat="1" x14ac:dyDescent="0.3">
      <c r="A281" s="148"/>
      <c r="B281" s="124"/>
      <c r="C281" s="155"/>
      <c r="D281" s="143"/>
      <c r="E281" s="143"/>
      <c r="F281" s="143"/>
      <c r="G281" s="143"/>
      <c r="H281" s="143"/>
      <c r="I281" s="143"/>
      <c r="J281" s="73" t="s">
        <v>27</v>
      </c>
      <c r="K281" s="148"/>
      <c r="L281" s="52" t="s">
        <v>92</v>
      </c>
      <c r="M281" s="35">
        <v>33.585500000000003</v>
      </c>
      <c r="N281" s="35">
        <v>0</v>
      </c>
      <c r="O281" s="35">
        <v>0</v>
      </c>
      <c r="P281" s="35">
        <v>0</v>
      </c>
      <c r="Q281" s="35"/>
      <c r="R281" s="42">
        <f t="shared" si="36"/>
        <v>33.585500000000003</v>
      </c>
      <c r="S281" s="148"/>
      <c r="T281" s="87"/>
      <c r="U281" s="87"/>
    </row>
    <row r="282" spans="1:21" s="84" customFormat="1" x14ac:dyDescent="0.3">
      <c r="A282" s="148"/>
      <c r="B282" s="124"/>
      <c r="C282" s="155"/>
      <c r="D282" s="143"/>
      <c r="E282" s="143"/>
      <c r="F282" s="143"/>
      <c r="G282" s="143"/>
      <c r="H282" s="143"/>
      <c r="I282" s="143"/>
      <c r="J282" s="73" t="s">
        <v>27</v>
      </c>
      <c r="K282" s="148"/>
      <c r="L282" s="52" t="s">
        <v>93</v>
      </c>
      <c r="M282" s="35">
        <v>12.721</v>
      </c>
      <c r="N282" s="35">
        <v>0</v>
      </c>
      <c r="O282" s="35">
        <v>0</v>
      </c>
      <c r="P282" s="35">
        <v>0</v>
      </c>
      <c r="Q282" s="35"/>
      <c r="R282" s="42">
        <f t="shared" si="36"/>
        <v>12.721</v>
      </c>
      <c r="S282" s="148"/>
      <c r="T282" s="87"/>
      <c r="U282" s="87"/>
    </row>
    <row r="283" spans="1:21" s="84" customFormat="1" x14ac:dyDescent="0.3">
      <c r="A283" s="148"/>
      <c r="B283" s="124"/>
      <c r="C283" s="155"/>
      <c r="D283" s="143"/>
      <c r="E283" s="143"/>
      <c r="F283" s="143"/>
      <c r="G283" s="143"/>
      <c r="H283" s="143"/>
      <c r="I283" s="143"/>
      <c r="J283" s="73" t="s">
        <v>29</v>
      </c>
      <c r="K283" s="148"/>
      <c r="L283" s="52" t="s">
        <v>94</v>
      </c>
      <c r="M283" s="35">
        <v>23.724900000000002</v>
      </c>
      <c r="N283" s="35">
        <v>24.959799999999998</v>
      </c>
      <c r="O283" s="35">
        <v>27.2851</v>
      </c>
      <c r="P283" s="35">
        <v>18.190300000000001</v>
      </c>
      <c r="Q283" s="35"/>
      <c r="R283" s="42">
        <f t="shared" si="36"/>
        <v>94.1601</v>
      </c>
      <c r="S283" s="148"/>
      <c r="T283" s="87"/>
      <c r="U283" s="87"/>
    </row>
    <row r="284" spans="1:21" s="84" customFormat="1" x14ac:dyDescent="0.3">
      <c r="A284" s="148"/>
      <c r="B284" s="124"/>
      <c r="C284" s="155"/>
      <c r="D284" s="143"/>
      <c r="E284" s="143"/>
      <c r="F284" s="143"/>
      <c r="G284" s="143"/>
      <c r="H284" s="143"/>
      <c r="I284" s="143"/>
      <c r="J284" s="73" t="s">
        <v>63</v>
      </c>
      <c r="K284" s="148"/>
      <c r="L284" s="52" t="s">
        <v>95</v>
      </c>
      <c r="M284" s="35">
        <v>0</v>
      </c>
      <c r="N284" s="35">
        <v>14.1785</v>
      </c>
      <c r="O284" s="35">
        <v>17.822700000000001</v>
      </c>
      <c r="P284" s="35">
        <v>7.6571999999999996</v>
      </c>
      <c r="Q284" s="35"/>
      <c r="R284" s="42">
        <f>M284+N284+O284+P284+Q284</f>
        <v>39.6584</v>
      </c>
      <c r="S284" s="148"/>
      <c r="T284" s="87"/>
      <c r="U284" s="87"/>
    </row>
    <row r="285" spans="1:21" s="84" customFormat="1" x14ac:dyDescent="0.3">
      <c r="A285" s="148"/>
      <c r="B285" s="124"/>
      <c r="C285" s="155"/>
      <c r="D285" s="143"/>
      <c r="E285" s="143"/>
      <c r="F285" s="143"/>
      <c r="G285" s="143"/>
      <c r="H285" s="143"/>
      <c r="I285" s="143"/>
      <c r="J285" s="73" t="s">
        <v>29</v>
      </c>
      <c r="K285" s="148"/>
      <c r="L285" s="52" t="s">
        <v>102</v>
      </c>
      <c r="M285" s="35">
        <v>0</v>
      </c>
      <c r="N285" s="35">
        <v>0</v>
      </c>
      <c r="O285" s="35">
        <v>31.384799999999998</v>
      </c>
      <c r="P285" s="35">
        <v>67.667199999999994</v>
      </c>
      <c r="Q285" s="35"/>
      <c r="R285" s="42">
        <f t="shared" si="36"/>
        <v>99.051999999999992</v>
      </c>
      <c r="S285" s="148"/>
      <c r="T285" s="87"/>
      <c r="U285" s="87"/>
    </row>
    <row r="286" spans="1:21" s="84" customFormat="1" x14ac:dyDescent="0.3">
      <c r="A286" s="148"/>
      <c r="B286" s="124"/>
      <c r="C286" s="156"/>
      <c r="D286" s="143"/>
      <c r="E286" s="143"/>
      <c r="F286" s="143"/>
      <c r="G286" s="143"/>
      <c r="H286" s="143"/>
      <c r="I286" s="143"/>
      <c r="J286" s="22"/>
      <c r="K286" s="43"/>
      <c r="L286" s="23"/>
      <c r="M286" s="31">
        <f>SUM(M262:M285)</f>
        <v>1241.3581999999997</v>
      </c>
      <c r="N286" s="31">
        <f t="shared" ref="N286:Q286" si="37">SUM(N262:N285)</f>
        <v>1438.3969</v>
      </c>
      <c r="O286" s="31">
        <f t="shared" si="37"/>
        <v>1623.1954000000001</v>
      </c>
      <c r="P286" s="31">
        <f t="shared" si="37"/>
        <v>987.82959999999991</v>
      </c>
      <c r="Q286" s="31">
        <f t="shared" si="37"/>
        <v>0</v>
      </c>
      <c r="R286" s="31">
        <f>SUM(R262:R285)</f>
        <v>5290.780099999999</v>
      </c>
      <c r="S286" s="148"/>
      <c r="T286" s="87"/>
      <c r="U286" s="87"/>
    </row>
    <row r="287" spans="1:21" s="84" customFormat="1" ht="18.75" customHeight="1" x14ac:dyDescent="0.3">
      <c r="A287" s="148"/>
      <c r="B287" s="124"/>
      <c r="C287" s="154" t="s">
        <v>149</v>
      </c>
      <c r="D287" s="143"/>
      <c r="E287" s="143"/>
      <c r="F287" s="143"/>
      <c r="G287" s="143"/>
      <c r="H287" s="143"/>
      <c r="I287" s="143"/>
      <c r="J287" s="73" t="s">
        <v>27</v>
      </c>
      <c r="K287" s="147">
        <v>462</v>
      </c>
      <c r="L287" s="52" t="s">
        <v>36</v>
      </c>
      <c r="M287" s="35">
        <v>0.45</v>
      </c>
      <c r="N287" s="35">
        <v>0</v>
      </c>
      <c r="O287" s="35">
        <v>0</v>
      </c>
      <c r="P287" s="35">
        <v>0</v>
      </c>
      <c r="Q287" s="35"/>
      <c r="R287" s="54">
        <f>M287+N287+O287+P287+Q287</f>
        <v>0.45</v>
      </c>
      <c r="S287" s="148"/>
      <c r="T287" s="87"/>
      <c r="U287" s="87"/>
    </row>
    <row r="288" spans="1:21" s="84" customFormat="1" x14ac:dyDescent="0.3">
      <c r="A288" s="148"/>
      <c r="B288" s="124"/>
      <c r="C288" s="155"/>
      <c r="D288" s="143"/>
      <c r="E288" s="143"/>
      <c r="F288" s="143"/>
      <c r="G288" s="143"/>
      <c r="H288" s="143"/>
      <c r="I288" s="143"/>
      <c r="J288" s="73" t="s">
        <v>29</v>
      </c>
      <c r="K288" s="148"/>
      <c r="L288" s="52" t="s">
        <v>35</v>
      </c>
      <c r="M288" s="35">
        <v>37.0152</v>
      </c>
      <c r="N288" s="35">
        <v>42.7209</v>
      </c>
      <c r="O288" s="35">
        <v>38.3005</v>
      </c>
      <c r="P288" s="35">
        <v>24.677199999999999</v>
      </c>
      <c r="Q288" s="35"/>
      <c r="R288" s="54">
        <f t="shared" ref="R288:R290" si="38">M288+N288+O288+P288+Q288</f>
        <v>142.71379999999999</v>
      </c>
      <c r="S288" s="148"/>
      <c r="T288" s="87"/>
      <c r="U288" s="87"/>
    </row>
    <row r="289" spans="1:21" s="84" customFormat="1" x14ac:dyDescent="0.3">
      <c r="A289" s="148"/>
      <c r="B289" s="124"/>
      <c r="C289" s="155"/>
      <c r="D289" s="143"/>
      <c r="E289" s="143"/>
      <c r="F289" s="143"/>
      <c r="G289" s="143"/>
      <c r="H289" s="143"/>
      <c r="I289" s="143"/>
      <c r="J289" s="73" t="s">
        <v>32</v>
      </c>
      <c r="K289" s="148"/>
      <c r="L289" s="52" t="s">
        <v>37</v>
      </c>
      <c r="M289" s="35">
        <v>1.04</v>
      </c>
      <c r="N289" s="35">
        <v>0</v>
      </c>
      <c r="O289" s="35">
        <v>0</v>
      </c>
      <c r="P289" s="35">
        <v>0</v>
      </c>
      <c r="Q289" s="35"/>
      <c r="R289" s="54">
        <f t="shared" si="38"/>
        <v>1.04</v>
      </c>
      <c r="S289" s="148"/>
      <c r="T289" s="87"/>
      <c r="U289" s="87"/>
    </row>
    <row r="290" spans="1:21" s="84" customFormat="1" x14ac:dyDescent="0.3">
      <c r="A290" s="148"/>
      <c r="B290" s="124"/>
      <c r="C290" s="155"/>
      <c r="D290" s="143"/>
      <c r="E290" s="143"/>
      <c r="F290" s="143"/>
      <c r="G290" s="143"/>
      <c r="H290" s="143"/>
      <c r="I290" s="143"/>
      <c r="J290" s="73" t="s">
        <v>29</v>
      </c>
      <c r="K290" s="149"/>
      <c r="L290" s="52" t="s">
        <v>52</v>
      </c>
      <c r="M290" s="35">
        <v>2.9698000000000002</v>
      </c>
      <c r="N290" s="35">
        <v>0</v>
      </c>
      <c r="O290" s="35">
        <v>9.2847999999999988</v>
      </c>
      <c r="P290" s="35">
        <v>0</v>
      </c>
      <c r="Q290" s="35"/>
      <c r="R290" s="54">
        <f t="shared" si="38"/>
        <v>12.2546</v>
      </c>
      <c r="S290" s="148"/>
      <c r="T290" s="87"/>
      <c r="U290" s="87"/>
    </row>
    <row r="291" spans="1:21" s="84" customFormat="1" x14ac:dyDescent="0.3">
      <c r="A291" s="148"/>
      <c r="B291" s="124"/>
      <c r="C291" s="156"/>
      <c r="D291" s="143"/>
      <c r="E291" s="143"/>
      <c r="F291" s="143"/>
      <c r="G291" s="143"/>
      <c r="H291" s="143"/>
      <c r="I291" s="143"/>
      <c r="J291" s="24"/>
      <c r="K291" s="24"/>
      <c r="L291" s="28"/>
      <c r="M291" s="26">
        <f>SUM(M287:M290)</f>
        <v>41.475000000000001</v>
      </c>
      <c r="N291" s="26">
        <f t="shared" ref="N291:Q291" si="39">SUM(N287:N290)</f>
        <v>42.7209</v>
      </c>
      <c r="O291" s="26">
        <f t="shared" si="39"/>
        <v>47.585299999999997</v>
      </c>
      <c r="P291" s="26">
        <f>SUM(P287:P290)</f>
        <v>24.677199999999999</v>
      </c>
      <c r="Q291" s="26">
        <f t="shared" si="39"/>
        <v>0</v>
      </c>
      <c r="R291" s="26">
        <f>SUM(R287:R290)</f>
        <v>156.45839999999998</v>
      </c>
      <c r="S291" s="148"/>
      <c r="T291" s="87"/>
      <c r="U291" s="87"/>
    </row>
    <row r="292" spans="1:21" s="84" customFormat="1" ht="18.75" customHeight="1" x14ac:dyDescent="0.3">
      <c r="A292" s="148"/>
      <c r="B292" s="124"/>
      <c r="C292" s="154" t="s">
        <v>150</v>
      </c>
      <c r="D292" s="143"/>
      <c r="E292" s="143"/>
      <c r="F292" s="143"/>
      <c r="G292" s="143"/>
      <c r="H292" s="143"/>
      <c r="I292" s="143"/>
      <c r="J292" s="100" t="s">
        <v>27</v>
      </c>
      <c r="K292" s="176">
        <v>467</v>
      </c>
      <c r="L292" s="106" t="s">
        <v>36</v>
      </c>
      <c r="M292" s="94">
        <v>0.68500000000000005</v>
      </c>
      <c r="N292" s="94">
        <v>0</v>
      </c>
      <c r="O292" s="94">
        <v>4.0000000000000001E-3</v>
      </c>
      <c r="P292" s="94">
        <v>0</v>
      </c>
      <c r="Q292" s="94"/>
      <c r="R292" s="95">
        <f>SUM(M292:Q292)</f>
        <v>0.68900000000000006</v>
      </c>
      <c r="S292" s="148"/>
      <c r="T292" s="87"/>
      <c r="U292" s="87"/>
    </row>
    <row r="293" spans="1:21" s="84" customFormat="1" x14ac:dyDescent="0.3">
      <c r="A293" s="148"/>
      <c r="B293" s="124"/>
      <c r="C293" s="155"/>
      <c r="D293" s="143"/>
      <c r="E293" s="143"/>
      <c r="F293" s="143"/>
      <c r="G293" s="143"/>
      <c r="H293" s="143"/>
      <c r="I293" s="143"/>
      <c r="J293" s="100" t="s">
        <v>29</v>
      </c>
      <c r="K293" s="177"/>
      <c r="L293" s="106" t="s">
        <v>35</v>
      </c>
      <c r="M293" s="94">
        <v>53.299900000000001</v>
      </c>
      <c r="N293" s="94">
        <v>62.164499999999997</v>
      </c>
      <c r="O293" s="94">
        <v>53.573399999999999</v>
      </c>
      <c r="P293" s="94">
        <v>21.883800000000001</v>
      </c>
      <c r="Q293" s="94"/>
      <c r="R293" s="95">
        <f>SUM(M293:Q293)</f>
        <v>190.92160000000001</v>
      </c>
      <c r="S293" s="148"/>
      <c r="T293" s="87"/>
      <c r="U293" s="87"/>
    </row>
    <row r="294" spans="1:21" s="84" customFormat="1" x14ac:dyDescent="0.3">
      <c r="A294" s="148"/>
      <c r="B294" s="124"/>
      <c r="C294" s="155"/>
      <c r="D294" s="143"/>
      <c r="E294" s="143"/>
      <c r="F294" s="143"/>
      <c r="G294" s="143"/>
      <c r="H294" s="143"/>
      <c r="I294" s="143"/>
      <c r="J294" s="100" t="s">
        <v>32</v>
      </c>
      <c r="K294" s="177"/>
      <c r="L294" s="106" t="s">
        <v>37</v>
      </c>
      <c r="M294" s="94">
        <v>0.66400000000000003</v>
      </c>
      <c r="N294" s="94">
        <v>0</v>
      </c>
      <c r="O294" s="94">
        <v>0</v>
      </c>
      <c r="P294" s="94">
        <v>0</v>
      </c>
      <c r="Q294" s="94"/>
      <c r="R294" s="95">
        <f t="shared" ref="R294:R314" si="40">SUM(M294:Q294)</f>
        <v>0.66400000000000003</v>
      </c>
      <c r="S294" s="148"/>
      <c r="T294" s="87"/>
      <c r="U294" s="87"/>
    </row>
    <row r="295" spans="1:21" s="84" customFormat="1" x14ac:dyDescent="0.3">
      <c r="A295" s="148"/>
      <c r="B295" s="124"/>
      <c r="C295" s="155"/>
      <c r="D295" s="143"/>
      <c r="E295" s="143"/>
      <c r="F295" s="143"/>
      <c r="G295" s="143"/>
      <c r="H295" s="143"/>
      <c r="I295" s="143"/>
      <c r="J295" s="100" t="s">
        <v>29</v>
      </c>
      <c r="K295" s="177"/>
      <c r="L295" s="106" t="s">
        <v>38</v>
      </c>
      <c r="M295" s="94">
        <v>0</v>
      </c>
      <c r="N295" s="94">
        <v>898.2093000000001</v>
      </c>
      <c r="O295" s="94">
        <v>0</v>
      </c>
      <c r="P295" s="94">
        <v>0</v>
      </c>
      <c r="Q295" s="94"/>
      <c r="R295" s="95">
        <f t="shared" si="40"/>
        <v>898.2093000000001</v>
      </c>
      <c r="S295" s="148"/>
      <c r="T295" s="87"/>
      <c r="U295" s="87"/>
    </row>
    <row r="296" spans="1:21" s="84" customFormat="1" x14ac:dyDescent="0.3">
      <c r="A296" s="148"/>
      <c r="B296" s="124"/>
      <c r="C296" s="155"/>
      <c r="D296" s="143"/>
      <c r="E296" s="143"/>
      <c r="F296" s="143"/>
      <c r="G296" s="143"/>
      <c r="H296" s="143"/>
      <c r="I296" s="143"/>
      <c r="J296" s="100" t="s">
        <v>63</v>
      </c>
      <c r="K296" s="177"/>
      <c r="L296" s="106" t="s">
        <v>103</v>
      </c>
      <c r="M296" s="94">
        <v>0</v>
      </c>
      <c r="N296" s="94">
        <v>0</v>
      </c>
      <c r="O296" s="94">
        <v>691.56020000000001</v>
      </c>
      <c r="P296" s="94">
        <v>0</v>
      </c>
      <c r="Q296" s="94"/>
      <c r="R296" s="95">
        <f t="shared" si="40"/>
        <v>691.56020000000001</v>
      </c>
      <c r="S296" s="148"/>
      <c r="T296" s="87"/>
      <c r="U296" s="87"/>
    </row>
    <row r="297" spans="1:21" s="84" customFormat="1" x14ac:dyDescent="0.3">
      <c r="A297" s="148"/>
      <c r="B297" s="124"/>
      <c r="C297" s="155"/>
      <c r="D297" s="143"/>
      <c r="E297" s="143"/>
      <c r="F297" s="143"/>
      <c r="G297" s="143"/>
      <c r="H297" s="143"/>
      <c r="I297" s="143"/>
      <c r="J297" s="100" t="s">
        <v>32</v>
      </c>
      <c r="K297" s="177"/>
      <c r="L297" s="106" t="s">
        <v>104</v>
      </c>
      <c r="M297" s="94">
        <v>0</v>
      </c>
      <c r="N297" s="94">
        <v>3218.556</v>
      </c>
      <c r="O297" s="94">
        <v>0</v>
      </c>
      <c r="P297" s="94">
        <v>0</v>
      </c>
      <c r="Q297" s="94"/>
      <c r="R297" s="95">
        <f t="shared" si="40"/>
        <v>3218.556</v>
      </c>
      <c r="S297" s="148"/>
      <c r="T297" s="87"/>
      <c r="U297" s="87"/>
    </row>
    <row r="298" spans="1:21" s="84" customFormat="1" x14ac:dyDescent="0.3">
      <c r="A298" s="148"/>
      <c r="B298" s="124"/>
      <c r="C298" s="155"/>
      <c r="D298" s="143"/>
      <c r="E298" s="143"/>
      <c r="F298" s="143"/>
      <c r="G298" s="143"/>
      <c r="H298" s="143"/>
      <c r="I298" s="143"/>
      <c r="J298" s="100" t="s">
        <v>27</v>
      </c>
      <c r="K298" s="177"/>
      <c r="L298" s="106" t="s">
        <v>86</v>
      </c>
      <c r="M298" s="94">
        <v>0</v>
      </c>
      <c r="N298" s="94">
        <v>198.1611</v>
      </c>
      <c r="O298" s="94">
        <v>0</v>
      </c>
      <c r="P298" s="94">
        <v>0</v>
      </c>
      <c r="Q298" s="94"/>
      <c r="R298" s="95">
        <f t="shared" si="40"/>
        <v>198.1611</v>
      </c>
      <c r="S298" s="148"/>
      <c r="T298" s="87"/>
      <c r="U298" s="87"/>
    </row>
    <row r="299" spans="1:21" s="84" customFormat="1" x14ac:dyDescent="0.3">
      <c r="A299" s="148"/>
      <c r="B299" s="124"/>
      <c r="C299" s="155"/>
      <c r="D299" s="143"/>
      <c r="E299" s="143"/>
      <c r="F299" s="143"/>
      <c r="G299" s="143"/>
      <c r="H299" s="143"/>
      <c r="I299" s="143"/>
      <c r="J299" s="100" t="s">
        <v>29</v>
      </c>
      <c r="K299" s="177"/>
      <c r="L299" s="106" t="s">
        <v>77</v>
      </c>
      <c r="M299" s="94">
        <v>99.92710000000001</v>
      </c>
      <c r="N299" s="94">
        <v>104.0988</v>
      </c>
      <c r="O299" s="94">
        <v>5.6520000000000001</v>
      </c>
      <c r="P299" s="94">
        <v>49.1873</v>
      </c>
      <c r="Q299" s="94"/>
      <c r="R299" s="95">
        <f t="shared" si="40"/>
        <v>258.86520000000002</v>
      </c>
      <c r="S299" s="148"/>
      <c r="T299" s="87"/>
      <c r="U299" s="87"/>
    </row>
    <row r="300" spans="1:21" s="84" customFormat="1" x14ac:dyDescent="0.3">
      <c r="A300" s="148"/>
      <c r="B300" s="124"/>
      <c r="C300" s="155"/>
      <c r="D300" s="143"/>
      <c r="E300" s="143"/>
      <c r="F300" s="143"/>
      <c r="G300" s="143"/>
      <c r="H300" s="143"/>
      <c r="I300" s="143"/>
      <c r="J300" s="100" t="s">
        <v>63</v>
      </c>
      <c r="K300" s="177"/>
      <c r="L300" s="106" t="s">
        <v>105</v>
      </c>
      <c r="M300" s="94">
        <v>0</v>
      </c>
      <c r="N300" s="94">
        <v>75.483999999999995</v>
      </c>
      <c r="O300" s="94">
        <v>42.4</v>
      </c>
      <c r="P300" s="94">
        <v>0</v>
      </c>
      <c r="Q300" s="94"/>
      <c r="R300" s="95">
        <f t="shared" si="40"/>
        <v>117.88399999999999</v>
      </c>
      <c r="S300" s="148"/>
      <c r="T300" s="87"/>
      <c r="U300" s="87"/>
    </row>
    <row r="301" spans="1:21" s="84" customFormat="1" x14ac:dyDescent="0.3">
      <c r="A301" s="148"/>
      <c r="B301" s="124"/>
      <c r="C301" s="155"/>
      <c r="D301" s="143"/>
      <c r="E301" s="143"/>
      <c r="F301" s="143"/>
      <c r="G301" s="143"/>
      <c r="H301" s="143"/>
      <c r="I301" s="143"/>
      <c r="J301" s="100" t="s">
        <v>32</v>
      </c>
      <c r="K301" s="177"/>
      <c r="L301" s="106" t="s">
        <v>106</v>
      </c>
      <c r="M301" s="94">
        <v>0</v>
      </c>
      <c r="N301" s="94">
        <v>0</v>
      </c>
      <c r="O301" s="94">
        <v>740.32889999999998</v>
      </c>
      <c r="P301" s="94">
        <v>0</v>
      </c>
      <c r="Q301" s="94"/>
      <c r="R301" s="95">
        <f t="shared" si="40"/>
        <v>740.32889999999998</v>
      </c>
      <c r="S301" s="148"/>
      <c r="T301" s="87"/>
      <c r="U301" s="87"/>
    </row>
    <row r="302" spans="1:21" s="84" customFormat="1" x14ac:dyDescent="0.3">
      <c r="A302" s="148"/>
      <c r="B302" s="124"/>
      <c r="C302" s="155"/>
      <c r="D302" s="143"/>
      <c r="E302" s="143"/>
      <c r="F302" s="143"/>
      <c r="G302" s="143"/>
      <c r="H302" s="143"/>
      <c r="I302" s="143"/>
      <c r="J302" s="100" t="s">
        <v>29</v>
      </c>
      <c r="K302" s="177"/>
      <c r="L302" s="106" t="s">
        <v>52</v>
      </c>
      <c r="M302" s="94">
        <v>0</v>
      </c>
      <c r="N302" s="94">
        <v>0</v>
      </c>
      <c r="O302" s="94">
        <v>0</v>
      </c>
      <c r="P302" s="94">
        <v>0</v>
      </c>
      <c r="Q302" s="94"/>
      <c r="R302" s="95">
        <f t="shared" si="40"/>
        <v>0</v>
      </c>
      <c r="S302" s="148"/>
      <c r="T302" s="87"/>
      <c r="U302" s="87"/>
    </row>
    <row r="303" spans="1:21" s="84" customFormat="1" x14ac:dyDescent="0.3">
      <c r="A303" s="148"/>
      <c r="B303" s="124"/>
      <c r="C303" s="155"/>
      <c r="D303" s="143"/>
      <c r="E303" s="143"/>
      <c r="F303" s="143"/>
      <c r="G303" s="143"/>
      <c r="H303" s="143"/>
      <c r="I303" s="143"/>
      <c r="J303" s="100" t="s">
        <v>32</v>
      </c>
      <c r="K303" s="177"/>
      <c r="L303" s="106" t="s">
        <v>54</v>
      </c>
      <c r="M303" s="94">
        <v>0</v>
      </c>
      <c r="N303" s="94">
        <v>0</v>
      </c>
      <c r="O303" s="94">
        <v>343.53970000000004</v>
      </c>
      <c r="P303" s="94">
        <v>0</v>
      </c>
      <c r="Q303" s="94"/>
      <c r="R303" s="95">
        <f t="shared" si="40"/>
        <v>343.53970000000004</v>
      </c>
      <c r="S303" s="148"/>
      <c r="T303" s="87"/>
      <c r="U303" s="87"/>
    </row>
    <row r="304" spans="1:21" s="84" customFormat="1" x14ac:dyDescent="0.3">
      <c r="A304" s="148"/>
      <c r="B304" s="124"/>
      <c r="C304" s="155"/>
      <c r="D304" s="143"/>
      <c r="E304" s="143"/>
      <c r="F304" s="143"/>
      <c r="G304" s="143"/>
      <c r="H304" s="143"/>
      <c r="I304" s="143"/>
      <c r="J304" s="100" t="s">
        <v>29</v>
      </c>
      <c r="K304" s="177"/>
      <c r="L304" s="106" t="s">
        <v>30</v>
      </c>
      <c r="M304" s="94">
        <v>0</v>
      </c>
      <c r="N304" s="94">
        <v>0</v>
      </c>
      <c r="O304" s="94">
        <v>0</v>
      </c>
      <c r="P304" s="94">
        <v>0</v>
      </c>
      <c r="Q304" s="94"/>
      <c r="R304" s="95">
        <f t="shared" si="40"/>
        <v>0</v>
      </c>
      <c r="S304" s="148"/>
      <c r="T304" s="87"/>
      <c r="U304" s="87"/>
    </row>
    <row r="305" spans="1:21" s="84" customFormat="1" x14ac:dyDescent="0.3">
      <c r="A305" s="148"/>
      <c r="B305" s="124"/>
      <c r="C305" s="155"/>
      <c r="D305" s="143"/>
      <c r="E305" s="143"/>
      <c r="F305" s="143"/>
      <c r="G305" s="143"/>
      <c r="H305" s="143"/>
      <c r="I305" s="143"/>
      <c r="J305" s="100" t="s">
        <v>63</v>
      </c>
      <c r="K305" s="177"/>
      <c r="L305" s="106" t="s">
        <v>66</v>
      </c>
      <c r="M305" s="94">
        <v>0</v>
      </c>
      <c r="N305" s="94">
        <v>0</v>
      </c>
      <c r="O305" s="94">
        <v>0</v>
      </c>
      <c r="P305" s="94">
        <v>0</v>
      </c>
      <c r="Q305" s="94"/>
      <c r="R305" s="95">
        <f t="shared" si="40"/>
        <v>0</v>
      </c>
      <c r="S305" s="148"/>
      <c r="T305" s="87"/>
      <c r="U305" s="87"/>
    </row>
    <row r="306" spans="1:21" s="84" customFormat="1" x14ac:dyDescent="0.3">
      <c r="A306" s="148"/>
      <c r="B306" s="124"/>
      <c r="C306" s="155"/>
      <c r="D306" s="143"/>
      <c r="E306" s="143"/>
      <c r="F306" s="143"/>
      <c r="G306" s="143"/>
      <c r="H306" s="143"/>
      <c r="I306" s="143"/>
      <c r="J306" s="100" t="s">
        <v>29</v>
      </c>
      <c r="K306" s="177"/>
      <c r="L306" s="106" t="s">
        <v>67</v>
      </c>
      <c r="M306" s="94">
        <v>5.4</v>
      </c>
      <c r="N306" s="94">
        <v>0</v>
      </c>
      <c r="O306" s="94">
        <v>0</v>
      </c>
      <c r="P306" s="94">
        <v>0</v>
      </c>
      <c r="Q306" s="94"/>
      <c r="R306" s="95">
        <f t="shared" si="40"/>
        <v>5.4</v>
      </c>
      <c r="S306" s="148"/>
      <c r="T306" s="87"/>
      <c r="U306" s="87"/>
    </row>
    <row r="307" spans="1:21" s="84" customFormat="1" x14ac:dyDescent="0.3">
      <c r="A307" s="148"/>
      <c r="B307" s="124"/>
      <c r="C307" s="155"/>
      <c r="D307" s="143"/>
      <c r="E307" s="143"/>
      <c r="F307" s="143"/>
      <c r="G307" s="143"/>
      <c r="H307" s="143"/>
      <c r="I307" s="143"/>
      <c r="J307" s="100" t="s">
        <v>29</v>
      </c>
      <c r="K307" s="177"/>
      <c r="L307" s="106" t="s">
        <v>47</v>
      </c>
      <c r="M307" s="94">
        <v>0</v>
      </c>
      <c r="N307" s="94">
        <v>0</v>
      </c>
      <c r="O307" s="94">
        <v>0</v>
      </c>
      <c r="P307" s="94">
        <v>0</v>
      </c>
      <c r="Q307" s="94"/>
      <c r="R307" s="95">
        <f t="shared" si="40"/>
        <v>0</v>
      </c>
      <c r="S307" s="148"/>
      <c r="T307" s="87"/>
      <c r="U307" s="87"/>
    </row>
    <row r="308" spans="1:21" s="84" customFormat="1" x14ac:dyDescent="0.3">
      <c r="A308" s="148"/>
      <c r="B308" s="124"/>
      <c r="C308" s="155"/>
      <c r="D308" s="143"/>
      <c r="E308" s="143"/>
      <c r="F308" s="143"/>
      <c r="G308" s="143"/>
      <c r="H308" s="143"/>
      <c r="I308" s="143"/>
      <c r="J308" s="100" t="s">
        <v>63</v>
      </c>
      <c r="K308" s="177"/>
      <c r="L308" s="106" t="s">
        <v>107</v>
      </c>
      <c r="M308" s="94">
        <v>0</v>
      </c>
      <c r="N308" s="94">
        <v>0</v>
      </c>
      <c r="O308" s="94">
        <v>468.05399999999997</v>
      </c>
      <c r="P308" s="94">
        <v>0</v>
      </c>
      <c r="Q308" s="94"/>
      <c r="R308" s="95">
        <f t="shared" si="40"/>
        <v>468.05399999999997</v>
      </c>
      <c r="S308" s="148"/>
      <c r="T308" s="87"/>
      <c r="U308" s="87"/>
    </row>
    <row r="309" spans="1:21" s="84" customFormat="1" x14ac:dyDescent="0.3">
      <c r="A309" s="148"/>
      <c r="B309" s="124"/>
      <c r="C309" s="155"/>
      <c r="D309" s="143"/>
      <c r="E309" s="143"/>
      <c r="F309" s="143"/>
      <c r="G309" s="143"/>
      <c r="H309" s="143"/>
      <c r="I309" s="143"/>
      <c r="J309" s="100" t="s">
        <v>32</v>
      </c>
      <c r="K309" s="177"/>
      <c r="L309" s="106" t="s">
        <v>151</v>
      </c>
      <c r="M309" s="94">
        <v>0</v>
      </c>
      <c r="N309" s="94">
        <v>0</v>
      </c>
      <c r="O309" s="94">
        <v>600.03599999999994</v>
      </c>
      <c r="P309" s="94">
        <v>0</v>
      </c>
      <c r="Q309" s="94"/>
      <c r="R309" s="95">
        <f t="shared" si="40"/>
        <v>600.03599999999994</v>
      </c>
      <c r="S309" s="148"/>
      <c r="T309" s="87"/>
      <c r="U309" s="87"/>
    </row>
    <row r="310" spans="1:21" s="84" customFormat="1" x14ac:dyDescent="0.3">
      <c r="A310" s="148"/>
      <c r="B310" s="124"/>
      <c r="C310" s="155"/>
      <c r="D310" s="143"/>
      <c r="E310" s="143"/>
      <c r="F310" s="143"/>
      <c r="G310" s="143"/>
      <c r="H310" s="143"/>
      <c r="I310" s="143"/>
      <c r="J310" s="100" t="s">
        <v>27</v>
      </c>
      <c r="K310" s="177"/>
      <c r="L310" s="106" t="s">
        <v>152</v>
      </c>
      <c r="M310" s="94">
        <v>0</v>
      </c>
      <c r="N310" s="94">
        <v>0</v>
      </c>
      <c r="O310" s="94">
        <v>462.15370000000001</v>
      </c>
      <c r="P310" s="94">
        <v>0</v>
      </c>
      <c r="Q310" s="94"/>
      <c r="R310" s="95">
        <f t="shared" si="40"/>
        <v>462.15370000000001</v>
      </c>
      <c r="S310" s="148"/>
      <c r="T310" s="87"/>
      <c r="U310" s="87"/>
    </row>
    <row r="311" spans="1:21" s="84" customFormat="1" x14ac:dyDescent="0.3">
      <c r="A311" s="148"/>
      <c r="B311" s="124"/>
      <c r="C311" s="155"/>
      <c r="D311" s="143"/>
      <c r="E311" s="143"/>
      <c r="F311" s="143"/>
      <c r="G311" s="143"/>
      <c r="H311" s="143"/>
      <c r="I311" s="143"/>
      <c r="J311" s="100" t="s">
        <v>63</v>
      </c>
      <c r="K311" s="177"/>
      <c r="L311" s="106" t="s">
        <v>153</v>
      </c>
      <c r="M311" s="94">
        <v>64.971999999999994</v>
      </c>
      <c r="N311" s="94">
        <v>0</v>
      </c>
      <c r="O311" s="94">
        <v>27.652999999999999</v>
      </c>
      <c r="P311" s="94">
        <v>77.146000000000001</v>
      </c>
      <c r="Q311" s="94"/>
      <c r="R311" s="95">
        <f t="shared" si="40"/>
        <v>169.77100000000002</v>
      </c>
      <c r="S311" s="148"/>
      <c r="T311" s="87"/>
      <c r="U311" s="87"/>
    </row>
    <row r="312" spans="1:21" s="84" customFormat="1" x14ac:dyDescent="0.3">
      <c r="A312" s="148"/>
      <c r="B312" s="124"/>
      <c r="C312" s="155"/>
      <c r="D312" s="143"/>
      <c r="E312" s="143"/>
      <c r="F312" s="143"/>
      <c r="G312" s="143"/>
      <c r="H312" s="143"/>
      <c r="I312" s="143"/>
      <c r="J312" s="100" t="s">
        <v>27</v>
      </c>
      <c r="K312" s="177"/>
      <c r="L312" s="106" t="s">
        <v>109</v>
      </c>
      <c r="M312" s="94">
        <v>0</v>
      </c>
      <c r="N312" s="94">
        <v>178.83199999999999</v>
      </c>
      <c r="O312" s="94">
        <v>370.63200000000001</v>
      </c>
      <c r="P312" s="94">
        <v>0</v>
      </c>
      <c r="Q312" s="94"/>
      <c r="R312" s="95">
        <f t="shared" si="40"/>
        <v>549.46399999999994</v>
      </c>
      <c r="S312" s="148"/>
      <c r="T312" s="87"/>
      <c r="U312" s="87"/>
    </row>
    <row r="313" spans="1:21" s="84" customFormat="1" x14ac:dyDescent="0.3">
      <c r="A313" s="148"/>
      <c r="B313" s="124"/>
      <c r="C313" s="155"/>
      <c r="D313" s="143"/>
      <c r="E313" s="143"/>
      <c r="F313" s="143"/>
      <c r="G313" s="143"/>
      <c r="H313" s="143"/>
      <c r="I313" s="143"/>
      <c r="J313" s="100" t="s">
        <v>63</v>
      </c>
      <c r="K313" s="177"/>
      <c r="L313" s="106" t="s">
        <v>85</v>
      </c>
      <c r="M313" s="94">
        <v>0</v>
      </c>
      <c r="N313" s="94">
        <v>0</v>
      </c>
      <c r="O313" s="94">
        <v>957.12119999999993</v>
      </c>
      <c r="P313" s="94">
        <v>0</v>
      </c>
      <c r="Q313" s="94"/>
      <c r="R313" s="95">
        <f t="shared" si="40"/>
        <v>957.12119999999993</v>
      </c>
      <c r="S313" s="148"/>
      <c r="T313" s="87"/>
      <c r="U313" s="87"/>
    </row>
    <row r="314" spans="1:21" s="84" customFormat="1" x14ac:dyDescent="0.3">
      <c r="A314" s="148"/>
      <c r="B314" s="124"/>
      <c r="C314" s="155"/>
      <c r="D314" s="143"/>
      <c r="E314" s="143"/>
      <c r="F314" s="143"/>
      <c r="G314" s="143"/>
      <c r="H314" s="143"/>
      <c r="I314" s="143"/>
      <c r="J314" s="73" t="s">
        <v>29</v>
      </c>
      <c r="K314" s="78"/>
      <c r="L314" s="40" t="s">
        <v>71</v>
      </c>
      <c r="M314" s="35">
        <v>0</v>
      </c>
      <c r="N314" s="35">
        <v>0</v>
      </c>
      <c r="O314" s="35">
        <v>254.38420000000002</v>
      </c>
      <c r="P314" s="35">
        <v>0</v>
      </c>
      <c r="Q314" s="35"/>
      <c r="R314" s="54">
        <f t="shared" si="40"/>
        <v>254.38420000000002</v>
      </c>
      <c r="S314" s="148"/>
      <c r="T314" s="87"/>
      <c r="U314" s="87"/>
    </row>
    <row r="315" spans="1:21" s="84" customFormat="1" x14ac:dyDescent="0.3">
      <c r="A315" s="148"/>
      <c r="B315" s="124"/>
      <c r="C315" s="156"/>
      <c r="D315" s="143"/>
      <c r="E315" s="143"/>
      <c r="F315" s="143"/>
      <c r="G315" s="143"/>
      <c r="H315" s="143"/>
      <c r="I315" s="143"/>
      <c r="J315" s="24"/>
      <c r="K315" s="27"/>
      <c r="L315" s="28"/>
      <c r="M315" s="26">
        <f>SUM(M292:M314)</f>
        <v>224.94800000000004</v>
      </c>
      <c r="N315" s="26">
        <f t="shared" ref="N315:Q315" si="41">SUM(N292:N314)</f>
        <v>4735.5057000000006</v>
      </c>
      <c r="O315" s="26">
        <f t="shared" si="41"/>
        <v>5017.0923000000003</v>
      </c>
      <c r="P315" s="26">
        <f>SUM(P292:P314)</f>
        <v>148.21710000000002</v>
      </c>
      <c r="Q315" s="26">
        <f t="shared" si="41"/>
        <v>0</v>
      </c>
      <c r="R315" s="26">
        <f>SUM(R292:R314)</f>
        <v>10125.7631</v>
      </c>
      <c r="S315" s="148"/>
      <c r="T315" s="87"/>
      <c r="U315" s="87"/>
    </row>
    <row r="316" spans="1:21" s="84" customFormat="1" ht="18.75" customHeight="1" x14ac:dyDescent="0.3">
      <c r="A316" s="148"/>
      <c r="B316" s="124"/>
      <c r="C316" s="154" t="s">
        <v>154</v>
      </c>
      <c r="D316" s="143"/>
      <c r="E316" s="143"/>
      <c r="F316" s="143"/>
      <c r="G316" s="143"/>
      <c r="H316" s="143"/>
      <c r="I316" s="143"/>
      <c r="J316" s="100" t="s">
        <v>27</v>
      </c>
      <c r="K316" s="176">
        <v>458</v>
      </c>
      <c r="L316" s="106" t="s">
        <v>36</v>
      </c>
      <c r="M316" s="107">
        <v>1.5382</v>
      </c>
      <c r="N316" s="107">
        <v>0</v>
      </c>
      <c r="O316" s="107">
        <v>0.33</v>
      </c>
      <c r="P316" s="107">
        <v>0.14449999999999999</v>
      </c>
      <c r="Q316" s="94"/>
      <c r="R316" s="95">
        <f>SUM(M316:Q316)</f>
        <v>2.0127000000000002</v>
      </c>
      <c r="S316" s="148"/>
      <c r="T316" s="87"/>
      <c r="U316" s="87"/>
    </row>
    <row r="317" spans="1:21" s="84" customFormat="1" x14ac:dyDescent="0.3">
      <c r="A317" s="148"/>
      <c r="B317" s="124"/>
      <c r="C317" s="155"/>
      <c r="D317" s="143"/>
      <c r="E317" s="143"/>
      <c r="F317" s="143"/>
      <c r="G317" s="143"/>
      <c r="H317" s="143"/>
      <c r="I317" s="143"/>
      <c r="J317" s="100" t="s">
        <v>29</v>
      </c>
      <c r="K317" s="177"/>
      <c r="L317" s="106" t="s">
        <v>35</v>
      </c>
      <c r="M317" s="107">
        <v>290.49329999999998</v>
      </c>
      <c r="N317" s="107">
        <v>266.46090000000004</v>
      </c>
      <c r="O317" s="107">
        <v>122.59439999999999</v>
      </c>
      <c r="P317" s="107">
        <v>66.853200000000001</v>
      </c>
      <c r="Q317" s="94"/>
      <c r="R317" s="95">
        <f>SUM(M317:Q317)</f>
        <v>746.40179999999998</v>
      </c>
      <c r="S317" s="148"/>
      <c r="T317" s="87"/>
      <c r="U317" s="87"/>
    </row>
    <row r="318" spans="1:21" s="84" customFormat="1" x14ac:dyDescent="0.3">
      <c r="A318" s="148"/>
      <c r="B318" s="124"/>
      <c r="C318" s="155"/>
      <c r="D318" s="143"/>
      <c r="E318" s="143"/>
      <c r="F318" s="143"/>
      <c r="G318" s="143"/>
      <c r="H318" s="143"/>
      <c r="I318" s="143"/>
      <c r="J318" s="100" t="s">
        <v>32</v>
      </c>
      <c r="K318" s="177"/>
      <c r="L318" s="106" t="s">
        <v>37</v>
      </c>
      <c r="M318" s="107">
        <v>8.7375000000000007</v>
      </c>
      <c r="N318" s="107">
        <v>0</v>
      </c>
      <c r="O318" s="107">
        <v>0</v>
      </c>
      <c r="P318" s="107">
        <v>0</v>
      </c>
      <c r="Q318" s="94"/>
      <c r="R318" s="95">
        <f t="shared" ref="R318:R348" si="42">SUM(M318:Q318)</f>
        <v>8.7375000000000007</v>
      </c>
      <c r="S318" s="148"/>
      <c r="T318" s="87"/>
      <c r="U318" s="87"/>
    </row>
    <row r="319" spans="1:21" s="84" customFormat="1" x14ac:dyDescent="0.3">
      <c r="A319" s="148"/>
      <c r="B319" s="124"/>
      <c r="C319" s="155"/>
      <c r="D319" s="143"/>
      <c r="E319" s="143"/>
      <c r="F319" s="143"/>
      <c r="G319" s="143"/>
      <c r="H319" s="143"/>
      <c r="I319" s="143"/>
      <c r="J319" s="100" t="s">
        <v>29</v>
      </c>
      <c r="K319" s="177"/>
      <c r="L319" s="106" t="s">
        <v>38</v>
      </c>
      <c r="M319" s="107">
        <v>38.796900000000001</v>
      </c>
      <c r="N319" s="107">
        <v>26.374200000000002</v>
      </c>
      <c r="O319" s="107">
        <v>50.0685</v>
      </c>
      <c r="P319" s="107">
        <v>14.744899999999999</v>
      </c>
      <c r="Q319" s="94"/>
      <c r="R319" s="95">
        <f t="shared" si="42"/>
        <v>129.9845</v>
      </c>
      <c r="S319" s="148"/>
      <c r="T319" s="87"/>
      <c r="U319" s="87"/>
    </row>
    <row r="320" spans="1:21" s="84" customFormat="1" x14ac:dyDescent="0.3">
      <c r="A320" s="148"/>
      <c r="B320" s="124"/>
      <c r="C320" s="155"/>
      <c r="D320" s="143"/>
      <c r="E320" s="143"/>
      <c r="F320" s="143"/>
      <c r="G320" s="143"/>
      <c r="H320" s="143"/>
      <c r="I320" s="143"/>
      <c r="J320" s="100" t="s">
        <v>29</v>
      </c>
      <c r="K320" s="177"/>
      <c r="L320" s="106" t="s">
        <v>77</v>
      </c>
      <c r="M320" s="107">
        <v>5</v>
      </c>
      <c r="N320" s="107">
        <v>27</v>
      </c>
      <c r="O320" s="107">
        <v>33.5</v>
      </c>
      <c r="P320" s="107">
        <v>34</v>
      </c>
      <c r="Q320" s="94"/>
      <c r="R320" s="95">
        <f t="shared" si="42"/>
        <v>99.5</v>
      </c>
      <c r="S320" s="148"/>
      <c r="T320" s="87"/>
      <c r="U320" s="87"/>
    </row>
    <row r="321" spans="1:21" s="84" customFormat="1" x14ac:dyDescent="0.3">
      <c r="A321" s="148"/>
      <c r="B321" s="124"/>
      <c r="C321" s="155"/>
      <c r="D321" s="143"/>
      <c r="E321" s="143"/>
      <c r="F321" s="143"/>
      <c r="G321" s="143"/>
      <c r="H321" s="143"/>
      <c r="I321" s="143"/>
      <c r="J321" s="100" t="s">
        <v>29</v>
      </c>
      <c r="K321" s="177"/>
      <c r="L321" s="106" t="s">
        <v>91</v>
      </c>
      <c r="M321" s="107">
        <v>41.040500000000002</v>
      </c>
      <c r="N321" s="107">
        <v>41.613800000000005</v>
      </c>
      <c r="O321" s="107">
        <v>50.372399999999999</v>
      </c>
      <c r="P321" s="107">
        <v>15.2943</v>
      </c>
      <c r="Q321" s="94"/>
      <c r="R321" s="95">
        <f t="shared" si="42"/>
        <v>148.321</v>
      </c>
      <c r="S321" s="148"/>
      <c r="T321" s="87"/>
      <c r="U321" s="87"/>
    </row>
    <row r="322" spans="1:21" s="84" customFormat="1" x14ac:dyDescent="0.3">
      <c r="A322" s="148"/>
      <c r="B322" s="124"/>
      <c r="C322" s="155"/>
      <c r="D322" s="143"/>
      <c r="E322" s="143"/>
      <c r="F322" s="143"/>
      <c r="G322" s="143"/>
      <c r="H322" s="143"/>
      <c r="I322" s="143"/>
      <c r="J322" s="100" t="s">
        <v>29</v>
      </c>
      <c r="K322" s="177"/>
      <c r="L322" s="106" t="s">
        <v>101</v>
      </c>
      <c r="M322" s="107">
        <v>0</v>
      </c>
      <c r="N322" s="107">
        <v>0</v>
      </c>
      <c r="O322" s="107">
        <v>0</v>
      </c>
      <c r="P322" s="107">
        <v>0</v>
      </c>
      <c r="Q322" s="94"/>
      <c r="R322" s="95">
        <f t="shared" si="42"/>
        <v>0</v>
      </c>
      <c r="S322" s="148"/>
      <c r="T322" s="87"/>
      <c r="U322" s="87"/>
    </row>
    <row r="323" spans="1:21" s="84" customFormat="1" x14ac:dyDescent="0.3">
      <c r="A323" s="148"/>
      <c r="B323" s="124"/>
      <c r="C323" s="155"/>
      <c r="D323" s="143"/>
      <c r="E323" s="143"/>
      <c r="F323" s="143"/>
      <c r="G323" s="143"/>
      <c r="H323" s="143"/>
      <c r="I323" s="143"/>
      <c r="J323" s="100" t="s">
        <v>29</v>
      </c>
      <c r="K323" s="177"/>
      <c r="L323" s="106" t="s">
        <v>112</v>
      </c>
      <c r="M323" s="107">
        <v>36.475000000000001</v>
      </c>
      <c r="N323" s="107">
        <v>36.270000000000003</v>
      </c>
      <c r="O323" s="107">
        <v>40</v>
      </c>
      <c r="P323" s="107">
        <v>34.381</v>
      </c>
      <c r="Q323" s="94"/>
      <c r="R323" s="95">
        <f t="shared" si="42"/>
        <v>147.126</v>
      </c>
      <c r="S323" s="148"/>
      <c r="T323" s="87"/>
      <c r="U323" s="87"/>
    </row>
    <row r="324" spans="1:21" s="84" customFormat="1" x14ac:dyDescent="0.3">
      <c r="A324" s="148"/>
      <c r="B324" s="124"/>
      <c r="C324" s="155"/>
      <c r="D324" s="143"/>
      <c r="E324" s="143"/>
      <c r="F324" s="143"/>
      <c r="G324" s="143"/>
      <c r="H324" s="143"/>
      <c r="I324" s="143"/>
      <c r="J324" s="100" t="s">
        <v>63</v>
      </c>
      <c r="K324" s="177"/>
      <c r="L324" s="106" t="s">
        <v>113</v>
      </c>
      <c r="M324" s="107">
        <v>66.004100000000008</v>
      </c>
      <c r="N324" s="107">
        <v>100.5753</v>
      </c>
      <c r="O324" s="107">
        <v>95.68</v>
      </c>
      <c r="P324" s="107">
        <v>71.817999999999998</v>
      </c>
      <c r="Q324" s="94"/>
      <c r="R324" s="95">
        <f t="shared" si="42"/>
        <v>334.07740000000001</v>
      </c>
      <c r="S324" s="148"/>
      <c r="T324" s="87"/>
      <c r="U324" s="87"/>
    </row>
    <row r="325" spans="1:21" s="84" customFormat="1" x14ac:dyDescent="0.3">
      <c r="A325" s="148"/>
      <c r="B325" s="124"/>
      <c r="C325" s="155"/>
      <c r="D325" s="143"/>
      <c r="E325" s="143"/>
      <c r="F325" s="143"/>
      <c r="G325" s="143"/>
      <c r="H325" s="143"/>
      <c r="I325" s="143"/>
      <c r="J325" s="100" t="s">
        <v>29</v>
      </c>
      <c r="K325" s="177"/>
      <c r="L325" s="106" t="s">
        <v>114</v>
      </c>
      <c r="M325" s="107">
        <v>52.695099999999996</v>
      </c>
      <c r="N325" s="107">
        <v>39.212300000000006</v>
      </c>
      <c r="O325" s="107">
        <v>36.243600000000001</v>
      </c>
      <c r="P325" s="107">
        <v>22.702000000000002</v>
      </c>
      <c r="Q325" s="94"/>
      <c r="R325" s="95">
        <f t="shared" si="42"/>
        <v>150.85300000000001</v>
      </c>
      <c r="S325" s="148"/>
      <c r="T325" s="87"/>
      <c r="U325" s="87"/>
    </row>
    <row r="326" spans="1:21" s="84" customFormat="1" x14ac:dyDescent="0.3">
      <c r="A326" s="148"/>
      <c r="B326" s="124"/>
      <c r="C326" s="155"/>
      <c r="D326" s="143"/>
      <c r="E326" s="143"/>
      <c r="F326" s="143"/>
      <c r="G326" s="143"/>
      <c r="H326" s="143"/>
      <c r="I326" s="143"/>
      <c r="J326" s="100" t="s">
        <v>29</v>
      </c>
      <c r="K326" s="177"/>
      <c r="L326" s="106" t="s">
        <v>69</v>
      </c>
      <c r="M326" s="107">
        <v>0</v>
      </c>
      <c r="N326" s="107">
        <v>0.9</v>
      </c>
      <c r="O326" s="107">
        <v>0.57610000000000006</v>
      </c>
      <c r="P326" s="107">
        <v>0</v>
      </c>
      <c r="Q326" s="94"/>
      <c r="R326" s="95">
        <f t="shared" si="42"/>
        <v>1.4761000000000002</v>
      </c>
      <c r="S326" s="148"/>
      <c r="T326" s="87"/>
      <c r="U326" s="87"/>
    </row>
    <row r="327" spans="1:21" s="84" customFormat="1" x14ac:dyDescent="0.3">
      <c r="A327" s="148"/>
      <c r="B327" s="124"/>
      <c r="C327" s="155"/>
      <c r="D327" s="143"/>
      <c r="E327" s="143"/>
      <c r="F327" s="143"/>
      <c r="G327" s="143"/>
      <c r="H327" s="143"/>
      <c r="I327" s="143"/>
      <c r="J327" s="100" t="s">
        <v>29</v>
      </c>
      <c r="K327" s="177"/>
      <c r="L327" s="106" t="s">
        <v>115</v>
      </c>
      <c r="M327" s="107">
        <v>26.376099999999997</v>
      </c>
      <c r="N327" s="107">
        <v>88.890799999999999</v>
      </c>
      <c r="O327" s="107">
        <v>80.551500000000004</v>
      </c>
      <c r="P327" s="107">
        <v>0</v>
      </c>
      <c r="Q327" s="94"/>
      <c r="R327" s="95">
        <f t="shared" si="42"/>
        <v>195.8184</v>
      </c>
      <c r="S327" s="148"/>
      <c r="T327" s="87"/>
      <c r="U327" s="87"/>
    </row>
    <row r="328" spans="1:21" s="84" customFormat="1" x14ac:dyDescent="0.3">
      <c r="A328" s="148"/>
      <c r="B328" s="124"/>
      <c r="C328" s="155"/>
      <c r="D328" s="143"/>
      <c r="E328" s="143"/>
      <c r="F328" s="143"/>
      <c r="G328" s="143"/>
      <c r="H328" s="143"/>
      <c r="I328" s="143"/>
      <c r="J328" s="100" t="s">
        <v>63</v>
      </c>
      <c r="K328" s="177"/>
      <c r="L328" s="106" t="s">
        <v>108</v>
      </c>
      <c r="M328" s="107">
        <v>0</v>
      </c>
      <c r="N328" s="107">
        <v>0</v>
      </c>
      <c r="O328" s="107">
        <v>0</v>
      </c>
      <c r="P328" s="107">
        <v>300</v>
      </c>
      <c r="Q328" s="94"/>
      <c r="R328" s="95">
        <f t="shared" si="42"/>
        <v>300</v>
      </c>
      <c r="S328" s="148"/>
      <c r="T328" s="87"/>
      <c r="U328" s="87"/>
    </row>
    <row r="329" spans="1:21" s="84" customFormat="1" x14ac:dyDescent="0.3">
      <c r="A329" s="148"/>
      <c r="B329" s="124"/>
      <c r="C329" s="155"/>
      <c r="D329" s="143"/>
      <c r="E329" s="143"/>
      <c r="F329" s="143"/>
      <c r="G329" s="143"/>
      <c r="H329" s="143"/>
      <c r="I329" s="143"/>
      <c r="J329" s="100" t="s">
        <v>29</v>
      </c>
      <c r="K329" s="177"/>
      <c r="L329" s="106" t="s">
        <v>100</v>
      </c>
      <c r="M329" s="107">
        <v>94.777000000000001</v>
      </c>
      <c r="N329" s="107">
        <v>38.768000000000001</v>
      </c>
      <c r="O329" s="107">
        <v>148.42590000000001</v>
      </c>
      <c r="P329" s="107">
        <v>43.6751</v>
      </c>
      <c r="Q329" s="94"/>
      <c r="R329" s="95">
        <f t="shared" si="42"/>
        <v>325.64600000000002</v>
      </c>
      <c r="S329" s="148"/>
      <c r="T329" s="87"/>
      <c r="U329" s="87"/>
    </row>
    <row r="330" spans="1:21" s="84" customFormat="1" x14ac:dyDescent="0.3">
      <c r="A330" s="148"/>
      <c r="B330" s="124"/>
      <c r="C330" s="155"/>
      <c r="D330" s="143"/>
      <c r="E330" s="143"/>
      <c r="F330" s="143"/>
      <c r="G330" s="143"/>
      <c r="H330" s="143"/>
      <c r="I330" s="143"/>
      <c r="J330" s="100" t="s">
        <v>29</v>
      </c>
      <c r="K330" s="177"/>
      <c r="L330" s="106" t="s">
        <v>116</v>
      </c>
      <c r="M330" s="107">
        <v>147.84139999999999</v>
      </c>
      <c r="N330" s="107">
        <v>197.34344209999998</v>
      </c>
      <c r="O330" s="107">
        <v>217.18720000000002</v>
      </c>
      <c r="P330" s="107">
        <v>123.20360000000001</v>
      </c>
      <c r="Q330" s="94"/>
      <c r="R330" s="95">
        <f t="shared" si="42"/>
        <v>685.5756421000001</v>
      </c>
      <c r="S330" s="148"/>
      <c r="T330" s="87"/>
      <c r="U330" s="87"/>
    </row>
    <row r="331" spans="1:21" s="84" customFormat="1" x14ac:dyDescent="0.3">
      <c r="A331" s="148"/>
      <c r="B331" s="124"/>
      <c r="C331" s="155"/>
      <c r="D331" s="143"/>
      <c r="E331" s="143"/>
      <c r="F331" s="143"/>
      <c r="G331" s="143"/>
      <c r="H331" s="143"/>
      <c r="I331" s="143"/>
      <c r="J331" s="100" t="s">
        <v>29</v>
      </c>
      <c r="K331" s="177"/>
      <c r="L331" s="106" t="s">
        <v>89</v>
      </c>
      <c r="M331" s="107">
        <v>4.28</v>
      </c>
      <c r="N331" s="107">
        <v>6</v>
      </c>
      <c r="O331" s="107">
        <v>7.9965999999999999</v>
      </c>
      <c r="P331" s="107">
        <v>3</v>
      </c>
      <c r="Q331" s="94"/>
      <c r="R331" s="95">
        <f t="shared" si="42"/>
        <v>21.276600000000002</v>
      </c>
      <c r="S331" s="148"/>
      <c r="T331" s="87"/>
      <c r="U331" s="87"/>
    </row>
    <row r="332" spans="1:21" s="84" customFormat="1" x14ac:dyDescent="0.3">
      <c r="A332" s="148"/>
      <c r="B332" s="124"/>
      <c r="C332" s="155"/>
      <c r="D332" s="143"/>
      <c r="E332" s="143"/>
      <c r="F332" s="143"/>
      <c r="G332" s="143"/>
      <c r="H332" s="143"/>
      <c r="I332" s="143"/>
      <c r="J332" s="100" t="s">
        <v>29</v>
      </c>
      <c r="K332" s="177"/>
      <c r="L332" s="106" t="s">
        <v>74</v>
      </c>
      <c r="M332" s="107">
        <v>0</v>
      </c>
      <c r="N332" s="107">
        <v>117.06310000000001</v>
      </c>
      <c r="O332" s="107">
        <v>337.88499999999999</v>
      </c>
      <c r="P332" s="107">
        <v>119.48699999999999</v>
      </c>
      <c r="Q332" s="94"/>
      <c r="R332" s="95">
        <f t="shared" si="42"/>
        <v>574.43510000000003</v>
      </c>
      <c r="S332" s="148"/>
      <c r="T332" s="87"/>
      <c r="U332" s="87"/>
    </row>
    <row r="333" spans="1:21" s="84" customFormat="1" x14ac:dyDescent="0.3">
      <c r="A333" s="148"/>
      <c r="B333" s="124"/>
      <c r="C333" s="155"/>
      <c r="D333" s="143"/>
      <c r="E333" s="143"/>
      <c r="F333" s="143"/>
      <c r="G333" s="143"/>
      <c r="H333" s="143"/>
      <c r="I333" s="143"/>
      <c r="J333" s="100" t="s">
        <v>63</v>
      </c>
      <c r="K333" s="177"/>
      <c r="L333" s="106" t="s">
        <v>117</v>
      </c>
      <c r="M333" s="107">
        <v>0</v>
      </c>
      <c r="N333" s="107">
        <v>153.85629999999998</v>
      </c>
      <c r="O333" s="107">
        <v>285.5215</v>
      </c>
      <c r="P333" s="107">
        <v>268.8</v>
      </c>
      <c r="Q333" s="94"/>
      <c r="R333" s="95">
        <f t="shared" si="42"/>
        <v>708.17779999999993</v>
      </c>
      <c r="S333" s="148"/>
      <c r="T333" s="87"/>
      <c r="U333" s="87"/>
    </row>
    <row r="334" spans="1:21" s="84" customFormat="1" x14ac:dyDescent="0.3">
      <c r="A334" s="148"/>
      <c r="B334" s="124"/>
      <c r="C334" s="155"/>
      <c r="D334" s="143"/>
      <c r="E334" s="143"/>
      <c r="F334" s="143"/>
      <c r="G334" s="143"/>
      <c r="H334" s="143"/>
      <c r="I334" s="143"/>
      <c r="J334" s="100" t="s">
        <v>29</v>
      </c>
      <c r="K334" s="177"/>
      <c r="L334" s="106" t="s">
        <v>118</v>
      </c>
      <c r="M334" s="107">
        <v>392.48820000000001</v>
      </c>
      <c r="N334" s="107">
        <v>726.42200000000003</v>
      </c>
      <c r="O334" s="107">
        <v>693.83460000000002</v>
      </c>
      <c r="P334" s="107">
        <v>1008.7377</v>
      </c>
      <c r="Q334" s="94"/>
      <c r="R334" s="95">
        <f t="shared" si="42"/>
        <v>2821.4825000000001</v>
      </c>
      <c r="S334" s="148"/>
      <c r="T334" s="87"/>
      <c r="U334" s="87"/>
    </row>
    <row r="335" spans="1:21" s="84" customFormat="1" x14ac:dyDescent="0.3">
      <c r="A335" s="148"/>
      <c r="B335" s="124"/>
      <c r="C335" s="155"/>
      <c r="D335" s="143"/>
      <c r="E335" s="143"/>
      <c r="F335" s="143"/>
      <c r="G335" s="143"/>
      <c r="H335" s="143"/>
      <c r="I335" s="143"/>
      <c r="J335" s="100" t="s">
        <v>29</v>
      </c>
      <c r="K335" s="177"/>
      <c r="L335" s="106" t="s">
        <v>119</v>
      </c>
      <c r="M335" s="107">
        <v>61.603299999999997</v>
      </c>
      <c r="N335" s="107">
        <v>77.062200000000004</v>
      </c>
      <c r="O335" s="107">
        <v>203.00800000000001</v>
      </c>
      <c r="P335" s="107">
        <v>362.99700000000001</v>
      </c>
      <c r="Q335" s="94"/>
      <c r="R335" s="95">
        <f t="shared" si="42"/>
        <v>704.67049999999995</v>
      </c>
      <c r="S335" s="148"/>
      <c r="T335" s="87"/>
      <c r="U335" s="87"/>
    </row>
    <row r="336" spans="1:21" s="84" customFormat="1" x14ac:dyDescent="0.3">
      <c r="A336" s="148"/>
      <c r="B336" s="124"/>
      <c r="C336" s="155"/>
      <c r="D336" s="143"/>
      <c r="E336" s="143"/>
      <c r="F336" s="143"/>
      <c r="G336" s="143"/>
      <c r="H336" s="143"/>
      <c r="I336" s="143"/>
      <c r="J336" s="100" t="s">
        <v>29</v>
      </c>
      <c r="K336" s="177"/>
      <c r="L336" s="106" t="s">
        <v>72</v>
      </c>
      <c r="M336" s="107">
        <v>28.642099999999999</v>
      </c>
      <c r="N336" s="107">
        <v>0</v>
      </c>
      <c r="O336" s="107">
        <v>0</v>
      </c>
      <c r="P336" s="107">
        <v>6.7018000000000004</v>
      </c>
      <c r="Q336" s="94"/>
      <c r="R336" s="95">
        <f t="shared" si="42"/>
        <v>35.343899999999998</v>
      </c>
      <c r="S336" s="148"/>
      <c r="T336" s="87"/>
      <c r="U336" s="87"/>
    </row>
    <row r="337" spans="1:21" s="84" customFormat="1" x14ac:dyDescent="0.3">
      <c r="A337" s="148"/>
      <c r="B337" s="124"/>
      <c r="C337" s="155"/>
      <c r="D337" s="143"/>
      <c r="E337" s="143"/>
      <c r="F337" s="143"/>
      <c r="G337" s="143"/>
      <c r="H337" s="143"/>
      <c r="I337" s="143"/>
      <c r="J337" s="100" t="s">
        <v>29</v>
      </c>
      <c r="K337" s="177"/>
      <c r="L337" s="106" t="s">
        <v>120</v>
      </c>
      <c r="M337" s="107">
        <v>0</v>
      </c>
      <c r="N337" s="107">
        <v>2</v>
      </c>
      <c r="O337" s="107">
        <v>0</v>
      </c>
      <c r="P337" s="107">
        <v>0</v>
      </c>
      <c r="Q337" s="94"/>
      <c r="R337" s="95">
        <f t="shared" si="42"/>
        <v>2</v>
      </c>
      <c r="S337" s="148"/>
      <c r="T337" s="87"/>
      <c r="U337" s="87"/>
    </row>
    <row r="338" spans="1:21" s="84" customFormat="1" x14ac:dyDescent="0.3">
      <c r="A338" s="148"/>
      <c r="B338" s="124"/>
      <c r="C338" s="155"/>
      <c r="D338" s="143"/>
      <c r="E338" s="143"/>
      <c r="F338" s="143"/>
      <c r="G338" s="143"/>
      <c r="H338" s="143"/>
      <c r="I338" s="143"/>
      <c r="J338" s="100" t="s">
        <v>63</v>
      </c>
      <c r="K338" s="177"/>
      <c r="L338" s="106" t="s">
        <v>121</v>
      </c>
      <c r="M338" s="107">
        <v>0</v>
      </c>
      <c r="N338" s="107">
        <v>174.0335</v>
      </c>
      <c r="O338" s="107">
        <v>0</v>
      </c>
      <c r="P338" s="107">
        <v>0</v>
      </c>
      <c r="Q338" s="94"/>
      <c r="R338" s="95">
        <f t="shared" si="42"/>
        <v>174.0335</v>
      </c>
      <c r="S338" s="148"/>
      <c r="T338" s="87"/>
      <c r="U338" s="87"/>
    </row>
    <row r="339" spans="1:21" s="84" customFormat="1" x14ac:dyDescent="0.3">
      <c r="A339" s="148"/>
      <c r="B339" s="124"/>
      <c r="C339" s="155"/>
      <c r="D339" s="143"/>
      <c r="E339" s="143"/>
      <c r="F339" s="143"/>
      <c r="G339" s="143"/>
      <c r="H339" s="143"/>
      <c r="I339" s="143"/>
      <c r="J339" s="100" t="s">
        <v>29</v>
      </c>
      <c r="K339" s="177"/>
      <c r="L339" s="108" t="s">
        <v>71</v>
      </c>
      <c r="M339" s="107">
        <v>3.7145999999999999</v>
      </c>
      <c r="N339" s="107">
        <v>64.036599999999993</v>
      </c>
      <c r="O339" s="107">
        <v>20.114999999999998</v>
      </c>
      <c r="P339" s="107">
        <v>0</v>
      </c>
      <c r="Q339" s="94"/>
      <c r="R339" s="95">
        <f t="shared" si="42"/>
        <v>87.866199999999992</v>
      </c>
      <c r="S339" s="148"/>
      <c r="T339" s="87"/>
      <c r="U339" s="87"/>
    </row>
    <row r="340" spans="1:21" s="84" customFormat="1" x14ac:dyDescent="0.3">
      <c r="A340" s="148"/>
      <c r="B340" s="124"/>
      <c r="C340" s="155"/>
      <c r="D340" s="143"/>
      <c r="E340" s="143"/>
      <c r="F340" s="143"/>
      <c r="G340" s="143"/>
      <c r="H340" s="143"/>
      <c r="I340" s="143"/>
      <c r="J340" s="100" t="s">
        <v>29</v>
      </c>
      <c r="K340" s="177"/>
      <c r="L340" s="106" t="s">
        <v>79</v>
      </c>
      <c r="M340" s="107">
        <v>14.9725</v>
      </c>
      <c r="N340" s="107">
        <v>0</v>
      </c>
      <c r="O340" s="107">
        <v>0</v>
      </c>
      <c r="P340" s="107">
        <v>0</v>
      </c>
      <c r="Q340" s="94"/>
      <c r="R340" s="95">
        <f t="shared" si="42"/>
        <v>14.9725</v>
      </c>
      <c r="S340" s="148"/>
      <c r="T340" s="87"/>
      <c r="U340" s="87"/>
    </row>
    <row r="341" spans="1:21" s="84" customFormat="1" x14ac:dyDescent="0.3">
      <c r="A341" s="148"/>
      <c r="B341" s="124"/>
      <c r="C341" s="155"/>
      <c r="D341" s="143"/>
      <c r="E341" s="143"/>
      <c r="F341" s="143"/>
      <c r="G341" s="143"/>
      <c r="H341" s="143"/>
      <c r="I341" s="143"/>
      <c r="J341" s="100" t="s">
        <v>29</v>
      </c>
      <c r="K341" s="177"/>
      <c r="L341" s="106" t="s">
        <v>122</v>
      </c>
      <c r="M341" s="107">
        <v>5.8615000000000004</v>
      </c>
      <c r="N341" s="107">
        <v>0</v>
      </c>
      <c r="O341" s="107">
        <v>0</v>
      </c>
      <c r="P341" s="107">
        <v>0</v>
      </c>
      <c r="Q341" s="94"/>
      <c r="R341" s="95">
        <f t="shared" si="42"/>
        <v>5.8615000000000004</v>
      </c>
      <c r="S341" s="148"/>
      <c r="T341" s="87"/>
      <c r="U341" s="87"/>
    </row>
    <row r="342" spans="1:21" s="84" customFormat="1" x14ac:dyDescent="0.3">
      <c r="A342" s="148"/>
      <c r="B342" s="124"/>
      <c r="C342" s="155"/>
      <c r="D342" s="143"/>
      <c r="E342" s="143"/>
      <c r="F342" s="143"/>
      <c r="G342" s="143"/>
      <c r="H342" s="143"/>
      <c r="I342" s="143"/>
      <c r="J342" s="100" t="s">
        <v>63</v>
      </c>
      <c r="K342" s="177"/>
      <c r="L342" s="106" t="s">
        <v>82</v>
      </c>
      <c r="M342" s="107">
        <v>0</v>
      </c>
      <c r="N342" s="107">
        <v>0</v>
      </c>
      <c r="O342" s="107">
        <v>0</v>
      </c>
      <c r="P342" s="107">
        <v>556.52200000000005</v>
      </c>
      <c r="Q342" s="94"/>
      <c r="R342" s="95">
        <f t="shared" si="42"/>
        <v>556.52200000000005</v>
      </c>
      <c r="S342" s="148"/>
      <c r="T342" s="87"/>
      <c r="U342" s="87"/>
    </row>
    <row r="343" spans="1:21" s="84" customFormat="1" x14ac:dyDescent="0.3">
      <c r="A343" s="148"/>
      <c r="B343" s="124"/>
      <c r="C343" s="155"/>
      <c r="D343" s="143"/>
      <c r="E343" s="143"/>
      <c r="F343" s="143"/>
      <c r="G343" s="143"/>
      <c r="H343" s="143"/>
      <c r="I343" s="143"/>
      <c r="J343" s="100" t="s">
        <v>32</v>
      </c>
      <c r="K343" s="177"/>
      <c r="L343" s="106" t="s">
        <v>83</v>
      </c>
      <c r="M343" s="107">
        <v>170</v>
      </c>
      <c r="N343" s="107">
        <v>0</v>
      </c>
      <c r="O343" s="107">
        <v>0</v>
      </c>
      <c r="P343" s="107">
        <v>0</v>
      </c>
      <c r="Q343" s="94"/>
      <c r="R343" s="95">
        <f t="shared" si="42"/>
        <v>170</v>
      </c>
      <c r="S343" s="148"/>
      <c r="T343" s="87"/>
      <c r="U343" s="87"/>
    </row>
    <row r="344" spans="1:21" s="84" customFormat="1" x14ac:dyDescent="0.3">
      <c r="A344" s="148"/>
      <c r="B344" s="124"/>
      <c r="C344" s="155"/>
      <c r="D344" s="143"/>
      <c r="E344" s="143"/>
      <c r="F344" s="143"/>
      <c r="G344" s="143"/>
      <c r="H344" s="143"/>
      <c r="I344" s="143"/>
      <c r="J344" s="100" t="s">
        <v>29</v>
      </c>
      <c r="K344" s="177"/>
      <c r="L344" s="106" t="s">
        <v>155</v>
      </c>
      <c r="M344" s="107">
        <v>0</v>
      </c>
      <c r="N344" s="107">
        <v>0</v>
      </c>
      <c r="O344" s="107">
        <v>32.425599999999996</v>
      </c>
      <c r="P344" s="107">
        <v>0</v>
      </c>
      <c r="Q344" s="94"/>
      <c r="R344" s="95">
        <f t="shared" si="42"/>
        <v>32.425599999999996</v>
      </c>
      <c r="S344" s="148"/>
      <c r="T344" s="87"/>
      <c r="U344" s="87"/>
    </row>
    <row r="345" spans="1:21" s="84" customFormat="1" x14ac:dyDescent="0.3">
      <c r="A345" s="148"/>
      <c r="B345" s="124"/>
      <c r="C345" s="155"/>
      <c r="D345" s="143"/>
      <c r="E345" s="143"/>
      <c r="F345" s="143"/>
      <c r="G345" s="143"/>
      <c r="H345" s="143"/>
      <c r="I345" s="143"/>
      <c r="J345" s="100" t="s">
        <v>29</v>
      </c>
      <c r="K345" s="177"/>
      <c r="L345" s="106" t="s">
        <v>123</v>
      </c>
      <c r="M345" s="107">
        <v>241.279</v>
      </c>
      <c r="N345" s="107">
        <v>136.57729999999998</v>
      </c>
      <c r="O345" s="107">
        <v>62.887500000000003</v>
      </c>
      <c r="P345" s="107">
        <v>293.29199999999997</v>
      </c>
      <c r="Q345" s="94"/>
      <c r="R345" s="95">
        <f t="shared" si="42"/>
        <v>734.03579999999988</v>
      </c>
      <c r="S345" s="148"/>
      <c r="T345" s="87"/>
      <c r="U345" s="87"/>
    </row>
    <row r="346" spans="1:21" s="84" customFormat="1" x14ac:dyDescent="0.3">
      <c r="A346" s="148"/>
      <c r="B346" s="124"/>
      <c r="C346" s="155"/>
      <c r="D346" s="143"/>
      <c r="E346" s="143"/>
      <c r="F346" s="143"/>
      <c r="G346" s="143"/>
      <c r="H346" s="143"/>
      <c r="I346" s="143"/>
      <c r="J346" s="100" t="s">
        <v>63</v>
      </c>
      <c r="K346" s="177"/>
      <c r="L346" s="106" t="s">
        <v>124</v>
      </c>
      <c r="M346" s="107">
        <v>0</v>
      </c>
      <c r="N346" s="107">
        <v>0</v>
      </c>
      <c r="O346" s="107">
        <v>176.47379999999998</v>
      </c>
      <c r="P346" s="107">
        <v>0</v>
      </c>
      <c r="Q346" s="94"/>
      <c r="R346" s="95">
        <f t="shared" si="42"/>
        <v>176.47379999999998</v>
      </c>
      <c r="S346" s="148"/>
      <c r="T346" s="87"/>
      <c r="U346" s="87"/>
    </row>
    <row r="347" spans="1:21" s="84" customFormat="1" x14ac:dyDescent="0.3">
      <c r="A347" s="148"/>
      <c r="B347" s="124"/>
      <c r="C347" s="155"/>
      <c r="D347" s="143"/>
      <c r="E347" s="143"/>
      <c r="F347" s="143"/>
      <c r="G347" s="143"/>
      <c r="H347" s="143"/>
      <c r="I347" s="143"/>
      <c r="J347" s="100" t="s">
        <v>32</v>
      </c>
      <c r="K347" s="177"/>
      <c r="L347" s="106" t="s">
        <v>156</v>
      </c>
      <c r="M347" s="107">
        <v>0</v>
      </c>
      <c r="N347" s="107">
        <v>0</v>
      </c>
      <c r="O347" s="107">
        <v>1327.1794</v>
      </c>
      <c r="P347" s="107">
        <v>0</v>
      </c>
      <c r="Q347" s="94"/>
      <c r="R347" s="95">
        <f t="shared" si="42"/>
        <v>1327.1794</v>
      </c>
      <c r="S347" s="148"/>
      <c r="T347" s="87"/>
      <c r="U347" s="87"/>
    </row>
    <row r="348" spans="1:21" s="84" customFormat="1" x14ac:dyDescent="0.3">
      <c r="A348" s="148"/>
      <c r="B348" s="124"/>
      <c r="C348" s="155"/>
      <c r="D348" s="143"/>
      <c r="E348" s="143"/>
      <c r="F348" s="143"/>
      <c r="G348" s="143"/>
      <c r="H348" s="143"/>
      <c r="I348" s="143"/>
      <c r="J348" s="100" t="s">
        <v>29</v>
      </c>
      <c r="K348" s="178"/>
      <c r="L348" s="106" t="s">
        <v>169</v>
      </c>
      <c r="M348" s="107">
        <v>0</v>
      </c>
      <c r="N348" s="107">
        <v>0</v>
      </c>
      <c r="O348" s="107">
        <v>0</v>
      </c>
      <c r="P348" s="107">
        <v>0</v>
      </c>
      <c r="Q348" s="94"/>
      <c r="R348" s="95">
        <f t="shared" si="42"/>
        <v>0</v>
      </c>
      <c r="S348" s="148"/>
      <c r="T348" s="87"/>
      <c r="U348" s="87"/>
    </row>
    <row r="349" spans="1:21" s="84" customFormat="1" x14ac:dyDescent="0.3">
      <c r="A349" s="148"/>
      <c r="B349" s="124"/>
      <c r="C349" s="156"/>
      <c r="D349" s="143"/>
      <c r="E349" s="143"/>
      <c r="F349" s="143"/>
      <c r="G349" s="143"/>
      <c r="H349" s="143"/>
      <c r="I349" s="143"/>
      <c r="J349" s="24"/>
      <c r="K349" s="25"/>
      <c r="L349" s="28"/>
      <c r="M349" s="26">
        <f>SUM(M316:M348)</f>
        <v>1732.6163000000001</v>
      </c>
      <c r="N349" s="26">
        <f t="shared" ref="N349:Q349" si="43">SUM(N316:N348)</f>
        <v>2320.4597420999999</v>
      </c>
      <c r="O349" s="26">
        <f t="shared" si="43"/>
        <v>4022.8565999999992</v>
      </c>
      <c r="P349" s="26">
        <f t="shared" si="43"/>
        <v>3346.3540999999996</v>
      </c>
      <c r="Q349" s="26">
        <f t="shared" si="43"/>
        <v>0</v>
      </c>
      <c r="R349" s="26">
        <f>SUM(R316:R348)</f>
        <v>11422.286742100001</v>
      </c>
      <c r="S349" s="148"/>
      <c r="T349" s="87"/>
      <c r="U349" s="87"/>
    </row>
    <row r="350" spans="1:21" s="84" customFormat="1" ht="18.75" customHeight="1" x14ac:dyDescent="0.3">
      <c r="A350" s="148"/>
      <c r="B350" s="124"/>
      <c r="C350" s="154" t="s">
        <v>157</v>
      </c>
      <c r="D350" s="143"/>
      <c r="E350" s="143"/>
      <c r="F350" s="143"/>
      <c r="G350" s="143"/>
      <c r="H350" s="143"/>
      <c r="I350" s="143"/>
      <c r="J350" s="73" t="s">
        <v>27</v>
      </c>
      <c r="K350" s="147">
        <v>465</v>
      </c>
      <c r="L350" s="52" t="s">
        <v>36</v>
      </c>
      <c r="M350" s="35">
        <v>0.57599999999999996</v>
      </c>
      <c r="N350" s="35">
        <v>0</v>
      </c>
      <c r="O350" s="35">
        <v>1.1300000000000001E-2</v>
      </c>
      <c r="P350" s="35">
        <v>6.0000000000000001E-3</v>
      </c>
      <c r="Q350" s="35"/>
      <c r="R350" s="54">
        <f>SUM(M350:Q350)</f>
        <v>0.59329999999999994</v>
      </c>
      <c r="S350" s="148"/>
      <c r="T350" s="87"/>
      <c r="U350" s="87"/>
    </row>
    <row r="351" spans="1:21" s="84" customFormat="1" x14ac:dyDescent="0.3">
      <c r="A351" s="148"/>
      <c r="B351" s="124"/>
      <c r="C351" s="155"/>
      <c r="D351" s="143"/>
      <c r="E351" s="143"/>
      <c r="F351" s="143"/>
      <c r="G351" s="143"/>
      <c r="H351" s="143"/>
      <c r="I351" s="143"/>
      <c r="J351" s="73" t="s">
        <v>29</v>
      </c>
      <c r="K351" s="148"/>
      <c r="L351" s="52" t="s">
        <v>35</v>
      </c>
      <c r="M351" s="35">
        <v>25.587700000000002</v>
      </c>
      <c r="N351" s="35">
        <v>31.675099999999997</v>
      </c>
      <c r="O351" s="35">
        <v>29.359299999999998</v>
      </c>
      <c r="P351" s="35">
        <v>17.3675</v>
      </c>
      <c r="Q351" s="35"/>
      <c r="R351" s="54">
        <f t="shared" ref="R351:R356" si="44">SUM(M351:Q351)</f>
        <v>103.9896</v>
      </c>
      <c r="S351" s="148"/>
      <c r="T351" s="87"/>
      <c r="U351" s="87"/>
    </row>
    <row r="352" spans="1:21" s="84" customFormat="1" x14ac:dyDescent="0.3">
      <c r="A352" s="148"/>
      <c r="B352" s="124"/>
      <c r="C352" s="155"/>
      <c r="D352" s="143"/>
      <c r="E352" s="143"/>
      <c r="F352" s="143"/>
      <c r="G352" s="143"/>
      <c r="H352" s="143"/>
      <c r="I352" s="143"/>
      <c r="J352" s="73" t="s">
        <v>32</v>
      </c>
      <c r="K352" s="148"/>
      <c r="L352" s="52" t="s">
        <v>37</v>
      </c>
      <c r="M352" s="35">
        <v>0.60899999999999999</v>
      </c>
      <c r="N352" s="35">
        <v>0</v>
      </c>
      <c r="O352" s="35">
        <v>0</v>
      </c>
      <c r="P352" s="35">
        <v>0</v>
      </c>
      <c r="Q352" s="35"/>
      <c r="R352" s="54">
        <f t="shared" si="44"/>
        <v>0.60899999999999999</v>
      </c>
      <c r="S352" s="148"/>
      <c r="T352" s="87"/>
      <c r="U352" s="87"/>
    </row>
    <row r="353" spans="1:21" s="84" customFormat="1" x14ac:dyDescent="0.3">
      <c r="A353" s="148"/>
      <c r="B353" s="124"/>
      <c r="C353" s="155"/>
      <c r="D353" s="143"/>
      <c r="E353" s="143"/>
      <c r="F353" s="143"/>
      <c r="G353" s="143"/>
      <c r="H353" s="143"/>
      <c r="I353" s="143"/>
      <c r="J353" s="73" t="s">
        <v>29</v>
      </c>
      <c r="K353" s="148"/>
      <c r="L353" s="52" t="s">
        <v>77</v>
      </c>
      <c r="M353" s="35">
        <v>0.25980000000000003</v>
      </c>
      <c r="N353" s="35">
        <v>0</v>
      </c>
      <c r="O353" s="35">
        <v>0</v>
      </c>
      <c r="P353" s="35">
        <v>0.63460000000000005</v>
      </c>
      <c r="Q353" s="35"/>
      <c r="R353" s="54">
        <f t="shared" si="44"/>
        <v>0.89440000000000008</v>
      </c>
      <c r="S353" s="148"/>
      <c r="T353" s="87"/>
      <c r="U353" s="87"/>
    </row>
    <row r="354" spans="1:21" s="84" customFormat="1" x14ac:dyDescent="0.3">
      <c r="A354" s="148"/>
      <c r="B354" s="124"/>
      <c r="C354" s="155"/>
      <c r="D354" s="143"/>
      <c r="E354" s="143"/>
      <c r="F354" s="143"/>
      <c r="G354" s="143"/>
      <c r="H354" s="143"/>
      <c r="I354" s="143"/>
      <c r="J354" s="73" t="s">
        <v>29</v>
      </c>
      <c r="K354" s="148"/>
      <c r="L354" s="52" t="s">
        <v>40</v>
      </c>
      <c r="M354" s="35">
        <v>14.499700000000001</v>
      </c>
      <c r="N354" s="35">
        <v>16.799599999999998</v>
      </c>
      <c r="O354" s="35">
        <v>16.0989</v>
      </c>
      <c r="P354" s="35">
        <v>4.7298999999999998</v>
      </c>
      <c r="Q354" s="35"/>
      <c r="R354" s="54">
        <f t="shared" si="44"/>
        <v>52.128100000000003</v>
      </c>
      <c r="S354" s="148"/>
      <c r="T354" s="87"/>
      <c r="U354" s="87"/>
    </row>
    <row r="355" spans="1:21" s="84" customFormat="1" x14ac:dyDescent="0.3">
      <c r="A355" s="148"/>
      <c r="B355" s="124"/>
      <c r="C355" s="155"/>
      <c r="D355" s="143"/>
      <c r="E355" s="143"/>
      <c r="F355" s="143"/>
      <c r="G355" s="143"/>
      <c r="H355" s="143"/>
      <c r="I355" s="143"/>
      <c r="J355" s="73" t="s">
        <v>29</v>
      </c>
      <c r="K355" s="148"/>
      <c r="L355" s="52" t="s">
        <v>52</v>
      </c>
      <c r="M355" s="35">
        <v>14.099399999999999</v>
      </c>
      <c r="N355" s="35">
        <v>26.229800000000001</v>
      </c>
      <c r="O355" s="35">
        <v>26.0975</v>
      </c>
      <c r="P355" s="35">
        <v>11.148700000000002</v>
      </c>
      <c r="Q355" s="35"/>
      <c r="R355" s="54">
        <f t="shared" si="44"/>
        <v>77.575400000000002</v>
      </c>
      <c r="S355" s="148"/>
      <c r="T355" s="87"/>
      <c r="U355" s="87"/>
    </row>
    <row r="356" spans="1:21" s="84" customFormat="1" x14ac:dyDescent="0.3">
      <c r="A356" s="148"/>
      <c r="B356" s="124"/>
      <c r="C356" s="155"/>
      <c r="D356" s="143"/>
      <c r="E356" s="143"/>
      <c r="F356" s="143"/>
      <c r="G356" s="143"/>
      <c r="H356" s="143"/>
      <c r="I356" s="143"/>
      <c r="J356" s="73" t="s">
        <v>29</v>
      </c>
      <c r="K356" s="149"/>
      <c r="L356" s="52" t="s">
        <v>43</v>
      </c>
      <c r="M356" s="35">
        <v>7.3</v>
      </c>
      <c r="N356" s="35">
        <v>10.85</v>
      </c>
      <c r="O356" s="35">
        <v>13.1</v>
      </c>
      <c r="P356" s="35">
        <v>7.5508000000000006</v>
      </c>
      <c r="Q356" s="35"/>
      <c r="R356" s="54">
        <f t="shared" si="44"/>
        <v>38.800800000000002</v>
      </c>
      <c r="S356" s="148"/>
      <c r="T356" s="87"/>
      <c r="U356" s="87"/>
    </row>
    <row r="357" spans="1:21" s="84" customFormat="1" x14ac:dyDescent="0.3">
      <c r="A357" s="149"/>
      <c r="B357" s="123"/>
      <c r="C357" s="156"/>
      <c r="D357" s="153"/>
      <c r="E357" s="153"/>
      <c r="F357" s="153"/>
      <c r="G357" s="153"/>
      <c r="H357" s="153"/>
      <c r="I357" s="153"/>
      <c r="J357" s="24"/>
      <c r="K357" s="25"/>
      <c r="L357" s="28"/>
      <c r="M357" s="26">
        <f>SUM(M350:M356)</f>
        <v>62.931600000000003</v>
      </c>
      <c r="N357" s="26">
        <f t="shared" ref="N357:Q357" si="45">SUM(N350:N356)</f>
        <v>85.55449999999999</v>
      </c>
      <c r="O357" s="26">
        <f t="shared" si="45"/>
        <v>84.666999999999987</v>
      </c>
      <c r="P357" s="26">
        <f t="shared" si="45"/>
        <v>41.437500000000007</v>
      </c>
      <c r="Q357" s="26">
        <f t="shared" si="45"/>
        <v>0</v>
      </c>
      <c r="R357" s="26">
        <f>SUM(R350:R356)</f>
        <v>274.59059999999999</v>
      </c>
      <c r="S357" s="149"/>
      <c r="T357" s="87"/>
      <c r="U357" s="87"/>
    </row>
    <row r="358" spans="1:21" s="84" customFormat="1" x14ac:dyDescent="0.3">
      <c r="A358" s="21"/>
      <c r="B358" s="21"/>
      <c r="C358" s="48">
        <v>9</v>
      </c>
      <c r="D358" s="48"/>
      <c r="E358" s="48"/>
      <c r="F358" s="48"/>
      <c r="G358" s="48"/>
      <c r="H358" s="48"/>
      <c r="I358" s="48"/>
      <c r="J358" s="49"/>
      <c r="K358" s="48"/>
      <c r="L358" s="50"/>
      <c r="M358" s="51">
        <f>M233+M239+M248+M261+M286+M291+M315+M349+M357</f>
        <v>4359.5340999999989</v>
      </c>
      <c r="N358" s="51">
        <f>N233+N239+N248+N261+N286+N291+N315+N349+N357</f>
        <v>9891.0352421000007</v>
      </c>
      <c r="O358" s="51">
        <f t="shared" ref="O358:Q358" si="46">O233+O239+O248+O261+O286+O291+O315+O349+O357</f>
        <v>12570.037699999999</v>
      </c>
      <c r="P358" s="51">
        <f t="shared" si="46"/>
        <v>5598.4069999999992</v>
      </c>
      <c r="Q358" s="51">
        <f t="shared" si="46"/>
        <v>0</v>
      </c>
      <c r="R358" s="51">
        <f>R233+R239+R248+R261+R286+R291+R315+R349+R357</f>
        <v>32419.0140421</v>
      </c>
      <c r="S358" s="48"/>
      <c r="T358" s="87"/>
      <c r="U358" s="87"/>
    </row>
    <row r="359" spans="1:21" s="84" customFormat="1" ht="112.5" x14ac:dyDescent="0.3">
      <c r="A359" s="83">
        <v>8</v>
      </c>
      <c r="B359" s="83"/>
      <c r="C359" s="79" t="s">
        <v>268</v>
      </c>
      <c r="D359" s="80" t="s">
        <v>24</v>
      </c>
      <c r="E359" s="80" t="s">
        <v>25</v>
      </c>
      <c r="F359" s="80" t="s">
        <v>269</v>
      </c>
      <c r="G359" s="80" t="s">
        <v>239</v>
      </c>
      <c r="H359" s="80" t="s">
        <v>240</v>
      </c>
      <c r="I359" s="80" t="s">
        <v>241</v>
      </c>
      <c r="J359" s="73"/>
      <c r="K359" s="72"/>
      <c r="L359" s="75"/>
      <c r="M359" s="47"/>
      <c r="N359" s="47"/>
      <c r="O359" s="47"/>
      <c r="P359" s="47"/>
      <c r="Q359" s="47"/>
      <c r="R359" s="47"/>
      <c r="S359" s="77" t="s">
        <v>26</v>
      </c>
      <c r="T359" s="87"/>
      <c r="U359" s="87"/>
    </row>
    <row r="360" spans="1:21" s="84" customFormat="1" x14ac:dyDescent="0.3">
      <c r="A360" s="21"/>
      <c r="B360" s="21"/>
      <c r="C360" s="74">
        <v>1</v>
      </c>
      <c r="D360" s="74"/>
      <c r="E360" s="74"/>
      <c r="F360" s="74"/>
      <c r="G360" s="74"/>
      <c r="H360" s="74"/>
      <c r="I360" s="74"/>
      <c r="J360" s="49"/>
      <c r="K360" s="74"/>
      <c r="L360" s="50"/>
      <c r="M360" s="51"/>
      <c r="N360" s="51"/>
      <c r="O360" s="51"/>
      <c r="P360" s="51"/>
      <c r="Q360" s="51"/>
      <c r="R360" s="51"/>
      <c r="S360" s="74"/>
      <c r="T360" s="87"/>
      <c r="U360" s="87"/>
    </row>
    <row r="361" spans="1:21" s="84" customFormat="1" ht="101.25" customHeight="1" x14ac:dyDescent="0.3">
      <c r="A361" s="147">
        <v>9</v>
      </c>
      <c r="B361" s="52">
        <v>1</v>
      </c>
      <c r="C361" s="79" t="s">
        <v>57</v>
      </c>
      <c r="D361" s="80" t="s">
        <v>316</v>
      </c>
      <c r="E361" s="142" t="s">
        <v>25</v>
      </c>
      <c r="F361" s="142" t="s">
        <v>136</v>
      </c>
      <c r="G361" s="142" t="s">
        <v>270</v>
      </c>
      <c r="H361" s="142" t="s">
        <v>271</v>
      </c>
      <c r="I361" s="142" t="s">
        <v>130</v>
      </c>
      <c r="J361" s="73"/>
      <c r="K361" s="72"/>
      <c r="L361" s="75"/>
      <c r="M361" s="47"/>
      <c r="N361" s="47"/>
      <c r="O361" s="47"/>
      <c r="P361" s="47"/>
      <c r="Q361" s="47"/>
      <c r="R361" s="47"/>
      <c r="S361" s="77" t="s">
        <v>26</v>
      </c>
      <c r="T361" s="87"/>
      <c r="U361" s="87"/>
    </row>
    <row r="362" spans="1:21" s="84" customFormat="1" ht="56.25" x14ac:dyDescent="0.3">
      <c r="A362" s="148"/>
      <c r="B362" s="52" t="s">
        <v>313</v>
      </c>
      <c r="C362" s="125" t="s">
        <v>310</v>
      </c>
      <c r="D362" s="126" t="s">
        <v>312</v>
      </c>
      <c r="E362" s="143"/>
      <c r="F362" s="143"/>
      <c r="G362" s="143"/>
      <c r="H362" s="143"/>
      <c r="I362" s="143"/>
      <c r="J362" s="73"/>
      <c r="K362" s="72"/>
      <c r="L362" s="75"/>
      <c r="M362" s="47"/>
      <c r="N362" s="47"/>
      <c r="O362" s="47"/>
      <c r="P362" s="47"/>
      <c r="Q362" s="47"/>
      <c r="R362" s="47"/>
      <c r="S362" s="122"/>
      <c r="T362" s="87"/>
      <c r="U362" s="87"/>
    </row>
    <row r="363" spans="1:21" s="84" customFormat="1" ht="39.75" customHeight="1" x14ac:dyDescent="0.3">
      <c r="A363" s="148"/>
      <c r="B363" s="52" t="s">
        <v>314</v>
      </c>
      <c r="C363" s="125" t="s">
        <v>311</v>
      </c>
      <c r="D363" s="126" t="s">
        <v>312</v>
      </c>
      <c r="E363" s="143"/>
      <c r="F363" s="143"/>
      <c r="G363" s="143"/>
      <c r="H363" s="143"/>
      <c r="I363" s="143"/>
      <c r="J363" s="73"/>
      <c r="K363" s="72"/>
      <c r="L363" s="75"/>
      <c r="M363" s="47"/>
      <c r="N363" s="47"/>
      <c r="O363" s="47"/>
      <c r="P363" s="47"/>
      <c r="Q363" s="47"/>
      <c r="R363" s="47"/>
      <c r="S363" s="122"/>
      <c r="T363" s="87"/>
      <c r="U363" s="87"/>
    </row>
    <row r="364" spans="1:21" s="84" customFormat="1" ht="63.75" customHeight="1" x14ac:dyDescent="0.3">
      <c r="A364" s="149"/>
      <c r="B364" s="52" t="s">
        <v>315</v>
      </c>
      <c r="C364" s="125" t="s">
        <v>288</v>
      </c>
      <c r="D364" s="126" t="s">
        <v>312</v>
      </c>
      <c r="E364" s="153"/>
      <c r="F364" s="153"/>
      <c r="G364" s="153"/>
      <c r="H364" s="153"/>
      <c r="I364" s="153"/>
      <c r="J364" s="73"/>
      <c r="K364" s="72"/>
      <c r="L364" s="75"/>
      <c r="M364" s="47"/>
      <c r="N364" s="47"/>
      <c r="O364" s="47"/>
      <c r="P364" s="47"/>
      <c r="Q364" s="47"/>
      <c r="R364" s="47"/>
      <c r="S364" s="122"/>
      <c r="T364" s="87"/>
      <c r="U364" s="87"/>
    </row>
    <row r="365" spans="1:21" s="84" customFormat="1" x14ac:dyDescent="0.3">
      <c r="A365" s="21"/>
      <c r="B365" s="21"/>
      <c r="C365" s="74">
        <v>4</v>
      </c>
      <c r="D365" s="74"/>
      <c r="E365" s="74"/>
      <c r="F365" s="74"/>
      <c r="G365" s="74"/>
      <c r="H365" s="74"/>
      <c r="I365" s="74"/>
      <c r="J365" s="49"/>
      <c r="K365" s="74"/>
      <c r="L365" s="50"/>
      <c r="M365" s="51"/>
      <c r="N365" s="51"/>
      <c r="O365" s="51"/>
      <c r="P365" s="51"/>
      <c r="Q365" s="51"/>
      <c r="R365" s="51"/>
      <c r="S365" s="74"/>
      <c r="T365" s="87"/>
      <c r="U365" s="87"/>
    </row>
    <row r="366" spans="1:21" s="84" customFormat="1" ht="18.75" customHeight="1" x14ac:dyDescent="0.3">
      <c r="A366" s="147">
        <v>10</v>
      </c>
      <c r="B366" s="122"/>
      <c r="C366" s="136" t="s">
        <v>283</v>
      </c>
      <c r="D366" s="133" t="s">
        <v>24</v>
      </c>
      <c r="E366" s="133" t="s">
        <v>25</v>
      </c>
      <c r="F366" s="144" t="s">
        <v>213</v>
      </c>
      <c r="G366" s="150" t="s">
        <v>277</v>
      </c>
      <c r="H366" s="150" t="s">
        <v>237</v>
      </c>
      <c r="I366" s="150" t="s">
        <v>238</v>
      </c>
      <c r="J366" s="73" t="s">
        <v>29</v>
      </c>
      <c r="K366" s="147">
        <v>122</v>
      </c>
      <c r="L366" s="52" t="s">
        <v>35</v>
      </c>
      <c r="M366" s="47"/>
      <c r="N366" s="35">
        <v>265.25049999999999</v>
      </c>
      <c r="O366" s="35">
        <v>241.31539999999998</v>
      </c>
      <c r="P366" s="35">
        <v>176.68979999999999</v>
      </c>
      <c r="Q366" s="35">
        <v>0</v>
      </c>
      <c r="R366" s="54">
        <f>SUM(M366:Q366)</f>
        <v>683.25569999999993</v>
      </c>
      <c r="S366" s="147" t="s">
        <v>26</v>
      </c>
    </row>
    <row r="367" spans="1:21" s="84" customFormat="1" x14ac:dyDescent="0.3">
      <c r="A367" s="148"/>
      <c r="B367" s="124"/>
      <c r="C367" s="137"/>
      <c r="D367" s="134"/>
      <c r="E367" s="134"/>
      <c r="F367" s="145"/>
      <c r="G367" s="151"/>
      <c r="H367" s="151"/>
      <c r="I367" s="151"/>
      <c r="J367" s="73" t="s">
        <v>27</v>
      </c>
      <c r="K367" s="148"/>
      <c r="L367" s="52" t="s">
        <v>36</v>
      </c>
      <c r="M367" s="47"/>
      <c r="N367" s="35">
        <v>0</v>
      </c>
      <c r="O367" s="35">
        <v>8.7999999999999995E-2</v>
      </c>
      <c r="P367" s="35">
        <v>7.5799999999999992E-2</v>
      </c>
      <c r="Q367" s="35">
        <v>0</v>
      </c>
      <c r="R367" s="54">
        <f>SUM(M367:Q367)</f>
        <v>0.1638</v>
      </c>
      <c r="S367" s="148"/>
    </row>
    <row r="368" spans="1:21" s="84" customFormat="1" x14ac:dyDescent="0.3">
      <c r="A368" s="148"/>
      <c r="B368" s="124"/>
      <c r="C368" s="137"/>
      <c r="D368" s="134"/>
      <c r="E368" s="134"/>
      <c r="F368" s="145"/>
      <c r="G368" s="151"/>
      <c r="H368" s="151"/>
      <c r="I368" s="151"/>
      <c r="J368" s="73" t="s">
        <v>29</v>
      </c>
      <c r="K368" s="148"/>
      <c r="L368" s="52" t="s">
        <v>38</v>
      </c>
      <c r="M368" s="47"/>
      <c r="N368" s="35">
        <v>6.8286999999999995</v>
      </c>
      <c r="O368" s="35">
        <v>7.5531000000000006</v>
      </c>
      <c r="P368" s="35">
        <v>21.682099999999998</v>
      </c>
      <c r="Q368" s="35">
        <v>0</v>
      </c>
      <c r="R368" s="54">
        <f>SUM(M368:Q368)</f>
        <v>36.063899999999997</v>
      </c>
      <c r="S368" s="148"/>
    </row>
    <row r="369" spans="1:19" s="84" customFormat="1" x14ac:dyDescent="0.3">
      <c r="A369" s="148"/>
      <c r="B369" s="124"/>
      <c r="C369" s="137"/>
      <c r="D369" s="134"/>
      <c r="E369" s="134"/>
      <c r="F369" s="145"/>
      <c r="G369" s="151"/>
      <c r="H369" s="151"/>
      <c r="I369" s="151"/>
      <c r="J369" s="73" t="s">
        <v>29</v>
      </c>
      <c r="K369" s="148"/>
      <c r="L369" s="52" t="s">
        <v>40</v>
      </c>
      <c r="M369" s="47"/>
      <c r="N369" s="35">
        <v>14.698799999999999</v>
      </c>
      <c r="O369" s="35">
        <v>16.209099999999999</v>
      </c>
      <c r="P369" s="35">
        <v>11.8727</v>
      </c>
      <c r="Q369" s="35">
        <v>0</v>
      </c>
      <c r="R369" s="54">
        <f t="shared" ref="R369:R373" si="47">SUM(M369:Q369)</f>
        <v>42.7806</v>
      </c>
      <c r="S369" s="148"/>
    </row>
    <row r="370" spans="1:19" s="84" customFormat="1" x14ac:dyDescent="0.3">
      <c r="A370" s="148"/>
      <c r="B370" s="124"/>
      <c r="C370" s="137"/>
      <c r="D370" s="134"/>
      <c r="E370" s="134"/>
      <c r="F370" s="145"/>
      <c r="G370" s="151"/>
      <c r="H370" s="151"/>
      <c r="I370" s="151"/>
      <c r="J370" s="73" t="s">
        <v>29</v>
      </c>
      <c r="K370" s="148"/>
      <c r="L370" s="52" t="s">
        <v>52</v>
      </c>
      <c r="M370" s="47"/>
      <c r="N370" s="35">
        <v>0.91</v>
      </c>
      <c r="O370" s="35">
        <v>0.90200000000000002</v>
      </c>
      <c r="P370" s="35">
        <v>0.6</v>
      </c>
      <c r="Q370" s="35">
        <v>0</v>
      </c>
      <c r="R370" s="54">
        <f t="shared" si="47"/>
        <v>2.4119999999999999</v>
      </c>
      <c r="S370" s="148"/>
    </row>
    <row r="371" spans="1:19" s="84" customFormat="1" x14ac:dyDescent="0.3">
      <c r="A371" s="148"/>
      <c r="B371" s="124"/>
      <c r="C371" s="137"/>
      <c r="D371" s="134"/>
      <c r="E371" s="134"/>
      <c r="F371" s="145"/>
      <c r="G371" s="151"/>
      <c r="H371" s="151"/>
      <c r="I371" s="151"/>
      <c r="J371" s="73" t="s">
        <v>27</v>
      </c>
      <c r="K371" s="148"/>
      <c r="L371" s="52" t="s">
        <v>42</v>
      </c>
      <c r="M371" s="47"/>
      <c r="N371" s="35">
        <v>0</v>
      </c>
      <c r="O371" s="35">
        <v>0.15690000000000001</v>
      </c>
      <c r="P371" s="35">
        <v>0.13350000000000001</v>
      </c>
      <c r="Q371" s="35">
        <v>0</v>
      </c>
      <c r="R371" s="54">
        <f t="shared" si="47"/>
        <v>0.29039999999999999</v>
      </c>
      <c r="S371" s="148"/>
    </row>
    <row r="372" spans="1:19" s="84" customFormat="1" x14ac:dyDescent="0.3">
      <c r="A372" s="148"/>
      <c r="B372" s="124"/>
      <c r="C372" s="137"/>
      <c r="D372" s="134"/>
      <c r="E372" s="134"/>
      <c r="F372" s="145"/>
      <c r="G372" s="151"/>
      <c r="H372" s="151"/>
      <c r="I372" s="151"/>
      <c r="J372" s="73" t="s">
        <v>29</v>
      </c>
      <c r="K372" s="148"/>
      <c r="L372" s="52" t="s">
        <v>43</v>
      </c>
      <c r="M372" s="47"/>
      <c r="N372" s="35">
        <v>47.810900000000004</v>
      </c>
      <c r="O372" s="35">
        <v>64.340900000000005</v>
      </c>
      <c r="P372" s="35">
        <v>55.938900000000004</v>
      </c>
      <c r="Q372" s="35">
        <v>0</v>
      </c>
      <c r="R372" s="54">
        <f t="shared" si="47"/>
        <v>168.09070000000003</v>
      </c>
      <c r="S372" s="148"/>
    </row>
    <row r="373" spans="1:19" s="84" customFormat="1" x14ac:dyDescent="0.3">
      <c r="A373" s="148"/>
      <c r="B373" s="124"/>
      <c r="C373" s="137"/>
      <c r="D373" s="134"/>
      <c r="E373" s="134"/>
      <c r="F373" s="145"/>
      <c r="G373" s="151"/>
      <c r="H373" s="151"/>
      <c r="I373" s="151"/>
      <c r="J373" s="73" t="s">
        <v>29</v>
      </c>
      <c r="K373" s="149"/>
      <c r="L373" s="52" t="s">
        <v>71</v>
      </c>
      <c r="M373" s="47"/>
      <c r="N373" s="35">
        <v>0</v>
      </c>
      <c r="O373" s="35">
        <v>0</v>
      </c>
      <c r="P373" s="35">
        <v>29.818000000000001</v>
      </c>
      <c r="Q373" s="35">
        <v>0</v>
      </c>
      <c r="R373" s="54">
        <f t="shared" si="47"/>
        <v>29.818000000000001</v>
      </c>
      <c r="S373" s="148"/>
    </row>
    <row r="374" spans="1:19" s="84" customFormat="1" x14ac:dyDescent="0.3">
      <c r="A374" s="148"/>
      <c r="B374" s="124"/>
      <c r="C374" s="138"/>
      <c r="D374" s="134"/>
      <c r="E374" s="134"/>
      <c r="F374" s="145"/>
      <c r="G374" s="151"/>
      <c r="H374" s="151"/>
      <c r="I374" s="151"/>
      <c r="J374" s="24"/>
      <c r="K374" s="60"/>
      <c r="L374" s="9"/>
      <c r="M374" s="26"/>
      <c r="N374" s="26">
        <f>SUM(N366:N373)</f>
        <v>335.49890000000005</v>
      </c>
      <c r="O374" s="26">
        <f t="shared" ref="O374:Q374" si="48">SUM(O366:O373)</f>
        <v>330.56539999999995</v>
      </c>
      <c r="P374" s="26">
        <f t="shared" si="48"/>
        <v>296.81079999999997</v>
      </c>
      <c r="Q374" s="26">
        <f t="shared" si="48"/>
        <v>0</v>
      </c>
      <c r="R374" s="26">
        <f>SUM(R366:R373)</f>
        <v>962.87509999999997</v>
      </c>
      <c r="S374" s="148"/>
    </row>
    <row r="375" spans="1:19" s="84" customFormat="1" x14ac:dyDescent="0.3">
      <c r="A375" s="148"/>
      <c r="B375" s="124"/>
      <c r="C375" s="136" t="s">
        <v>214</v>
      </c>
      <c r="D375" s="134"/>
      <c r="E375" s="134"/>
      <c r="F375" s="145"/>
      <c r="G375" s="151"/>
      <c r="H375" s="151"/>
      <c r="I375" s="151"/>
      <c r="J375" s="73" t="s">
        <v>29</v>
      </c>
      <c r="K375" s="147">
        <v>453</v>
      </c>
      <c r="L375" s="52" t="s">
        <v>35</v>
      </c>
      <c r="M375" s="47"/>
      <c r="N375" s="35">
        <v>44.177500000000002</v>
      </c>
      <c r="O375" s="35">
        <v>43.320900000000002</v>
      </c>
      <c r="P375" s="35">
        <v>37.5169</v>
      </c>
      <c r="Q375" s="54"/>
      <c r="R375" s="54">
        <f>SUM(M375:Q375)</f>
        <v>125.0153</v>
      </c>
      <c r="S375" s="148"/>
    </row>
    <row r="376" spans="1:19" s="84" customFormat="1" x14ac:dyDescent="0.3">
      <c r="A376" s="148"/>
      <c r="B376" s="124"/>
      <c r="C376" s="137"/>
      <c r="D376" s="134"/>
      <c r="E376" s="134"/>
      <c r="F376" s="145"/>
      <c r="G376" s="151"/>
      <c r="H376" s="151"/>
      <c r="I376" s="151"/>
      <c r="J376" s="73" t="s">
        <v>27</v>
      </c>
      <c r="K376" s="148"/>
      <c r="L376" s="52" t="s">
        <v>36</v>
      </c>
      <c r="M376" s="47"/>
      <c r="N376" s="35">
        <v>0</v>
      </c>
      <c r="O376" s="35">
        <v>4.4000000000000003E-3</v>
      </c>
      <c r="P376" s="35">
        <v>2.8999999999999998E-3</v>
      </c>
      <c r="Q376" s="54"/>
      <c r="R376" s="54">
        <f>SUM(M376:Q376)</f>
        <v>7.3000000000000001E-3</v>
      </c>
      <c r="S376" s="148"/>
    </row>
    <row r="377" spans="1:19" s="84" customFormat="1" x14ac:dyDescent="0.3">
      <c r="A377" s="148"/>
      <c r="B377" s="124"/>
      <c r="C377" s="137"/>
      <c r="D377" s="134"/>
      <c r="E377" s="134"/>
      <c r="F377" s="145"/>
      <c r="G377" s="151"/>
      <c r="H377" s="151"/>
      <c r="I377" s="151"/>
      <c r="J377" s="73" t="s">
        <v>29</v>
      </c>
      <c r="K377" s="148"/>
      <c r="L377" s="52" t="s">
        <v>77</v>
      </c>
      <c r="M377" s="47"/>
      <c r="N377" s="35">
        <v>0.82040000000000002</v>
      </c>
      <c r="O377" s="35">
        <v>0</v>
      </c>
      <c r="P377" s="35">
        <v>0</v>
      </c>
      <c r="Q377" s="54"/>
      <c r="R377" s="54">
        <f t="shared" ref="R377:R380" si="49">SUM(M377:Q377)</f>
        <v>0.82040000000000002</v>
      </c>
      <c r="S377" s="148"/>
    </row>
    <row r="378" spans="1:19" s="84" customFormat="1" x14ac:dyDescent="0.3">
      <c r="A378" s="148"/>
      <c r="B378" s="124"/>
      <c r="C378" s="137"/>
      <c r="D378" s="134"/>
      <c r="E378" s="134"/>
      <c r="F378" s="145"/>
      <c r="G378" s="151"/>
      <c r="H378" s="151"/>
      <c r="I378" s="151"/>
      <c r="J378" s="73" t="s">
        <v>27</v>
      </c>
      <c r="K378" s="148"/>
      <c r="L378" s="52" t="s">
        <v>220</v>
      </c>
      <c r="M378" s="47"/>
      <c r="N378" s="35">
        <v>103.5</v>
      </c>
      <c r="O378" s="35">
        <v>130.3595</v>
      </c>
      <c r="P378" s="35">
        <v>15.728</v>
      </c>
      <c r="Q378" s="54"/>
      <c r="R378" s="54">
        <f t="shared" si="49"/>
        <v>249.58750000000001</v>
      </c>
      <c r="S378" s="148"/>
    </row>
    <row r="379" spans="1:19" s="84" customFormat="1" x14ac:dyDescent="0.3">
      <c r="A379" s="148"/>
      <c r="B379" s="124"/>
      <c r="C379" s="137"/>
      <c r="D379" s="134"/>
      <c r="E379" s="134"/>
      <c r="F379" s="145"/>
      <c r="G379" s="151"/>
      <c r="H379" s="151"/>
      <c r="I379" s="151"/>
      <c r="J379" s="73" t="s">
        <v>29</v>
      </c>
      <c r="K379" s="149"/>
      <c r="L379" s="52" t="s">
        <v>52</v>
      </c>
      <c r="M379" s="47"/>
      <c r="N379" s="35">
        <v>10.093999999999999</v>
      </c>
      <c r="O379" s="35">
        <v>0</v>
      </c>
      <c r="P379" s="35">
        <v>0</v>
      </c>
      <c r="Q379" s="54"/>
      <c r="R379" s="54">
        <f t="shared" si="49"/>
        <v>10.093999999999999</v>
      </c>
      <c r="S379" s="148"/>
    </row>
    <row r="380" spans="1:19" s="84" customFormat="1" x14ac:dyDescent="0.3">
      <c r="A380" s="148"/>
      <c r="B380" s="124"/>
      <c r="C380" s="137"/>
      <c r="D380" s="134"/>
      <c r="E380" s="134"/>
      <c r="F380" s="145"/>
      <c r="G380" s="151"/>
      <c r="H380" s="151"/>
      <c r="I380" s="151"/>
      <c r="J380" s="73" t="s">
        <v>29</v>
      </c>
      <c r="K380" s="78"/>
      <c r="L380" s="52" t="s">
        <v>78</v>
      </c>
      <c r="M380" s="47"/>
      <c r="N380" s="35">
        <v>31.917999999999999</v>
      </c>
      <c r="O380" s="35">
        <v>38.258400000000002</v>
      </c>
      <c r="P380" s="35">
        <v>38.593499999999999</v>
      </c>
      <c r="Q380" s="54"/>
      <c r="R380" s="54">
        <f t="shared" si="49"/>
        <v>108.76990000000001</v>
      </c>
      <c r="S380" s="148"/>
    </row>
    <row r="381" spans="1:19" s="84" customFormat="1" x14ac:dyDescent="0.3">
      <c r="A381" s="148"/>
      <c r="B381" s="124"/>
      <c r="C381" s="138"/>
      <c r="D381" s="134"/>
      <c r="E381" s="134"/>
      <c r="F381" s="145"/>
      <c r="G381" s="151"/>
      <c r="H381" s="151"/>
      <c r="I381" s="151"/>
      <c r="J381" s="24"/>
      <c r="K381" s="60"/>
      <c r="L381" s="9"/>
      <c r="M381" s="26"/>
      <c r="N381" s="26">
        <f>SUM(N375:N380)</f>
        <v>190.50990000000002</v>
      </c>
      <c r="O381" s="26">
        <f t="shared" ref="O381:Q381" si="50">SUM(O375:O380)</f>
        <v>211.94319999999999</v>
      </c>
      <c r="P381" s="26">
        <f t="shared" si="50"/>
        <v>91.84129999999999</v>
      </c>
      <c r="Q381" s="26">
        <f t="shared" si="50"/>
        <v>0</v>
      </c>
      <c r="R381" s="26">
        <f>SUM(R375:R380)</f>
        <v>494.2944</v>
      </c>
      <c r="S381" s="148"/>
    </row>
    <row r="382" spans="1:19" s="84" customFormat="1" x14ac:dyDescent="0.3">
      <c r="A382" s="148"/>
      <c r="B382" s="124"/>
      <c r="C382" s="136" t="s">
        <v>215</v>
      </c>
      <c r="D382" s="134"/>
      <c r="E382" s="134"/>
      <c r="F382" s="145"/>
      <c r="G382" s="151"/>
      <c r="H382" s="151"/>
      <c r="I382" s="151"/>
      <c r="J382" s="73" t="s">
        <v>29</v>
      </c>
      <c r="K382" s="147">
        <v>452</v>
      </c>
      <c r="L382" s="52" t="s">
        <v>35</v>
      </c>
      <c r="M382" s="47"/>
      <c r="N382" s="35">
        <v>43.676199999999994</v>
      </c>
      <c r="O382" s="35">
        <v>45.386499999999998</v>
      </c>
      <c r="P382" s="35">
        <v>36.6477</v>
      </c>
      <c r="Q382" s="54"/>
      <c r="R382" s="54">
        <f>SUM(M382:Q382)</f>
        <v>125.71039999999999</v>
      </c>
      <c r="S382" s="148"/>
    </row>
    <row r="383" spans="1:19" s="84" customFormat="1" x14ac:dyDescent="0.3">
      <c r="A383" s="148"/>
      <c r="B383" s="124"/>
      <c r="C383" s="137"/>
      <c r="D383" s="134"/>
      <c r="E383" s="134"/>
      <c r="F383" s="145"/>
      <c r="G383" s="151"/>
      <c r="H383" s="151"/>
      <c r="I383" s="151"/>
      <c r="J383" s="73" t="s">
        <v>29</v>
      </c>
      <c r="K383" s="148"/>
      <c r="L383" s="52" t="s">
        <v>38</v>
      </c>
      <c r="M383" s="47"/>
      <c r="N383" s="35">
        <v>1.0974000000000002</v>
      </c>
      <c r="O383" s="35">
        <v>1.1087</v>
      </c>
      <c r="P383" s="35">
        <v>1.1160999999999999</v>
      </c>
      <c r="Q383" s="54"/>
      <c r="R383" s="54">
        <f>SUM(M383:Q383)</f>
        <v>3.3222</v>
      </c>
      <c r="S383" s="148"/>
    </row>
    <row r="384" spans="1:19" s="84" customFormat="1" x14ac:dyDescent="0.3">
      <c r="A384" s="148"/>
      <c r="B384" s="124"/>
      <c r="C384" s="137"/>
      <c r="D384" s="134"/>
      <c r="E384" s="134"/>
      <c r="F384" s="145"/>
      <c r="G384" s="151"/>
      <c r="H384" s="151"/>
      <c r="I384" s="151"/>
      <c r="J384" s="73" t="s">
        <v>29</v>
      </c>
      <c r="K384" s="148"/>
      <c r="L384" s="52" t="s">
        <v>73</v>
      </c>
      <c r="M384" s="47"/>
      <c r="N384" s="35">
        <v>2.5254000000000003</v>
      </c>
      <c r="O384" s="35">
        <v>2.7579000000000002</v>
      </c>
      <c r="P384" s="35">
        <v>2.831</v>
      </c>
      <c r="Q384" s="54"/>
      <c r="R384" s="54">
        <f t="shared" ref="R384:R387" si="51">SUM(M384:Q384)</f>
        <v>8.1143000000000001</v>
      </c>
      <c r="S384" s="148"/>
    </row>
    <row r="385" spans="1:19" s="84" customFormat="1" x14ac:dyDescent="0.3">
      <c r="A385" s="148"/>
      <c r="B385" s="124"/>
      <c r="C385" s="137"/>
      <c r="D385" s="134"/>
      <c r="E385" s="134"/>
      <c r="F385" s="145"/>
      <c r="G385" s="151"/>
      <c r="H385" s="151"/>
      <c r="I385" s="151"/>
      <c r="J385" s="73" t="s">
        <v>29</v>
      </c>
      <c r="K385" s="148"/>
      <c r="L385" s="52" t="s">
        <v>74</v>
      </c>
      <c r="M385" s="47"/>
      <c r="N385" s="35">
        <v>0.59850000000000003</v>
      </c>
      <c r="O385" s="35">
        <v>0</v>
      </c>
      <c r="P385" s="35">
        <v>0</v>
      </c>
      <c r="Q385" s="54"/>
      <c r="R385" s="54">
        <f t="shared" si="51"/>
        <v>0.59850000000000003</v>
      </c>
      <c r="S385" s="148"/>
    </row>
    <row r="386" spans="1:19" s="84" customFormat="1" x14ac:dyDescent="0.3">
      <c r="A386" s="148"/>
      <c r="B386" s="124"/>
      <c r="C386" s="137"/>
      <c r="D386" s="134"/>
      <c r="E386" s="134"/>
      <c r="F386" s="145"/>
      <c r="G386" s="151"/>
      <c r="H386" s="151"/>
      <c r="I386" s="151"/>
      <c r="J386" s="73" t="s">
        <v>29</v>
      </c>
      <c r="K386" s="148"/>
      <c r="L386" s="52" t="s">
        <v>75</v>
      </c>
      <c r="M386" s="47"/>
      <c r="N386" s="35">
        <v>12.391999999999999</v>
      </c>
      <c r="O386" s="35">
        <v>7.9108000000000001</v>
      </c>
      <c r="P386" s="35">
        <v>0</v>
      </c>
      <c r="Q386" s="54"/>
      <c r="R386" s="54">
        <f t="shared" si="51"/>
        <v>20.302799999999998</v>
      </c>
      <c r="S386" s="148"/>
    </row>
    <row r="387" spans="1:19" s="84" customFormat="1" x14ac:dyDescent="0.3">
      <c r="A387" s="148"/>
      <c r="B387" s="124"/>
      <c r="C387" s="137"/>
      <c r="D387" s="134"/>
      <c r="E387" s="134"/>
      <c r="F387" s="145"/>
      <c r="G387" s="151"/>
      <c r="H387" s="151"/>
      <c r="I387" s="151"/>
      <c r="J387" s="73" t="s">
        <v>63</v>
      </c>
      <c r="K387" s="149"/>
      <c r="L387" s="52" t="s">
        <v>76</v>
      </c>
      <c r="M387" s="47"/>
      <c r="N387" s="35">
        <v>71.0458</v>
      </c>
      <c r="O387" s="35">
        <v>94.155000000000001</v>
      </c>
      <c r="P387" s="35">
        <v>0</v>
      </c>
      <c r="Q387" s="54"/>
      <c r="R387" s="54">
        <f t="shared" si="51"/>
        <v>165.20080000000002</v>
      </c>
      <c r="S387" s="148"/>
    </row>
    <row r="388" spans="1:19" s="84" customFormat="1" x14ac:dyDescent="0.3">
      <c r="A388" s="148"/>
      <c r="B388" s="124"/>
      <c r="C388" s="138"/>
      <c r="D388" s="134"/>
      <c r="E388" s="134"/>
      <c r="F388" s="145"/>
      <c r="G388" s="151"/>
      <c r="H388" s="151"/>
      <c r="I388" s="151"/>
      <c r="J388" s="24"/>
      <c r="K388" s="60"/>
      <c r="L388" s="9"/>
      <c r="M388" s="26"/>
      <c r="N388" s="26">
        <f>SUM(N382:N387)</f>
        <v>131.33529999999999</v>
      </c>
      <c r="O388" s="26">
        <f>SUM(O382:O387)</f>
        <v>151.31889999999999</v>
      </c>
      <c r="P388" s="26">
        <f>SUM(P382:P387)</f>
        <v>40.594800000000006</v>
      </c>
      <c r="Q388" s="26">
        <f t="shared" ref="Q388" si="52">SUM(Q382:Q387)</f>
        <v>0</v>
      </c>
      <c r="R388" s="26">
        <f>SUM(R382:R387)</f>
        <v>323.24900000000002</v>
      </c>
      <c r="S388" s="148"/>
    </row>
    <row r="389" spans="1:19" s="84" customFormat="1" x14ac:dyDescent="0.3">
      <c r="A389" s="148"/>
      <c r="B389" s="124"/>
      <c r="C389" s="136" t="s">
        <v>216</v>
      </c>
      <c r="D389" s="134"/>
      <c r="E389" s="134"/>
      <c r="F389" s="145"/>
      <c r="G389" s="151"/>
      <c r="H389" s="151"/>
      <c r="I389" s="151"/>
      <c r="J389" s="73" t="s">
        <v>27</v>
      </c>
      <c r="K389" s="147">
        <v>802</v>
      </c>
      <c r="L389" s="52" t="s">
        <v>36</v>
      </c>
      <c r="M389" s="47"/>
      <c r="N389" s="35">
        <v>0</v>
      </c>
      <c r="O389" s="35">
        <v>0</v>
      </c>
      <c r="P389" s="35">
        <v>0.11</v>
      </c>
      <c r="Q389" s="47"/>
      <c r="R389" s="54">
        <f>M389+N389+O389+P389+Q389</f>
        <v>0.11</v>
      </c>
      <c r="S389" s="148"/>
    </row>
    <row r="390" spans="1:19" s="84" customFormat="1" x14ac:dyDescent="0.3">
      <c r="A390" s="148"/>
      <c r="B390" s="124"/>
      <c r="C390" s="137"/>
      <c r="D390" s="134"/>
      <c r="E390" s="134"/>
      <c r="F390" s="145"/>
      <c r="G390" s="151"/>
      <c r="H390" s="151"/>
      <c r="I390" s="151"/>
      <c r="J390" s="73" t="s">
        <v>29</v>
      </c>
      <c r="K390" s="148"/>
      <c r="L390" s="52" t="s">
        <v>35</v>
      </c>
      <c r="M390" s="47"/>
      <c r="N390" s="35">
        <v>53.587000000000003</v>
      </c>
      <c r="O390" s="35">
        <v>0</v>
      </c>
      <c r="P390" s="35">
        <v>41.551699999999997</v>
      </c>
      <c r="Q390" s="47"/>
      <c r="R390" s="54">
        <f t="shared" ref="R390:R397" si="53">M390+N390+O390+P390+Q390</f>
        <v>95.1387</v>
      </c>
      <c r="S390" s="148"/>
    </row>
    <row r="391" spans="1:19" s="84" customFormat="1" x14ac:dyDescent="0.3">
      <c r="A391" s="148"/>
      <c r="B391" s="124"/>
      <c r="C391" s="137"/>
      <c r="D391" s="134"/>
      <c r="E391" s="134"/>
      <c r="F391" s="145"/>
      <c r="G391" s="151"/>
      <c r="H391" s="151"/>
      <c r="I391" s="151"/>
      <c r="J391" s="73" t="s">
        <v>27</v>
      </c>
      <c r="K391" s="148"/>
      <c r="L391" s="52" t="s">
        <v>86</v>
      </c>
      <c r="M391" s="47"/>
      <c r="N391" s="35">
        <v>0</v>
      </c>
      <c r="O391" s="35">
        <v>0</v>
      </c>
      <c r="P391" s="35">
        <v>4.8000000000000001E-2</v>
      </c>
      <c r="Q391" s="47"/>
      <c r="R391" s="54">
        <f t="shared" si="53"/>
        <v>4.8000000000000001E-2</v>
      </c>
      <c r="S391" s="148"/>
    </row>
    <row r="392" spans="1:19" s="84" customFormat="1" x14ac:dyDescent="0.3">
      <c r="A392" s="148"/>
      <c r="B392" s="124"/>
      <c r="C392" s="137"/>
      <c r="D392" s="134"/>
      <c r="E392" s="134"/>
      <c r="F392" s="145"/>
      <c r="G392" s="151"/>
      <c r="H392" s="151"/>
      <c r="I392" s="151"/>
      <c r="J392" s="73" t="s">
        <v>29</v>
      </c>
      <c r="K392" s="148"/>
      <c r="L392" s="52" t="s">
        <v>77</v>
      </c>
      <c r="M392" s="47"/>
      <c r="N392" s="35">
        <v>80.722300000000004</v>
      </c>
      <c r="O392" s="35">
        <v>0</v>
      </c>
      <c r="P392" s="35">
        <v>96.694800000000001</v>
      </c>
      <c r="Q392" s="47"/>
      <c r="R392" s="54">
        <f t="shared" si="53"/>
        <v>177.4171</v>
      </c>
      <c r="S392" s="148"/>
    </row>
    <row r="393" spans="1:19" s="84" customFormat="1" ht="18.75" customHeight="1" x14ac:dyDescent="0.3">
      <c r="A393" s="148"/>
      <c r="B393" s="124"/>
      <c r="C393" s="137"/>
      <c r="D393" s="134"/>
      <c r="E393" s="134"/>
      <c r="F393" s="145"/>
      <c r="G393" s="151"/>
      <c r="H393" s="151"/>
      <c r="I393" s="151"/>
      <c r="J393" s="73" t="s">
        <v>29</v>
      </c>
      <c r="K393" s="148"/>
      <c r="L393" s="52" t="s">
        <v>40</v>
      </c>
      <c r="M393" s="47"/>
      <c r="N393" s="35">
        <v>204.65100000000001</v>
      </c>
      <c r="O393" s="35">
        <v>0</v>
      </c>
      <c r="P393" s="35">
        <v>190.369</v>
      </c>
      <c r="Q393" s="54"/>
      <c r="R393" s="54">
        <f t="shared" si="53"/>
        <v>395.02</v>
      </c>
      <c r="S393" s="148"/>
    </row>
    <row r="394" spans="1:19" s="84" customFormat="1" x14ac:dyDescent="0.3">
      <c r="A394" s="148"/>
      <c r="B394" s="124"/>
      <c r="C394" s="137"/>
      <c r="D394" s="134"/>
      <c r="E394" s="134"/>
      <c r="F394" s="145"/>
      <c r="G394" s="151"/>
      <c r="H394" s="151"/>
      <c r="I394" s="151"/>
      <c r="J394" s="73" t="s">
        <v>27</v>
      </c>
      <c r="K394" s="148"/>
      <c r="L394" s="52" t="s">
        <v>39</v>
      </c>
      <c r="M394" s="47"/>
      <c r="N394" s="35">
        <v>0</v>
      </c>
      <c r="O394" s="35">
        <v>0</v>
      </c>
      <c r="P394" s="35">
        <v>0.41399999999999998</v>
      </c>
      <c r="Q394" s="54"/>
      <c r="R394" s="54">
        <f t="shared" si="53"/>
        <v>0.41399999999999998</v>
      </c>
      <c r="S394" s="148"/>
    </row>
    <row r="395" spans="1:19" s="84" customFormat="1" x14ac:dyDescent="0.3">
      <c r="A395" s="148"/>
      <c r="B395" s="124"/>
      <c r="C395" s="137"/>
      <c r="D395" s="134"/>
      <c r="E395" s="134"/>
      <c r="F395" s="145"/>
      <c r="G395" s="151"/>
      <c r="H395" s="151"/>
      <c r="I395" s="151"/>
      <c r="J395" s="73" t="s">
        <v>29</v>
      </c>
      <c r="K395" s="148"/>
      <c r="L395" s="52" t="s">
        <v>43</v>
      </c>
      <c r="M395" s="47"/>
      <c r="N395" s="35">
        <v>6.1849999999999996</v>
      </c>
      <c r="O395" s="35">
        <v>0</v>
      </c>
      <c r="P395" s="35">
        <v>10.459</v>
      </c>
      <c r="Q395" s="54"/>
      <c r="R395" s="54">
        <f t="shared" si="53"/>
        <v>16.643999999999998</v>
      </c>
      <c r="S395" s="148"/>
    </row>
    <row r="396" spans="1:19" s="84" customFormat="1" x14ac:dyDescent="0.3">
      <c r="A396" s="148"/>
      <c r="B396" s="124"/>
      <c r="C396" s="137"/>
      <c r="D396" s="134"/>
      <c r="E396" s="134"/>
      <c r="F396" s="145"/>
      <c r="G396" s="151"/>
      <c r="H396" s="151"/>
      <c r="I396" s="151"/>
      <c r="J396" s="73" t="s">
        <v>29</v>
      </c>
      <c r="K396" s="148"/>
      <c r="L396" s="52" t="s">
        <v>31</v>
      </c>
      <c r="M396" s="47"/>
      <c r="N396" s="35">
        <v>66.152799999999999</v>
      </c>
      <c r="O396" s="35">
        <v>0</v>
      </c>
      <c r="P396" s="35">
        <v>0.68989999999999996</v>
      </c>
      <c r="Q396" s="54"/>
      <c r="R396" s="54">
        <f t="shared" si="53"/>
        <v>66.842699999999994</v>
      </c>
      <c r="S396" s="148"/>
    </row>
    <row r="397" spans="1:19" s="84" customFormat="1" x14ac:dyDescent="0.3">
      <c r="A397" s="148"/>
      <c r="B397" s="124"/>
      <c r="C397" s="137"/>
      <c r="D397" s="134"/>
      <c r="E397" s="134"/>
      <c r="F397" s="145"/>
      <c r="G397" s="151"/>
      <c r="H397" s="151"/>
      <c r="I397" s="151"/>
      <c r="J397" s="73" t="s">
        <v>63</v>
      </c>
      <c r="K397" s="149"/>
      <c r="L397" s="52" t="s">
        <v>97</v>
      </c>
      <c r="M397" s="47"/>
      <c r="N397" s="35">
        <v>0</v>
      </c>
      <c r="O397" s="35">
        <v>0</v>
      </c>
      <c r="P397" s="35">
        <v>113.73099999999999</v>
      </c>
      <c r="Q397" s="54"/>
      <c r="R397" s="54">
        <f t="shared" si="53"/>
        <v>113.73099999999999</v>
      </c>
      <c r="S397" s="148"/>
    </row>
    <row r="398" spans="1:19" s="84" customFormat="1" x14ac:dyDescent="0.3">
      <c r="A398" s="148"/>
      <c r="B398" s="124"/>
      <c r="C398" s="138"/>
      <c r="D398" s="134"/>
      <c r="E398" s="134"/>
      <c r="F398" s="145"/>
      <c r="G398" s="151"/>
      <c r="H398" s="151"/>
      <c r="I398" s="151"/>
      <c r="J398" s="24"/>
      <c r="K398" s="60"/>
      <c r="L398" s="9"/>
      <c r="M398" s="26"/>
      <c r="N398" s="26">
        <f>SUM(N389:N397)</f>
        <v>411.29810000000003</v>
      </c>
      <c r="O398" s="26">
        <f t="shared" ref="O398:Q398" si="54">SUM(O389:O397)</f>
        <v>0</v>
      </c>
      <c r="P398" s="26">
        <f t="shared" si="54"/>
        <v>454.06740000000002</v>
      </c>
      <c r="Q398" s="26">
        <f t="shared" si="54"/>
        <v>0</v>
      </c>
      <c r="R398" s="26">
        <f>SUM(R389:R397)</f>
        <v>865.3655</v>
      </c>
      <c r="S398" s="148"/>
    </row>
    <row r="399" spans="1:19" s="84" customFormat="1" x14ac:dyDescent="0.3">
      <c r="A399" s="148"/>
      <c r="B399" s="124"/>
      <c r="C399" s="136" t="s">
        <v>296</v>
      </c>
      <c r="D399" s="134"/>
      <c r="E399" s="134"/>
      <c r="F399" s="145"/>
      <c r="G399" s="151"/>
      <c r="H399" s="151"/>
      <c r="I399" s="151"/>
      <c r="J399" s="73" t="s">
        <v>27</v>
      </c>
      <c r="K399" s="147">
        <v>819</v>
      </c>
      <c r="L399" s="12" t="s">
        <v>36</v>
      </c>
      <c r="M399" s="47"/>
      <c r="N399" s="35">
        <v>0</v>
      </c>
      <c r="O399" s="35">
        <v>0.122</v>
      </c>
      <c r="P399" s="35">
        <v>0</v>
      </c>
      <c r="Q399" s="47"/>
      <c r="R399" s="54">
        <f>M399+N399+O399+P399+Q399</f>
        <v>0.122</v>
      </c>
      <c r="S399" s="148"/>
    </row>
    <row r="400" spans="1:19" s="84" customFormat="1" x14ac:dyDescent="0.3">
      <c r="A400" s="148"/>
      <c r="B400" s="124"/>
      <c r="C400" s="137"/>
      <c r="D400" s="134"/>
      <c r="E400" s="134"/>
      <c r="F400" s="145"/>
      <c r="G400" s="151"/>
      <c r="H400" s="151"/>
      <c r="I400" s="151"/>
      <c r="J400" s="73" t="s">
        <v>29</v>
      </c>
      <c r="K400" s="148"/>
      <c r="L400" s="12" t="s">
        <v>35</v>
      </c>
      <c r="M400" s="47"/>
      <c r="N400" s="35">
        <v>0</v>
      </c>
      <c r="O400" s="35">
        <v>76.9345</v>
      </c>
      <c r="P400" s="35">
        <v>0</v>
      </c>
      <c r="Q400" s="47"/>
      <c r="R400" s="54">
        <f t="shared" ref="R400:R411" si="55">M400+N400+O400+P400+Q400</f>
        <v>76.9345</v>
      </c>
      <c r="S400" s="148"/>
    </row>
    <row r="401" spans="1:19" s="84" customFormat="1" x14ac:dyDescent="0.3">
      <c r="A401" s="148"/>
      <c r="B401" s="124"/>
      <c r="C401" s="137"/>
      <c r="D401" s="134"/>
      <c r="E401" s="134"/>
      <c r="F401" s="145"/>
      <c r="G401" s="151"/>
      <c r="H401" s="151"/>
      <c r="I401" s="151"/>
      <c r="J401" s="73" t="s">
        <v>29</v>
      </c>
      <c r="K401" s="148"/>
      <c r="L401" s="12" t="s">
        <v>38</v>
      </c>
      <c r="M401" s="47"/>
      <c r="N401" s="35">
        <v>0</v>
      </c>
      <c r="O401" s="35">
        <v>0.502</v>
      </c>
      <c r="P401" s="35">
        <v>0</v>
      </c>
      <c r="Q401" s="47"/>
      <c r="R401" s="54">
        <f t="shared" si="55"/>
        <v>0.502</v>
      </c>
      <c r="S401" s="148"/>
    </row>
    <row r="402" spans="1:19" s="84" customFormat="1" x14ac:dyDescent="0.3">
      <c r="A402" s="148"/>
      <c r="B402" s="124"/>
      <c r="C402" s="137"/>
      <c r="D402" s="134"/>
      <c r="E402" s="134"/>
      <c r="F402" s="145"/>
      <c r="G402" s="151"/>
      <c r="H402" s="151"/>
      <c r="I402" s="151"/>
      <c r="J402" s="73" t="s">
        <v>29</v>
      </c>
      <c r="K402" s="148"/>
      <c r="L402" s="12" t="s">
        <v>77</v>
      </c>
      <c r="M402" s="47"/>
      <c r="N402" s="35">
        <v>0</v>
      </c>
      <c r="O402" s="35">
        <v>25.863799999999998</v>
      </c>
      <c r="P402" s="35">
        <v>0</v>
      </c>
      <c r="Q402" s="47"/>
      <c r="R402" s="54">
        <f t="shared" si="55"/>
        <v>25.863799999999998</v>
      </c>
      <c r="S402" s="148"/>
    </row>
    <row r="403" spans="1:19" s="84" customFormat="1" x14ac:dyDescent="0.3">
      <c r="A403" s="148"/>
      <c r="B403" s="124"/>
      <c r="C403" s="137"/>
      <c r="D403" s="134"/>
      <c r="E403" s="134"/>
      <c r="F403" s="145"/>
      <c r="G403" s="151"/>
      <c r="H403" s="151"/>
      <c r="I403" s="151"/>
      <c r="J403" s="73" t="s">
        <v>29</v>
      </c>
      <c r="K403" s="148"/>
      <c r="L403" s="12" t="s">
        <v>40</v>
      </c>
      <c r="M403" s="47"/>
      <c r="N403" s="35">
        <v>0</v>
      </c>
      <c r="O403" s="35">
        <v>18.751000000000001</v>
      </c>
      <c r="P403" s="35">
        <v>0</v>
      </c>
      <c r="Q403" s="47"/>
      <c r="R403" s="54">
        <f>M403+N403+O403+P403+Q403</f>
        <v>18.751000000000001</v>
      </c>
      <c r="S403" s="148"/>
    </row>
    <row r="404" spans="1:19" s="84" customFormat="1" x14ac:dyDescent="0.3">
      <c r="A404" s="148"/>
      <c r="B404" s="124"/>
      <c r="C404" s="137"/>
      <c r="D404" s="134"/>
      <c r="E404" s="134"/>
      <c r="F404" s="145"/>
      <c r="G404" s="151"/>
      <c r="H404" s="151"/>
      <c r="I404" s="151"/>
      <c r="J404" s="73" t="s">
        <v>27</v>
      </c>
      <c r="K404" s="148"/>
      <c r="L404" s="12" t="s">
        <v>42</v>
      </c>
      <c r="M404" s="47"/>
      <c r="N404" s="35">
        <v>0</v>
      </c>
      <c r="O404" s="35">
        <v>0.13100000000000001</v>
      </c>
      <c r="P404" s="35">
        <v>0</v>
      </c>
      <c r="Q404" s="47"/>
      <c r="R404" s="54">
        <f t="shared" si="55"/>
        <v>0.13100000000000001</v>
      </c>
      <c r="S404" s="148"/>
    </row>
    <row r="405" spans="1:19" s="84" customFormat="1" x14ac:dyDescent="0.3">
      <c r="A405" s="148"/>
      <c r="B405" s="124"/>
      <c r="C405" s="137"/>
      <c r="D405" s="134"/>
      <c r="E405" s="134"/>
      <c r="F405" s="145"/>
      <c r="G405" s="151"/>
      <c r="H405" s="151"/>
      <c r="I405" s="151"/>
      <c r="J405" s="73" t="s">
        <v>29</v>
      </c>
      <c r="K405" s="148"/>
      <c r="L405" s="12" t="s">
        <v>43</v>
      </c>
      <c r="M405" s="47"/>
      <c r="N405" s="35">
        <v>0</v>
      </c>
      <c r="O405" s="35">
        <v>101.93689999999999</v>
      </c>
      <c r="P405" s="35">
        <v>0</v>
      </c>
      <c r="Q405" s="47"/>
      <c r="R405" s="54">
        <f t="shared" si="55"/>
        <v>101.93689999999999</v>
      </c>
      <c r="S405" s="148"/>
    </row>
    <row r="406" spans="1:19" s="84" customFormat="1" x14ac:dyDescent="0.3">
      <c r="A406" s="148"/>
      <c r="B406" s="124"/>
      <c r="C406" s="137"/>
      <c r="D406" s="134"/>
      <c r="E406" s="134"/>
      <c r="F406" s="145"/>
      <c r="G406" s="151"/>
      <c r="H406" s="151"/>
      <c r="I406" s="151"/>
      <c r="J406" s="73" t="s">
        <v>29</v>
      </c>
      <c r="K406" s="148"/>
      <c r="L406" s="12" t="s">
        <v>30</v>
      </c>
      <c r="M406" s="47"/>
      <c r="N406" s="35">
        <v>0</v>
      </c>
      <c r="O406" s="35">
        <v>1.8759999999999999</v>
      </c>
      <c r="P406" s="35">
        <v>0</v>
      </c>
      <c r="Q406" s="47"/>
      <c r="R406" s="54">
        <f t="shared" si="55"/>
        <v>1.8759999999999999</v>
      </c>
      <c r="S406" s="148"/>
    </row>
    <row r="407" spans="1:19" s="84" customFormat="1" ht="18.75" customHeight="1" x14ac:dyDescent="0.3">
      <c r="A407" s="148"/>
      <c r="B407" s="124"/>
      <c r="C407" s="137"/>
      <c r="D407" s="134"/>
      <c r="E407" s="134"/>
      <c r="F407" s="145"/>
      <c r="G407" s="151"/>
      <c r="H407" s="151"/>
      <c r="I407" s="151"/>
      <c r="J407" s="73" t="s">
        <v>27</v>
      </c>
      <c r="K407" s="148"/>
      <c r="L407" s="11" t="s">
        <v>46</v>
      </c>
      <c r="M407" s="47"/>
      <c r="N407" s="35">
        <v>0</v>
      </c>
      <c r="O407" s="35">
        <v>0.378</v>
      </c>
      <c r="P407" s="35">
        <v>0</v>
      </c>
      <c r="Q407" s="54"/>
      <c r="R407" s="54">
        <f t="shared" si="55"/>
        <v>0.378</v>
      </c>
      <c r="S407" s="148"/>
    </row>
    <row r="408" spans="1:19" s="84" customFormat="1" x14ac:dyDescent="0.3">
      <c r="A408" s="148"/>
      <c r="B408" s="124"/>
      <c r="C408" s="137"/>
      <c r="D408" s="134"/>
      <c r="E408" s="134"/>
      <c r="F408" s="145"/>
      <c r="G408" s="151"/>
      <c r="H408" s="151"/>
      <c r="I408" s="151"/>
      <c r="J408" s="73" t="s">
        <v>29</v>
      </c>
      <c r="K408" s="148"/>
      <c r="L408" s="12" t="s">
        <v>47</v>
      </c>
      <c r="M408" s="47"/>
      <c r="N408" s="35">
        <v>0</v>
      </c>
      <c r="O408" s="35">
        <v>183.72</v>
      </c>
      <c r="P408" s="35">
        <v>0</v>
      </c>
      <c r="Q408" s="54"/>
      <c r="R408" s="54">
        <f t="shared" si="55"/>
        <v>183.72</v>
      </c>
      <c r="S408" s="148"/>
    </row>
    <row r="409" spans="1:19" s="84" customFormat="1" x14ac:dyDescent="0.3">
      <c r="A409" s="148"/>
      <c r="B409" s="124"/>
      <c r="C409" s="137"/>
      <c r="D409" s="134"/>
      <c r="E409" s="134"/>
      <c r="F409" s="145"/>
      <c r="G409" s="151"/>
      <c r="H409" s="151"/>
      <c r="I409" s="151"/>
      <c r="J409" s="73" t="s">
        <v>29</v>
      </c>
      <c r="K409" s="148"/>
      <c r="L409" s="12" t="s">
        <v>80</v>
      </c>
      <c r="M409" s="47"/>
      <c r="N409" s="35">
        <v>0</v>
      </c>
      <c r="O409" s="35">
        <v>19.998699999999999</v>
      </c>
      <c r="P409" s="35">
        <v>0</v>
      </c>
      <c r="Q409" s="54"/>
      <c r="R409" s="54">
        <f t="shared" si="55"/>
        <v>19.998699999999999</v>
      </c>
      <c r="S409" s="148"/>
    </row>
    <row r="410" spans="1:19" s="84" customFormat="1" x14ac:dyDescent="0.3">
      <c r="A410" s="148"/>
      <c r="B410" s="124"/>
      <c r="C410" s="137"/>
      <c r="D410" s="134"/>
      <c r="E410" s="134"/>
      <c r="F410" s="145"/>
      <c r="G410" s="151"/>
      <c r="H410" s="151"/>
      <c r="I410" s="151"/>
      <c r="J410" s="73" t="s">
        <v>29</v>
      </c>
      <c r="K410" s="148"/>
      <c r="L410" s="12" t="s">
        <v>31</v>
      </c>
      <c r="M410" s="47"/>
      <c r="N410" s="35">
        <v>0</v>
      </c>
      <c r="O410" s="35">
        <v>11.416</v>
      </c>
      <c r="P410" s="35">
        <v>0</v>
      </c>
      <c r="Q410" s="54"/>
      <c r="R410" s="54">
        <f>M410+N410+O410+P410+Q410</f>
        <v>11.416</v>
      </c>
      <c r="S410" s="148"/>
    </row>
    <row r="411" spans="1:19" s="84" customFormat="1" x14ac:dyDescent="0.3">
      <c r="A411" s="148"/>
      <c r="B411" s="124"/>
      <c r="C411" s="137"/>
      <c r="D411" s="134"/>
      <c r="E411" s="134"/>
      <c r="F411" s="145"/>
      <c r="G411" s="151"/>
      <c r="H411" s="151"/>
      <c r="I411" s="151"/>
      <c r="J411" s="73" t="s">
        <v>63</v>
      </c>
      <c r="K411" s="149"/>
      <c r="L411" s="12" t="s">
        <v>96</v>
      </c>
      <c r="M411" s="47"/>
      <c r="N411" s="35">
        <v>0</v>
      </c>
      <c r="O411" s="35">
        <v>66.870999999999995</v>
      </c>
      <c r="P411" s="35">
        <v>0</v>
      </c>
      <c r="Q411" s="54"/>
      <c r="R411" s="54">
        <f t="shared" si="55"/>
        <v>66.870999999999995</v>
      </c>
      <c r="S411" s="148"/>
    </row>
    <row r="412" spans="1:19" s="84" customFormat="1" x14ac:dyDescent="0.3">
      <c r="A412" s="148"/>
      <c r="B412" s="124"/>
      <c r="C412" s="138"/>
      <c r="D412" s="134"/>
      <c r="E412" s="134"/>
      <c r="F412" s="145"/>
      <c r="G412" s="151"/>
      <c r="H412" s="151"/>
      <c r="I412" s="151"/>
      <c r="J412" s="24"/>
      <c r="K412" s="60"/>
      <c r="L412" s="89"/>
      <c r="M412" s="26"/>
      <c r="N412" s="67">
        <f>SUM(N399:N411)</f>
        <v>0</v>
      </c>
      <c r="O412" s="67">
        <f t="shared" ref="O412:Q412" si="56">SUM(O399:O411)</f>
        <v>508.50089999999994</v>
      </c>
      <c r="P412" s="67">
        <f t="shared" si="56"/>
        <v>0</v>
      </c>
      <c r="Q412" s="67">
        <f t="shared" si="56"/>
        <v>0</v>
      </c>
      <c r="R412" s="67">
        <f>SUM(R399:R411)</f>
        <v>508.50089999999994</v>
      </c>
      <c r="S412" s="148"/>
    </row>
    <row r="413" spans="1:19" s="84" customFormat="1" x14ac:dyDescent="0.3">
      <c r="A413" s="148"/>
      <c r="B413" s="124"/>
      <c r="C413" s="136" t="s">
        <v>217</v>
      </c>
      <c r="D413" s="134"/>
      <c r="E413" s="134"/>
      <c r="F413" s="145"/>
      <c r="G413" s="151"/>
      <c r="H413" s="151"/>
      <c r="I413" s="151"/>
      <c r="J413" s="73" t="s">
        <v>29</v>
      </c>
      <c r="K413" s="147">
        <v>451</v>
      </c>
      <c r="L413" s="52" t="s">
        <v>35</v>
      </c>
      <c r="M413" s="47"/>
      <c r="N413" s="35">
        <v>46.343900000000005</v>
      </c>
      <c r="O413" s="35">
        <v>49.278800000000004</v>
      </c>
      <c r="P413" s="35">
        <v>45.228000000000002</v>
      </c>
      <c r="Q413" s="54"/>
      <c r="R413" s="54">
        <f>SUM(M413:Q413)</f>
        <v>140.85070000000002</v>
      </c>
      <c r="S413" s="148"/>
    </row>
    <row r="414" spans="1:19" s="84" customFormat="1" x14ac:dyDescent="0.3">
      <c r="A414" s="148"/>
      <c r="B414" s="124"/>
      <c r="C414" s="137"/>
      <c r="D414" s="134"/>
      <c r="E414" s="134"/>
      <c r="F414" s="145"/>
      <c r="G414" s="151"/>
      <c r="H414" s="151"/>
      <c r="I414" s="151"/>
      <c r="J414" s="73" t="s">
        <v>27</v>
      </c>
      <c r="K414" s="148"/>
      <c r="L414" s="52" t="s">
        <v>36</v>
      </c>
      <c r="M414" s="47"/>
      <c r="N414" s="35">
        <v>0</v>
      </c>
      <c r="O414" s="35">
        <v>7.8E-2</v>
      </c>
      <c r="P414" s="35">
        <v>0.04</v>
      </c>
      <c r="Q414" s="54"/>
      <c r="R414" s="54">
        <f>SUM(M414:Q414)</f>
        <v>0.11799999999999999</v>
      </c>
      <c r="S414" s="148"/>
    </row>
    <row r="415" spans="1:19" s="84" customFormat="1" x14ac:dyDescent="0.3">
      <c r="A415" s="148"/>
      <c r="B415" s="124"/>
      <c r="C415" s="137"/>
      <c r="D415" s="134"/>
      <c r="E415" s="134"/>
      <c r="F415" s="145"/>
      <c r="G415" s="151"/>
      <c r="H415" s="151"/>
      <c r="I415" s="151"/>
      <c r="J415" s="73" t="s">
        <v>63</v>
      </c>
      <c r="K415" s="148"/>
      <c r="L415" s="52" t="s">
        <v>173</v>
      </c>
      <c r="M415" s="47"/>
      <c r="N415" s="35">
        <v>143.1002</v>
      </c>
      <c r="O415" s="35">
        <v>0</v>
      </c>
      <c r="P415" s="35">
        <v>0</v>
      </c>
      <c r="Q415" s="54"/>
      <c r="R415" s="54">
        <f t="shared" ref="R415:R433" si="57">SUM(M415:Q415)</f>
        <v>143.1002</v>
      </c>
      <c r="S415" s="148"/>
    </row>
    <row r="416" spans="1:19" s="84" customFormat="1" x14ac:dyDescent="0.3">
      <c r="A416" s="148"/>
      <c r="B416" s="124"/>
      <c r="C416" s="137"/>
      <c r="D416" s="134"/>
      <c r="E416" s="134"/>
      <c r="F416" s="145"/>
      <c r="G416" s="151"/>
      <c r="H416" s="151"/>
      <c r="I416" s="151"/>
      <c r="J416" s="73" t="s">
        <v>29</v>
      </c>
      <c r="K416" s="148"/>
      <c r="L416" s="52" t="s">
        <v>174</v>
      </c>
      <c r="M416" s="47"/>
      <c r="N416" s="35">
        <v>0.25230000000000002</v>
      </c>
      <c r="O416" s="35">
        <v>0</v>
      </c>
      <c r="P416" s="35">
        <v>0</v>
      </c>
      <c r="Q416" s="54"/>
      <c r="R416" s="54">
        <f t="shared" si="57"/>
        <v>0.25230000000000002</v>
      </c>
      <c r="S416" s="148"/>
    </row>
    <row r="417" spans="1:19" s="84" customFormat="1" x14ac:dyDescent="0.3">
      <c r="A417" s="148"/>
      <c r="B417" s="124"/>
      <c r="C417" s="137"/>
      <c r="D417" s="134"/>
      <c r="E417" s="134"/>
      <c r="F417" s="145"/>
      <c r="G417" s="151"/>
      <c r="H417" s="151"/>
      <c r="I417" s="151"/>
      <c r="J417" s="73" t="s">
        <v>29</v>
      </c>
      <c r="K417" s="148"/>
      <c r="L417" s="52" t="s">
        <v>77</v>
      </c>
      <c r="M417" s="47"/>
      <c r="N417" s="35">
        <v>7.3070000000000004</v>
      </c>
      <c r="O417" s="35">
        <v>16.1709</v>
      </c>
      <c r="P417" s="35">
        <v>10.4351</v>
      </c>
      <c r="Q417" s="54"/>
      <c r="R417" s="54">
        <f t="shared" si="57"/>
        <v>33.912999999999997</v>
      </c>
      <c r="S417" s="148"/>
    </row>
    <row r="418" spans="1:19" s="84" customFormat="1" x14ac:dyDescent="0.3">
      <c r="A418" s="148"/>
      <c r="B418" s="124"/>
      <c r="C418" s="137"/>
      <c r="D418" s="134"/>
      <c r="E418" s="134"/>
      <c r="F418" s="145"/>
      <c r="G418" s="151"/>
      <c r="H418" s="151"/>
      <c r="I418" s="151"/>
      <c r="J418" s="73" t="s">
        <v>29</v>
      </c>
      <c r="K418" s="148"/>
      <c r="L418" s="52" t="s">
        <v>40</v>
      </c>
      <c r="M418" s="47"/>
      <c r="N418" s="35">
        <v>11.1227</v>
      </c>
      <c r="O418" s="35">
        <v>9.0966000000000005</v>
      </c>
      <c r="P418" s="35">
        <v>7.9485000000000001</v>
      </c>
      <c r="Q418" s="54"/>
      <c r="R418" s="54">
        <f t="shared" si="57"/>
        <v>28.1678</v>
      </c>
      <c r="S418" s="148"/>
    </row>
    <row r="419" spans="1:19" s="84" customFormat="1" x14ac:dyDescent="0.3">
      <c r="A419" s="148"/>
      <c r="B419" s="124"/>
      <c r="C419" s="137"/>
      <c r="D419" s="134"/>
      <c r="E419" s="134"/>
      <c r="F419" s="145"/>
      <c r="G419" s="151"/>
      <c r="H419" s="151"/>
      <c r="I419" s="151"/>
      <c r="J419" s="73" t="s">
        <v>63</v>
      </c>
      <c r="K419" s="148"/>
      <c r="L419" s="52" t="s">
        <v>87</v>
      </c>
      <c r="M419" s="47"/>
      <c r="N419" s="35">
        <v>43.152999999999999</v>
      </c>
      <c r="O419" s="35">
        <v>36.652800000000006</v>
      </c>
      <c r="P419" s="35">
        <v>29.247199999999999</v>
      </c>
      <c r="Q419" s="54"/>
      <c r="R419" s="54">
        <f t="shared" si="57"/>
        <v>109.053</v>
      </c>
      <c r="S419" s="148"/>
    </row>
    <row r="420" spans="1:19" s="84" customFormat="1" x14ac:dyDescent="0.3">
      <c r="A420" s="148"/>
      <c r="B420" s="124"/>
      <c r="C420" s="137"/>
      <c r="D420" s="134"/>
      <c r="E420" s="134"/>
      <c r="F420" s="145"/>
      <c r="G420" s="151"/>
      <c r="H420" s="151"/>
      <c r="I420" s="151"/>
      <c r="J420" s="73" t="s">
        <v>29</v>
      </c>
      <c r="K420" s="148"/>
      <c r="L420" s="52" t="s">
        <v>43</v>
      </c>
      <c r="M420" s="47"/>
      <c r="N420" s="35">
        <v>75.684600000000003</v>
      </c>
      <c r="O420" s="35">
        <v>101.1908</v>
      </c>
      <c r="P420" s="35">
        <v>98.633099999999999</v>
      </c>
      <c r="Q420" s="54"/>
      <c r="R420" s="54">
        <f t="shared" si="57"/>
        <v>275.50850000000003</v>
      </c>
      <c r="S420" s="148"/>
    </row>
    <row r="421" spans="1:19" s="84" customFormat="1" x14ac:dyDescent="0.3">
      <c r="A421" s="148"/>
      <c r="B421" s="124"/>
      <c r="C421" s="137"/>
      <c r="D421" s="134"/>
      <c r="E421" s="134"/>
      <c r="F421" s="145"/>
      <c r="G421" s="151"/>
      <c r="H421" s="151"/>
      <c r="I421" s="151"/>
      <c r="J421" s="73" t="s">
        <v>29</v>
      </c>
      <c r="K421" s="148"/>
      <c r="L421" s="52" t="s">
        <v>73</v>
      </c>
      <c r="M421" s="47"/>
      <c r="N421" s="35">
        <v>0.6532</v>
      </c>
      <c r="O421" s="35">
        <v>1.2914000000000001</v>
      </c>
      <c r="P421" s="35">
        <v>0.91220000000000001</v>
      </c>
      <c r="Q421" s="54"/>
      <c r="R421" s="54">
        <f t="shared" si="57"/>
        <v>2.8568000000000002</v>
      </c>
      <c r="S421" s="148"/>
    </row>
    <row r="422" spans="1:19" s="84" customFormat="1" x14ac:dyDescent="0.3">
      <c r="A422" s="148"/>
      <c r="B422" s="124"/>
      <c r="C422" s="137"/>
      <c r="D422" s="134"/>
      <c r="E422" s="134"/>
      <c r="F422" s="145"/>
      <c r="G422" s="151"/>
      <c r="H422" s="151"/>
      <c r="I422" s="151"/>
      <c r="J422" s="73" t="s">
        <v>29</v>
      </c>
      <c r="K422" s="148"/>
      <c r="L422" s="52" t="s">
        <v>67</v>
      </c>
      <c r="M422" s="47"/>
      <c r="N422" s="35">
        <v>1.7980999999999998</v>
      </c>
      <c r="O422" s="35">
        <v>0.85399999999999998</v>
      </c>
      <c r="P422" s="35">
        <v>0.60899999999999999</v>
      </c>
      <c r="Q422" s="54"/>
      <c r="R422" s="54">
        <f t="shared" si="57"/>
        <v>3.2610999999999999</v>
      </c>
      <c r="S422" s="148"/>
    </row>
    <row r="423" spans="1:19" s="84" customFormat="1" x14ac:dyDescent="0.3">
      <c r="A423" s="148"/>
      <c r="B423" s="124"/>
      <c r="C423" s="137"/>
      <c r="D423" s="134"/>
      <c r="E423" s="134"/>
      <c r="F423" s="145"/>
      <c r="G423" s="151"/>
      <c r="H423" s="151"/>
      <c r="I423" s="151"/>
      <c r="J423" s="73" t="s">
        <v>29</v>
      </c>
      <c r="K423" s="148"/>
      <c r="L423" s="52" t="s">
        <v>80</v>
      </c>
      <c r="M423" s="47"/>
      <c r="N423" s="35">
        <v>96.085700000000003</v>
      </c>
      <c r="O423" s="35">
        <v>107.9191</v>
      </c>
      <c r="P423" s="35">
        <v>108.1268</v>
      </c>
      <c r="Q423" s="54"/>
      <c r="R423" s="54">
        <f t="shared" si="57"/>
        <v>312.13159999999999</v>
      </c>
      <c r="S423" s="148"/>
    </row>
    <row r="424" spans="1:19" s="84" customFormat="1" x14ac:dyDescent="0.3">
      <c r="A424" s="148"/>
      <c r="B424" s="124"/>
      <c r="C424" s="137"/>
      <c r="D424" s="134"/>
      <c r="E424" s="134"/>
      <c r="F424" s="145"/>
      <c r="G424" s="151"/>
      <c r="H424" s="151"/>
      <c r="I424" s="151"/>
      <c r="J424" s="73" t="s">
        <v>27</v>
      </c>
      <c r="K424" s="148"/>
      <c r="L424" s="52" t="s">
        <v>88</v>
      </c>
      <c r="M424" s="47"/>
      <c r="N424" s="35">
        <v>0</v>
      </c>
      <c r="O424" s="35">
        <v>45.936999999999998</v>
      </c>
      <c r="P424" s="35">
        <v>33.271000000000001</v>
      </c>
      <c r="Q424" s="54"/>
      <c r="R424" s="54">
        <f t="shared" si="57"/>
        <v>79.207999999999998</v>
      </c>
      <c r="S424" s="148"/>
    </row>
    <row r="425" spans="1:19" s="84" customFormat="1" x14ac:dyDescent="0.3">
      <c r="A425" s="148"/>
      <c r="B425" s="124"/>
      <c r="C425" s="137"/>
      <c r="D425" s="134"/>
      <c r="E425" s="134"/>
      <c r="F425" s="145"/>
      <c r="G425" s="151"/>
      <c r="H425" s="151"/>
      <c r="I425" s="151"/>
      <c r="J425" s="73" t="s">
        <v>29</v>
      </c>
      <c r="K425" s="148"/>
      <c r="L425" s="52" t="s">
        <v>89</v>
      </c>
      <c r="M425" s="47"/>
      <c r="N425" s="35">
        <v>46.887999999999998</v>
      </c>
      <c r="O425" s="35">
        <v>67.159000000000006</v>
      </c>
      <c r="P425" s="35">
        <v>64.432900000000004</v>
      </c>
      <c r="Q425" s="54"/>
      <c r="R425" s="54">
        <f t="shared" si="57"/>
        <v>178.47989999999999</v>
      </c>
      <c r="S425" s="148"/>
    </row>
    <row r="426" spans="1:19" s="84" customFormat="1" x14ac:dyDescent="0.3">
      <c r="A426" s="148"/>
      <c r="B426" s="124"/>
      <c r="C426" s="137"/>
      <c r="D426" s="134"/>
      <c r="E426" s="134"/>
      <c r="F426" s="145"/>
      <c r="G426" s="151"/>
      <c r="H426" s="151"/>
      <c r="I426" s="151"/>
      <c r="J426" s="73" t="s">
        <v>63</v>
      </c>
      <c r="K426" s="148"/>
      <c r="L426" s="52" t="s">
        <v>90</v>
      </c>
      <c r="M426" s="47"/>
      <c r="N426" s="35">
        <v>15.682</v>
      </c>
      <c r="O426" s="35">
        <v>108.527</v>
      </c>
      <c r="P426" s="35">
        <v>70.081000000000003</v>
      </c>
      <c r="Q426" s="54"/>
      <c r="R426" s="54">
        <f t="shared" si="57"/>
        <v>194.29000000000002</v>
      </c>
      <c r="S426" s="148"/>
    </row>
    <row r="427" spans="1:19" s="84" customFormat="1" x14ac:dyDescent="0.3">
      <c r="A427" s="148"/>
      <c r="B427" s="124"/>
      <c r="C427" s="137"/>
      <c r="D427" s="134"/>
      <c r="E427" s="134"/>
      <c r="F427" s="145"/>
      <c r="G427" s="151"/>
      <c r="H427" s="151"/>
      <c r="I427" s="151"/>
      <c r="J427" s="73" t="s">
        <v>29</v>
      </c>
      <c r="K427" s="148"/>
      <c r="L427" s="52" t="s">
        <v>91</v>
      </c>
      <c r="M427" s="47"/>
      <c r="N427" s="35">
        <v>0</v>
      </c>
      <c r="O427" s="35">
        <v>1.7999999999999999E-2</v>
      </c>
      <c r="P427" s="35">
        <v>0</v>
      </c>
      <c r="Q427" s="54"/>
      <c r="R427" s="54">
        <f t="shared" si="57"/>
        <v>1.7999999999999999E-2</v>
      </c>
      <c r="S427" s="148"/>
    </row>
    <row r="428" spans="1:19" s="84" customFormat="1" x14ac:dyDescent="0.3">
      <c r="A428" s="148"/>
      <c r="B428" s="124"/>
      <c r="C428" s="137"/>
      <c r="D428" s="134"/>
      <c r="E428" s="134"/>
      <c r="F428" s="145"/>
      <c r="G428" s="151"/>
      <c r="H428" s="151"/>
      <c r="I428" s="151"/>
      <c r="J428" s="73" t="s">
        <v>29</v>
      </c>
      <c r="K428" s="148"/>
      <c r="L428" s="52" t="s">
        <v>118</v>
      </c>
      <c r="M428" s="47"/>
      <c r="N428" s="35">
        <v>42.277300000000004</v>
      </c>
      <c r="O428" s="35">
        <v>0</v>
      </c>
      <c r="P428" s="35">
        <v>0</v>
      </c>
      <c r="Q428" s="54"/>
      <c r="R428" s="54">
        <f t="shared" si="57"/>
        <v>42.277300000000004</v>
      </c>
      <c r="S428" s="148"/>
    </row>
    <row r="429" spans="1:19" s="84" customFormat="1" x14ac:dyDescent="0.3">
      <c r="A429" s="148"/>
      <c r="B429" s="124"/>
      <c r="C429" s="137"/>
      <c r="D429" s="134"/>
      <c r="E429" s="134"/>
      <c r="F429" s="145"/>
      <c r="G429" s="151"/>
      <c r="H429" s="151"/>
      <c r="I429" s="151"/>
      <c r="J429" s="73" t="s">
        <v>29</v>
      </c>
      <c r="K429" s="148"/>
      <c r="L429" s="52" t="s">
        <v>75</v>
      </c>
      <c r="M429" s="47"/>
      <c r="N429" s="35">
        <v>0</v>
      </c>
      <c r="O429" s="35">
        <v>0</v>
      </c>
      <c r="P429" s="35">
        <v>15.0617</v>
      </c>
      <c r="Q429" s="54"/>
      <c r="R429" s="54">
        <f t="shared" si="57"/>
        <v>15.0617</v>
      </c>
      <c r="S429" s="148"/>
    </row>
    <row r="430" spans="1:19" s="84" customFormat="1" x14ac:dyDescent="0.3">
      <c r="A430" s="148"/>
      <c r="B430" s="124"/>
      <c r="C430" s="137"/>
      <c r="D430" s="134"/>
      <c r="E430" s="134"/>
      <c r="F430" s="145"/>
      <c r="G430" s="151"/>
      <c r="H430" s="151"/>
      <c r="I430" s="151"/>
      <c r="J430" s="73" t="s">
        <v>63</v>
      </c>
      <c r="K430" s="148"/>
      <c r="L430" s="52" t="s">
        <v>163</v>
      </c>
      <c r="M430" s="47"/>
      <c r="N430" s="35">
        <v>58.78</v>
      </c>
      <c r="O430" s="35">
        <v>0</v>
      </c>
      <c r="P430" s="35">
        <v>0</v>
      </c>
      <c r="Q430" s="54"/>
      <c r="R430" s="54">
        <f t="shared" si="57"/>
        <v>58.78</v>
      </c>
      <c r="S430" s="148"/>
    </row>
    <row r="431" spans="1:19" s="84" customFormat="1" x14ac:dyDescent="0.3">
      <c r="A431" s="148"/>
      <c r="B431" s="124"/>
      <c r="C431" s="137"/>
      <c r="D431" s="134"/>
      <c r="E431" s="134"/>
      <c r="F431" s="145"/>
      <c r="G431" s="151"/>
      <c r="H431" s="151"/>
      <c r="I431" s="151"/>
      <c r="J431" s="73" t="s">
        <v>29</v>
      </c>
      <c r="K431" s="148"/>
      <c r="L431" s="52" t="s">
        <v>94</v>
      </c>
      <c r="M431" s="47"/>
      <c r="N431" s="35">
        <v>6.0510000000000002</v>
      </c>
      <c r="O431" s="35">
        <v>5.0648999999999997</v>
      </c>
      <c r="P431" s="35">
        <v>2.9489999999999998</v>
      </c>
      <c r="Q431" s="54"/>
      <c r="R431" s="54">
        <f t="shared" si="57"/>
        <v>14.0649</v>
      </c>
      <c r="S431" s="148"/>
    </row>
    <row r="432" spans="1:19" s="84" customFormat="1" x14ac:dyDescent="0.3">
      <c r="A432" s="148"/>
      <c r="B432" s="124"/>
      <c r="C432" s="137"/>
      <c r="D432" s="134"/>
      <c r="E432" s="134"/>
      <c r="F432" s="145"/>
      <c r="G432" s="151"/>
      <c r="H432" s="151"/>
      <c r="I432" s="151"/>
      <c r="J432" s="73" t="s">
        <v>29</v>
      </c>
      <c r="K432" s="148"/>
      <c r="L432" s="52" t="s">
        <v>175</v>
      </c>
      <c r="M432" s="47"/>
      <c r="N432" s="35">
        <v>25.3</v>
      </c>
      <c r="O432" s="35">
        <v>0</v>
      </c>
      <c r="P432" s="35">
        <v>0</v>
      </c>
      <c r="Q432" s="54"/>
      <c r="R432" s="54">
        <f t="shared" si="57"/>
        <v>25.3</v>
      </c>
      <c r="S432" s="148"/>
    </row>
    <row r="433" spans="1:19" s="84" customFormat="1" x14ac:dyDescent="0.3">
      <c r="A433" s="148"/>
      <c r="B433" s="124"/>
      <c r="C433" s="137"/>
      <c r="D433" s="134"/>
      <c r="E433" s="134"/>
      <c r="F433" s="145"/>
      <c r="G433" s="151"/>
      <c r="H433" s="151"/>
      <c r="I433" s="151"/>
      <c r="J433" s="73" t="s">
        <v>29</v>
      </c>
      <c r="K433" s="148"/>
      <c r="L433" s="52" t="s">
        <v>101</v>
      </c>
      <c r="M433" s="47"/>
      <c r="N433" s="35">
        <v>0</v>
      </c>
      <c r="O433" s="35">
        <v>0</v>
      </c>
      <c r="P433" s="35">
        <v>5.7241999999999997</v>
      </c>
      <c r="Q433" s="54"/>
      <c r="R433" s="54">
        <f t="shared" si="57"/>
        <v>5.7241999999999997</v>
      </c>
      <c r="S433" s="148"/>
    </row>
    <row r="434" spans="1:19" s="84" customFormat="1" x14ac:dyDescent="0.3">
      <c r="A434" s="148"/>
      <c r="B434" s="124"/>
      <c r="C434" s="138"/>
      <c r="D434" s="134"/>
      <c r="E434" s="134"/>
      <c r="F434" s="145"/>
      <c r="G434" s="151"/>
      <c r="H434" s="151"/>
      <c r="I434" s="151"/>
      <c r="J434" s="24"/>
      <c r="K434" s="60"/>
      <c r="L434" s="9"/>
      <c r="M434" s="26"/>
      <c r="N434" s="26">
        <f>SUM(N413:N433)</f>
        <v>620.47899999999993</v>
      </c>
      <c r="O434" s="26">
        <f>SUM(O413:O433)</f>
        <v>549.23830000000009</v>
      </c>
      <c r="P434" s="26">
        <f>SUM(P413:P433)</f>
        <v>492.69970000000006</v>
      </c>
      <c r="Q434" s="26">
        <f>SUM(Q413:Q433)</f>
        <v>0</v>
      </c>
      <c r="R434" s="26">
        <f>SUM(R413:R433)</f>
        <v>1662.4170000000004</v>
      </c>
      <c r="S434" s="148"/>
    </row>
    <row r="435" spans="1:19" s="84" customFormat="1" ht="22.5" customHeight="1" x14ac:dyDescent="0.3">
      <c r="A435" s="148"/>
      <c r="B435" s="124"/>
      <c r="C435" s="136" t="s">
        <v>218</v>
      </c>
      <c r="D435" s="134"/>
      <c r="E435" s="134"/>
      <c r="F435" s="145"/>
      <c r="G435" s="151"/>
      <c r="H435" s="151"/>
      <c r="I435" s="151"/>
      <c r="J435" s="73" t="s">
        <v>29</v>
      </c>
      <c r="K435" s="147">
        <v>454</v>
      </c>
      <c r="L435" s="52" t="s">
        <v>35</v>
      </c>
      <c r="M435" s="47"/>
      <c r="N435" s="35">
        <v>39.244199999999999</v>
      </c>
      <c r="O435" s="35">
        <v>38.991900000000001</v>
      </c>
      <c r="P435" s="35">
        <v>34.129300000000001</v>
      </c>
      <c r="Q435" s="54"/>
      <c r="R435" s="54">
        <f>SUM(M435:Q435)</f>
        <v>112.36539999999999</v>
      </c>
      <c r="S435" s="148"/>
    </row>
    <row r="436" spans="1:19" s="84" customFormat="1" x14ac:dyDescent="0.3">
      <c r="A436" s="148"/>
      <c r="B436" s="124"/>
      <c r="C436" s="137"/>
      <c r="D436" s="134"/>
      <c r="E436" s="134"/>
      <c r="F436" s="145"/>
      <c r="G436" s="151"/>
      <c r="H436" s="151"/>
      <c r="I436" s="151"/>
      <c r="J436" s="73" t="s">
        <v>27</v>
      </c>
      <c r="K436" s="148"/>
      <c r="L436" s="52" t="s">
        <v>36</v>
      </c>
      <c r="M436" s="47"/>
      <c r="N436" s="35">
        <v>0</v>
      </c>
      <c r="O436" s="35">
        <v>5.0000000000000001E-3</v>
      </c>
      <c r="P436" s="35">
        <v>0</v>
      </c>
      <c r="Q436" s="54"/>
      <c r="R436" s="54">
        <f t="shared" ref="R436:R438" si="58">SUM(M436:Q436)</f>
        <v>5.0000000000000001E-3</v>
      </c>
      <c r="S436" s="148"/>
    </row>
    <row r="437" spans="1:19" s="84" customFormat="1" x14ac:dyDescent="0.3">
      <c r="A437" s="148"/>
      <c r="B437" s="124"/>
      <c r="C437" s="137"/>
      <c r="D437" s="134"/>
      <c r="E437" s="134"/>
      <c r="F437" s="145"/>
      <c r="G437" s="151"/>
      <c r="H437" s="151"/>
      <c r="I437" s="151"/>
      <c r="J437" s="73" t="s">
        <v>29</v>
      </c>
      <c r="K437" s="148"/>
      <c r="L437" s="52" t="s">
        <v>52</v>
      </c>
      <c r="M437" s="47"/>
      <c r="N437" s="35">
        <v>0.64239999999999997</v>
      </c>
      <c r="O437" s="35">
        <v>0</v>
      </c>
      <c r="P437" s="35">
        <v>0.254</v>
      </c>
      <c r="Q437" s="54"/>
      <c r="R437" s="54">
        <f t="shared" si="58"/>
        <v>0.89639999999999997</v>
      </c>
      <c r="S437" s="148"/>
    </row>
    <row r="438" spans="1:19" s="84" customFormat="1" x14ac:dyDescent="0.3">
      <c r="A438" s="148"/>
      <c r="B438" s="124"/>
      <c r="C438" s="137"/>
      <c r="D438" s="134"/>
      <c r="E438" s="134"/>
      <c r="F438" s="145"/>
      <c r="G438" s="151"/>
      <c r="H438" s="151"/>
      <c r="I438" s="151"/>
      <c r="J438" s="73" t="s">
        <v>29</v>
      </c>
      <c r="K438" s="148"/>
      <c r="L438" s="52" t="s">
        <v>43</v>
      </c>
      <c r="M438" s="47"/>
      <c r="N438" s="35">
        <v>0.88329999999999997</v>
      </c>
      <c r="O438" s="35">
        <v>0</v>
      </c>
      <c r="P438" s="35">
        <v>0</v>
      </c>
      <c r="Q438" s="54"/>
      <c r="R438" s="54">
        <f t="shared" si="58"/>
        <v>0.88329999999999997</v>
      </c>
      <c r="S438" s="148"/>
    </row>
    <row r="439" spans="1:19" s="84" customFormat="1" x14ac:dyDescent="0.3">
      <c r="A439" s="148"/>
      <c r="B439" s="124"/>
      <c r="C439" s="138"/>
      <c r="D439" s="134"/>
      <c r="E439" s="134"/>
      <c r="F439" s="145"/>
      <c r="G439" s="151"/>
      <c r="H439" s="151"/>
      <c r="I439" s="151"/>
      <c r="J439" s="24"/>
      <c r="K439" s="60"/>
      <c r="L439" s="9"/>
      <c r="M439" s="26"/>
      <c r="N439" s="26">
        <f>SUM(N435:N438)</f>
        <v>40.7699</v>
      </c>
      <c r="O439" s="26">
        <f>SUM(O435:O438)</f>
        <v>38.996900000000004</v>
      </c>
      <c r="P439" s="26">
        <f>SUM(P435:P438)</f>
        <v>34.383299999999998</v>
      </c>
      <c r="Q439" s="26">
        <f>SUM(Q435:Q438)</f>
        <v>0</v>
      </c>
      <c r="R439" s="26">
        <f>SUM(R435:R438)</f>
        <v>114.15009999999999</v>
      </c>
      <c r="S439" s="148"/>
    </row>
    <row r="440" spans="1:19" s="84" customFormat="1" ht="18.75" customHeight="1" x14ac:dyDescent="0.3">
      <c r="A440" s="148"/>
      <c r="B440" s="124"/>
      <c r="C440" s="136" t="s">
        <v>219</v>
      </c>
      <c r="D440" s="134"/>
      <c r="E440" s="134"/>
      <c r="F440" s="145"/>
      <c r="G440" s="151"/>
      <c r="H440" s="151"/>
      <c r="I440" s="151"/>
      <c r="J440" s="73" t="s">
        <v>29</v>
      </c>
      <c r="K440" s="147">
        <v>810</v>
      </c>
      <c r="L440" s="52" t="s">
        <v>35</v>
      </c>
      <c r="M440" s="47"/>
      <c r="N440" s="29">
        <v>44.063499999999998</v>
      </c>
      <c r="O440" s="29">
        <v>47.016599999999997</v>
      </c>
      <c r="P440" s="35">
        <v>30.843299999999999</v>
      </c>
      <c r="Q440" s="54"/>
      <c r="R440" s="54">
        <f>SUM(M440:Q440)</f>
        <v>121.92339999999999</v>
      </c>
      <c r="S440" s="148"/>
    </row>
    <row r="441" spans="1:19" s="84" customFormat="1" x14ac:dyDescent="0.3">
      <c r="A441" s="148"/>
      <c r="B441" s="124"/>
      <c r="C441" s="137"/>
      <c r="D441" s="134"/>
      <c r="E441" s="134"/>
      <c r="F441" s="145"/>
      <c r="G441" s="151"/>
      <c r="H441" s="151"/>
      <c r="I441" s="151"/>
      <c r="J441" s="73" t="s">
        <v>27</v>
      </c>
      <c r="K441" s="148"/>
      <c r="L441" s="52" t="s">
        <v>36</v>
      </c>
      <c r="M441" s="47"/>
      <c r="N441" s="29">
        <v>0</v>
      </c>
      <c r="O441" s="29">
        <v>5.0000000000000001E-3</v>
      </c>
      <c r="P441" s="35">
        <v>0</v>
      </c>
      <c r="Q441" s="54"/>
      <c r="R441" s="54">
        <f>SUM(M441:Q441)</f>
        <v>5.0000000000000001E-3</v>
      </c>
      <c r="S441" s="148"/>
    </row>
    <row r="442" spans="1:19" s="84" customFormat="1" x14ac:dyDescent="0.3">
      <c r="A442" s="148"/>
      <c r="B442" s="124"/>
      <c r="C442" s="137"/>
      <c r="D442" s="134"/>
      <c r="E442" s="134"/>
      <c r="F442" s="145"/>
      <c r="G442" s="151"/>
      <c r="H442" s="151"/>
      <c r="I442" s="151"/>
      <c r="J442" s="73" t="s">
        <v>29</v>
      </c>
      <c r="K442" s="148"/>
      <c r="L442" s="52" t="s">
        <v>77</v>
      </c>
      <c r="M442" s="47"/>
      <c r="N442" s="29">
        <v>10.7</v>
      </c>
      <c r="O442" s="29">
        <v>0</v>
      </c>
      <c r="P442" s="35">
        <v>0</v>
      </c>
      <c r="Q442" s="54"/>
      <c r="R442" s="54">
        <f t="shared" ref="R442:R465" si="59">SUM(M442:Q442)</f>
        <v>10.7</v>
      </c>
      <c r="S442" s="148"/>
    </row>
    <row r="443" spans="1:19" s="84" customFormat="1" x14ac:dyDescent="0.3">
      <c r="A443" s="148"/>
      <c r="B443" s="124"/>
      <c r="C443" s="137"/>
      <c r="D443" s="134"/>
      <c r="E443" s="134"/>
      <c r="F443" s="145"/>
      <c r="G443" s="151"/>
      <c r="H443" s="151"/>
      <c r="I443" s="151"/>
      <c r="J443" s="73" t="s">
        <v>29</v>
      </c>
      <c r="K443" s="148"/>
      <c r="L443" s="52" t="s">
        <v>30</v>
      </c>
      <c r="M443" s="47"/>
      <c r="N443" s="29">
        <v>0</v>
      </c>
      <c r="O443" s="29">
        <v>32.887999999999998</v>
      </c>
      <c r="P443" s="35">
        <v>16.0717</v>
      </c>
      <c r="Q443" s="54"/>
      <c r="R443" s="54">
        <f t="shared" si="59"/>
        <v>48.959699999999998</v>
      </c>
      <c r="S443" s="148"/>
    </row>
    <row r="444" spans="1:19" s="84" customFormat="1" x14ac:dyDescent="0.3">
      <c r="A444" s="148"/>
      <c r="B444" s="124"/>
      <c r="C444" s="137"/>
      <c r="D444" s="134"/>
      <c r="E444" s="134"/>
      <c r="F444" s="145"/>
      <c r="G444" s="151"/>
      <c r="H444" s="151"/>
      <c r="I444" s="151"/>
      <c r="J444" s="73" t="s">
        <v>29</v>
      </c>
      <c r="K444" s="148"/>
      <c r="L444" s="52" t="s">
        <v>73</v>
      </c>
      <c r="M444" s="47"/>
      <c r="N444" s="29">
        <v>0</v>
      </c>
      <c r="O444" s="29">
        <v>2.8125</v>
      </c>
      <c r="P444" s="35">
        <v>0</v>
      </c>
      <c r="Q444" s="54"/>
      <c r="R444" s="54">
        <f t="shared" si="59"/>
        <v>2.8125</v>
      </c>
      <c r="S444" s="148"/>
    </row>
    <row r="445" spans="1:19" s="84" customFormat="1" x14ac:dyDescent="0.3">
      <c r="A445" s="148"/>
      <c r="B445" s="124"/>
      <c r="C445" s="137"/>
      <c r="D445" s="134"/>
      <c r="E445" s="134"/>
      <c r="F445" s="145"/>
      <c r="G445" s="151"/>
      <c r="H445" s="151"/>
      <c r="I445" s="151"/>
      <c r="J445" s="73" t="s">
        <v>29</v>
      </c>
      <c r="K445" s="148"/>
      <c r="L445" s="52" t="s">
        <v>114</v>
      </c>
      <c r="M445" s="47"/>
      <c r="N445" s="29">
        <v>189.142</v>
      </c>
      <c r="O445" s="29">
        <v>217.50399999999999</v>
      </c>
      <c r="P445" s="35">
        <v>204.60400000000001</v>
      </c>
      <c r="Q445" s="54"/>
      <c r="R445" s="54">
        <f t="shared" si="59"/>
        <v>611.25</v>
      </c>
      <c r="S445" s="148"/>
    </row>
    <row r="446" spans="1:19" s="84" customFormat="1" x14ac:dyDescent="0.3">
      <c r="A446" s="148"/>
      <c r="B446" s="124"/>
      <c r="C446" s="137"/>
      <c r="D446" s="134"/>
      <c r="E446" s="134"/>
      <c r="F446" s="145"/>
      <c r="G446" s="151"/>
      <c r="H446" s="151"/>
      <c r="I446" s="151"/>
      <c r="J446" s="73" t="s">
        <v>63</v>
      </c>
      <c r="K446" s="148"/>
      <c r="L446" s="52" t="s">
        <v>221</v>
      </c>
      <c r="M446" s="47"/>
      <c r="N446" s="29">
        <f>(195947.8-18800)/1000</f>
        <v>177.14779999999999</v>
      </c>
      <c r="O446" s="29">
        <v>0</v>
      </c>
      <c r="P446" s="35">
        <v>0</v>
      </c>
      <c r="Q446" s="54"/>
      <c r="R446" s="54">
        <f t="shared" si="59"/>
        <v>177.14779999999999</v>
      </c>
      <c r="S446" s="148"/>
    </row>
    <row r="447" spans="1:19" s="84" customFormat="1" x14ac:dyDescent="0.3">
      <c r="A447" s="148"/>
      <c r="B447" s="124"/>
      <c r="C447" s="137"/>
      <c r="D447" s="134"/>
      <c r="E447" s="134"/>
      <c r="F447" s="145"/>
      <c r="G447" s="151"/>
      <c r="H447" s="151"/>
      <c r="I447" s="151"/>
      <c r="J447" s="73" t="s">
        <v>29</v>
      </c>
      <c r="K447" s="148"/>
      <c r="L447" s="52" t="s">
        <v>69</v>
      </c>
      <c r="M447" s="47"/>
      <c r="N447" s="29">
        <v>12.4194</v>
      </c>
      <c r="O447" s="29">
        <v>4.7431999999999999</v>
      </c>
      <c r="P447" s="35">
        <v>0</v>
      </c>
      <c r="Q447" s="54"/>
      <c r="R447" s="54">
        <f t="shared" si="59"/>
        <v>17.162599999999998</v>
      </c>
      <c r="S447" s="148"/>
    </row>
    <row r="448" spans="1:19" s="84" customFormat="1" x14ac:dyDescent="0.3">
      <c r="A448" s="148"/>
      <c r="B448" s="124"/>
      <c r="C448" s="137"/>
      <c r="D448" s="134"/>
      <c r="E448" s="134"/>
      <c r="F448" s="145"/>
      <c r="G448" s="151"/>
      <c r="H448" s="151"/>
      <c r="I448" s="151"/>
      <c r="J448" s="73" t="s">
        <v>63</v>
      </c>
      <c r="K448" s="148"/>
      <c r="L448" s="52" t="s">
        <v>228</v>
      </c>
      <c r="M448" s="47"/>
      <c r="N448" s="29">
        <v>0</v>
      </c>
      <c r="O448" s="29">
        <v>36.159800000000004</v>
      </c>
      <c r="P448" s="35">
        <v>0</v>
      </c>
      <c r="Q448" s="54"/>
      <c r="R448" s="54">
        <f t="shared" si="59"/>
        <v>36.159800000000004</v>
      </c>
      <c r="S448" s="148"/>
    </row>
    <row r="449" spans="1:19" s="84" customFormat="1" x14ac:dyDescent="0.3">
      <c r="A449" s="148"/>
      <c r="B449" s="124"/>
      <c r="C449" s="137"/>
      <c r="D449" s="134"/>
      <c r="E449" s="134"/>
      <c r="F449" s="145"/>
      <c r="G449" s="151"/>
      <c r="H449" s="151"/>
      <c r="I449" s="151"/>
      <c r="J449" s="73" t="s">
        <v>29</v>
      </c>
      <c r="K449" s="148"/>
      <c r="L449" s="52" t="s">
        <v>116</v>
      </c>
      <c r="M449" s="47"/>
      <c r="N449" s="29">
        <v>21.222099999999998</v>
      </c>
      <c r="O449" s="29">
        <v>21.720200000000002</v>
      </c>
      <c r="P449" s="35">
        <v>13.366700000000002</v>
      </c>
      <c r="Q449" s="54"/>
      <c r="R449" s="54">
        <f t="shared" si="59"/>
        <v>56.309000000000005</v>
      </c>
      <c r="S449" s="148"/>
    </row>
    <row r="450" spans="1:19" s="84" customFormat="1" x14ac:dyDescent="0.3">
      <c r="A450" s="148"/>
      <c r="B450" s="124"/>
      <c r="C450" s="137"/>
      <c r="D450" s="134"/>
      <c r="E450" s="134"/>
      <c r="F450" s="145"/>
      <c r="G450" s="151"/>
      <c r="H450" s="151"/>
      <c r="I450" s="151"/>
      <c r="J450" s="73" t="s">
        <v>27</v>
      </c>
      <c r="K450" s="148"/>
      <c r="L450" s="52" t="s">
        <v>229</v>
      </c>
      <c r="M450" s="47"/>
      <c r="N450" s="29">
        <v>0</v>
      </c>
      <c r="O450" s="29">
        <v>0</v>
      </c>
      <c r="P450" s="35">
        <v>183.39250000000001</v>
      </c>
      <c r="Q450" s="54"/>
      <c r="R450" s="54">
        <f t="shared" si="59"/>
        <v>183.39250000000001</v>
      </c>
      <c r="S450" s="148"/>
    </row>
    <row r="451" spans="1:19" s="84" customFormat="1" x14ac:dyDescent="0.3">
      <c r="A451" s="148"/>
      <c r="B451" s="124"/>
      <c r="C451" s="137"/>
      <c r="D451" s="134"/>
      <c r="E451" s="134"/>
      <c r="F451" s="145"/>
      <c r="G451" s="151"/>
      <c r="H451" s="151"/>
      <c r="I451" s="151"/>
      <c r="J451" s="73" t="s">
        <v>63</v>
      </c>
      <c r="K451" s="148"/>
      <c r="L451" s="52" t="s">
        <v>226</v>
      </c>
      <c r="M451" s="47"/>
      <c r="N451" s="29">
        <v>0</v>
      </c>
      <c r="O451" s="29">
        <v>53.6571</v>
      </c>
      <c r="P451" s="35">
        <v>55.290500000000002</v>
      </c>
      <c r="Q451" s="54"/>
      <c r="R451" s="54">
        <f t="shared" si="59"/>
        <v>108.94759999999999</v>
      </c>
      <c r="S451" s="148"/>
    </row>
    <row r="452" spans="1:19" s="84" customFormat="1" x14ac:dyDescent="0.3">
      <c r="A452" s="148"/>
      <c r="B452" s="124"/>
      <c r="C452" s="137"/>
      <c r="D452" s="134"/>
      <c r="E452" s="134"/>
      <c r="F452" s="145"/>
      <c r="G452" s="151"/>
      <c r="H452" s="151"/>
      <c r="I452" s="151"/>
      <c r="J452" s="73" t="s">
        <v>32</v>
      </c>
      <c r="K452" s="148"/>
      <c r="L452" s="52" t="s">
        <v>227</v>
      </c>
      <c r="M452" s="47"/>
      <c r="N452" s="29">
        <v>358.10720000000003</v>
      </c>
      <c r="O452" s="29">
        <v>0</v>
      </c>
      <c r="P452" s="35">
        <v>0</v>
      </c>
      <c r="Q452" s="54"/>
      <c r="R452" s="54">
        <f t="shared" si="59"/>
        <v>358.10720000000003</v>
      </c>
      <c r="S452" s="148"/>
    </row>
    <row r="453" spans="1:19" s="84" customFormat="1" x14ac:dyDescent="0.3">
      <c r="A453" s="148"/>
      <c r="B453" s="124"/>
      <c r="C453" s="137"/>
      <c r="D453" s="134"/>
      <c r="E453" s="134"/>
      <c r="F453" s="145"/>
      <c r="G453" s="151"/>
      <c r="H453" s="151"/>
      <c r="I453" s="151"/>
      <c r="J453" s="73" t="s">
        <v>29</v>
      </c>
      <c r="K453" s="148"/>
      <c r="L453" s="52" t="s">
        <v>115</v>
      </c>
      <c r="M453" s="47"/>
      <c r="N453" s="29">
        <v>49.8</v>
      </c>
      <c r="O453" s="29">
        <v>43.81</v>
      </c>
      <c r="P453" s="35">
        <v>36.862000000000002</v>
      </c>
      <c r="Q453" s="54"/>
      <c r="R453" s="54">
        <f t="shared" si="59"/>
        <v>130.47200000000001</v>
      </c>
      <c r="S453" s="148"/>
    </row>
    <row r="454" spans="1:19" s="84" customFormat="1" x14ac:dyDescent="0.3">
      <c r="A454" s="148"/>
      <c r="B454" s="124"/>
      <c r="C454" s="137"/>
      <c r="D454" s="134"/>
      <c r="E454" s="134"/>
      <c r="F454" s="145"/>
      <c r="G454" s="151"/>
      <c r="H454" s="151"/>
      <c r="I454" s="151"/>
      <c r="J454" s="73" t="s">
        <v>29</v>
      </c>
      <c r="K454" s="148"/>
      <c r="L454" s="52" t="s">
        <v>222</v>
      </c>
      <c r="M454" s="47"/>
      <c r="N454" s="29">
        <v>7.4649999999999999</v>
      </c>
      <c r="O454" s="29">
        <v>0</v>
      </c>
      <c r="P454" s="35">
        <v>0</v>
      </c>
      <c r="Q454" s="54"/>
      <c r="R454" s="54">
        <f t="shared" si="59"/>
        <v>7.4649999999999999</v>
      </c>
      <c r="S454" s="148"/>
    </row>
    <row r="455" spans="1:19" s="84" customFormat="1" x14ac:dyDescent="0.3">
      <c r="A455" s="148"/>
      <c r="B455" s="124"/>
      <c r="C455" s="137"/>
      <c r="D455" s="134"/>
      <c r="E455" s="134"/>
      <c r="F455" s="145"/>
      <c r="G455" s="151"/>
      <c r="H455" s="151"/>
      <c r="I455" s="151"/>
      <c r="J455" s="73" t="s">
        <v>29</v>
      </c>
      <c r="K455" s="148"/>
      <c r="L455" s="52" t="s">
        <v>81</v>
      </c>
      <c r="M455" s="47"/>
      <c r="N455" s="29">
        <v>41.820599999999999</v>
      </c>
      <c r="O455" s="29">
        <v>82.045199999999994</v>
      </c>
      <c r="P455" s="35">
        <v>23.717299999999998</v>
      </c>
      <c r="Q455" s="54"/>
      <c r="R455" s="54">
        <f t="shared" si="59"/>
        <v>147.5831</v>
      </c>
      <c r="S455" s="148"/>
    </row>
    <row r="456" spans="1:19" s="84" customFormat="1" x14ac:dyDescent="0.3">
      <c r="A456" s="148"/>
      <c r="B456" s="124"/>
      <c r="C456" s="137"/>
      <c r="D456" s="134"/>
      <c r="E456" s="134"/>
      <c r="F456" s="145"/>
      <c r="G456" s="151"/>
      <c r="H456" s="151"/>
      <c r="I456" s="151"/>
      <c r="J456" s="73" t="s">
        <v>29</v>
      </c>
      <c r="K456" s="148"/>
      <c r="L456" s="52" t="s">
        <v>223</v>
      </c>
      <c r="M456" s="47"/>
      <c r="N456" s="29">
        <v>19.785</v>
      </c>
      <c r="O456" s="29">
        <v>5.2661000000000007</v>
      </c>
      <c r="P456" s="35">
        <v>0</v>
      </c>
      <c r="Q456" s="54"/>
      <c r="R456" s="54">
        <f t="shared" si="59"/>
        <v>25.051100000000002</v>
      </c>
      <c r="S456" s="148"/>
    </row>
    <row r="457" spans="1:19" s="84" customFormat="1" x14ac:dyDescent="0.3">
      <c r="A457" s="148"/>
      <c r="B457" s="124"/>
      <c r="C457" s="137"/>
      <c r="D457" s="134"/>
      <c r="E457" s="134"/>
      <c r="F457" s="145"/>
      <c r="G457" s="151"/>
      <c r="H457" s="151"/>
      <c r="I457" s="151"/>
      <c r="J457" s="73" t="s">
        <v>63</v>
      </c>
      <c r="K457" s="148"/>
      <c r="L457" s="52" t="s">
        <v>224</v>
      </c>
      <c r="M457" s="47"/>
      <c r="N457" s="29">
        <f>(92766.6-65970)/1000</f>
        <v>26.796600000000005</v>
      </c>
      <c r="O457" s="29">
        <v>266.65550000000002</v>
      </c>
      <c r="P457" s="35">
        <v>0</v>
      </c>
      <c r="Q457" s="54"/>
      <c r="R457" s="54">
        <f t="shared" si="59"/>
        <v>293.45210000000003</v>
      </c>
      <c r="S457" s="148"/>
    </row>
    <row r="458" spans="1:19" s="84" customFormat="1" x14ac:dyDescent="0.3">
      <c r="A458" s="148"/>
      <c r="B458" s="124"/>
      <c r="C458" s="137"/>
      <c r="D458" s="134"/>
      <c r="E458" s="134"/>
      <c r="F458" s="145"/>
      <c r="G458" s="151"/>
      <c r="H458" s="151"/>
      <c r="I458" s="151"/>
      <c r="J458" s="73" t="s">
        <v>29</v>
      </c>
      <c r="K458" s="148"/>
      <c r="L458" s="52" t="s">
        <v>84</v>
      </c>
      <c r="M458" s="47"/>
      <c r="N458" s="29">
        <v>30.891999999999999</v>
      </c>
      <c r="O458" s="29">
        <v>31.071000000000002</v>
      </c>
      <c r="P458" s="35">
        <v>30.375299999999999</v>
      </c>
      <c r="Q458" s="54"/>
      <c r="R458" s="54">
        <f t="shared" si="59"/>
        <v>92.338300000000004</v>
      </c>
      <c r="S458" s="148"/>
    </row>
    <row r="459" spans="1:19" s="84" customFormat="1" x14ac:dyDescent="0.3">
      <c r="A459" s="148"/>
      <c r="B459" s="124"/>
      <c r="C459" s="137"/>
      <c r="D459" s="134"/>
      <c r="E459" s="134"/>
      <c r="F459" s="145"/>
      <c r="G459" s="151"/>
      <c r="H459" s="151"/>
      <c r="I459" s="151"/>
      <c r="J459" s="73" t="s">
        <v>63</v>
      </c>
      <c r="K459" s="148"/>
      <c r="L459" s="52" t="s">
        <v>225</v>
      </c>
      <c r="M459" s="47"/>
      <c r="N459" s="29">
        <v>100.42280000000001</v>
      </c>
      <c r="O459" s="29">
        <v>0</v>
      </c>
      <c r="P459" s="35">
        <v>56.292999999999999</v>
      </c>
      <c r="Q459" s="54"/>
      <c r="R459" s="54">
        <f t="shared" si="59"/>
        <v>156.7158</v>
      </c>
      <c r="S459" s="148"/>
    </row>
    <row r="460" spans="1:19" s="84" customFormat="1" x14ac:dyDescent="0.3">
      <c r="A460" s="148"/>
      <c r="B460" s="124"/>
      <c r="C460" s="137"/>
      <c r="D460" s="134"/>
      <c r="E460" s="134"/>
      <c r="F460" s="145"/>
      <c r="G460" s="151"/>
      <c r="H460" s="151"/>
      <c r="I460" s="151"/>
      <c r="J460" s="73" t="s">
        <v>29</v>
      </c>
      <c r="K460" s="148"/>
      <c r="L460" s="52" t="s">
        <v>165</v>
      </c>
      <c r="M460" s="47"/>
      <c r="N460" s="29">
        <v>28.12</v>
      </c>
      <c r="O460" s="29">
        <v>0</v>
      </c>
      <c r="P460" s="35">
        <v>0</v>
      </c>
      <c r="Q460" s="54"/>
      <c r="R460" s="54">
        <f t="shared" si="59"/>
        <v>28.12</v>
      </c>
      <c r="S460" s="148"/>
    </row>
    <row r="461" spans="1:19" s="84" customFormat="1" x14ac:dyDescent="0.3">
      <c r="A461" s="148"/>
      <c r="B461" s="124"/>
      <c r="C461" s="137"/>
      <c r="D461" s="134"/>
      <c r="E461" s="134"/>
      <c r="F461" s="145"/>
      <c r="G461" s="151"/>
      <c r="H461" s="151"/>
      <c r="I461" s="151"/>
      <c r="J461" s="73" t="s">
        <v>63</v>
      </c>
      <c r="K461" s="148"/>
      <c r="L461" s="52" t="s">
        <v>166</v>
      </c>
      <c r="M461" s="47"/>
      <c r="N461" s="29">
        <f>(168962.4-66749.4-71700)/1000</f>
        <v>30.513000000000002</v>
      </c>
      <c r="O461" s="29">
        <v>0</v>
      </c>
      <c r="P461" s="35">
        <v>0</v>
      </c>
      <c r="Q461" s="54"/>
      <c r="R461" s="54">
        <f t="shared" si="59"/>
        <v>30.513000000000002</v>
      </c>
      <c r="S461" s="148"/>
    </row>
    <row r="462" spans="1:19" s="84" customFormat="1" x14ac:dyDescent="0.3">
      <c r="A462" s="148"/>
      <c r="B462" s="124"/>
      <c r="C462" s="137"/>
      <c r="D462" s="134"/>
      <c r="E462" s="134"/>
      <c r="F462" s="145"/>
      <c r="G462" s="151"/>
      <c r="H462" s="151"/>
      <c r="I462" s="151"/>
      <c r="J462" s="73" t="s">
        <v>32</v>
      </c>
      <c r="K462" s="148"/>
      <c r="L462" s="52" t="s">
        <v>167</v>
      </c>
      <c r="M462" s="47"/>
      <c r="N462" s="29">
        <f>(651519.9-272574.1)/1000</f>
        <v>378.94580000000002</v>
      </c>
      <c r="O462" s="29">
        <v>0</v>
      </c>
      <c r="P462" s="35">
        <v>0</v>
      </c>
      <c r="Q462" s="54"/>
      <c r="R462" s="54">
        <f t="shared" si="59"/>
        <v>378.94580000000002</v>
      </c>
      <c r="S462" s="148"/>
    </row>
    <row r="463" spans="1:19" s="84" customFormat="1" x14ac:dyDescent="0.3">
      <c r="A463" s="148"/>
      <c r="B463" s="124"/>
      <c r="C463" s="137"/>
      <c r="D463" s="134"/>
      <c r="E463" s="134"/>
      <c r="F463" s="145"/>
      <c r="G463" s="151"/>
      <c r="H463" s="151"/>
      <c r="I463" s="151"/>
      <c r="J463" s="73" t="s">
        <v>27</v>
      </c>
      <c r="K463" s="148"/>
      <c r="L463" s="52" t="s">
        <v>109</v>
      </c>
      <c r="M463" s="47"/>
      <c r="N463" s="29">
        <f>(200777-800)/1000</f>
        <v>199.977</v>
      </c>
      <c r="O463" s="29">
        <v>0</v>
      </c>
      <c r="P463" s="35">
        <v>0</v>
      </c>
      <c r="Q463" s="54"/>
      <c r="R463" s="54">
        <f t="shared" si="59"/>
        <v>199.977</v>
      </c>
      <c r="S463" s="148"/>
    </row>
    <row r="464" spans="1:19" s="84" customFormat="1" x14ac:dyDescent="0.3">
      <c r="A464" s="148"/>
      <c r="B464" s="124"/>
      <c r="C464" s="137"/>
      <c r="D464" s="134"/>
      <c r="E464" s="134"/>
      <c r="F464" s="145"/>
      <c r="G464" s="151"/>
      <c r="H464" s="151"/>
      <c r="I464" s="151"/>
      <c r="J464" s="73" t="s">
        <v>29</v>
      </c>
      <c r="K464" s="148"/>
      <c r="L464" s="52" t="s">
        <v>176</v>
      </c>
      <c r="M464" s="47"/>
      <c r="N464" s="29">
        <v>0</v>
      </c>
      <c r="O464" s="29">
        <v>0</v>
      </c>
      <c r="P464" s="35">
        <v>5.0999999999999996</v>
      </c>
      <c r="Q464" s="54"/>
      <c r="R464" s="54">
        <f t="shared" si="59"/>
        <v>5.0999999999999996</v>
      </c>
      <c r="S464" s="148"/>
    </row>
    <row r="465" spans="1:21" s="84" customFormat="1" x14ac:dyDescent="0.3">
      <c r="A465" s="148"/>
      <c r="B465" s="124"/>
      <c r="C465" s="137"/>
      <c r="D465" s="134"/>
      <c r="E465" s="134"/>
      <c r="F465" s="145"/>
      <c r="G465" s="151"/>
      <c r="H465" s="151"/>
      <c r="I465" s="151"/>
      <c r="J465" s="73" t="s">
        <v>29</v>
      </c>
      <c r="K465" s="148"/>
      <c r="L465" s="52" t="s">
        <v>71</v>
      </c>
      <c r="M465" s="47"/>
      <c r="N465" s="29">
        <v>0</v>
      </c>
      <c r="O465" s="29">
        <v>22.665500000000002</v>
      </c>
      <c r="P465" s="35">
        <v>0</v>
      </c>
      <c r="Q465" s="54"/>
      <c r="R465" s="54">
        <f t="shared" si="59"/>
        <v>22.665500000000002</v>
      </c>
      <c r="S465" s="78"/>
    </row>
    <row r="466" spans="1:21" s="84" customFormat="1" x14ac:dyDescent="0.3">
      <c r="A466" s="149"/>
      <c r="B466" s="123"/>
      <c r="C466" s="138"/>
      <c r="D466" s="135"/>
      <c r="E466" s="135"/>
      <c r="F466" s="146"/>
      <c r="G466" s="152"/>
      <c r="H466" s="152"/>
      <c r="I466" s="152"/>
      <c r="J466" s="24"/>
      <c r="K466" s="63"/>
      <c r="L466" s="9"/>
      <c r="M466" s="26"/>
      <c r="N466" s="26">
        <f>SUM(N440:N465)</f>
        <v>1727.3398</v>
      </c>
      <c r="O466" s="26">
        <f>SUM(O440:O465)</f>
        <v>868.01970000000006</v>
      </c>
      <c r="P466" s="26">
        <f>SUM(P440:P465)</f>
        <v>655.91630000000009</v>
      </c>
      <c r="Q466" s="26">
        <f>SUM(Q440:Q465)</f>
        <v>0</v>
      </c>
      <c r="R466" s="26">
        <f>SUM(R440:R465)</f>
        <v>3251.275799999999</v>
      </c>
      <c r="S466" s="63"/>
    </row>
    <row r="467" spans="1:21" s="84" customFormat="1" x14ac:dyDescent="0.3">
      <c r="A467" s="46"/>
      <c r="B467" s="46"/>
      <c r="C467" s="10">
        <v>8</v>
      </c>
      <c r="D467" s="55"/>
      <c r="E467" s="55"/>
      <c r="F467" s="55"/>
      <c r="G467" s="48"/>
      <c r="H467" s="48"/>
      <c r="I467" s="48"/>
      <c r="J467" s="49"/>
      <c r="K467" s="48"/>
      <c r="L467" s="50"/>
      <c r="M467" s="51"/>
      <c r="N467" s="51">
        <f>N374+N381+N388+N398+N412+N434+N439+N466</f>
        <v>3457.2309</v>
      </c>
      <c r="O467" s="51">
        <f>O374+O381+O388+O398+O412+O434+O439+O466</f>
        <v>2658.5833000000002</v>
      </c>
      <c r="P467" s="51">
        <f>P374+P381+P388+P398+P412+P434+P439+P466</f>
        <v>2066.3136000000004</v>
      </c>
      <c r="Q467" s="51">
        <f>Q374+Q381+Q388+Q398+Q412+Q434+Q439+Q466</f>
        <v>0</v>
      </c>
      <c r="R467" s="51">
        <f>R374+R381+R388+R398+R412+R434+R439+R466</f>
        <v>8182.1277999999984</v>
      </c>
      <c r="S467" s="49"/>
    </row>
    <row r="468" spans="1:21" x14ac:dyDescent="0.3">
      <c r="A468" s="157" t="s">
        <v>49</v>
      </c>
      <c r="B468" s="158"/>
      <c r="C468" s="158"/>
      <c r="D468" s="158"/>
      <c r="E468" s="158"/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  <c r="P468" s="158"/>
      <c r="Q468" s="158"/>
      <c r="R468" s="158"/>
      <c r="S468" s="159"/>
      <c r="T468" s="87"/>
      <c r="U468" s="85"/>
    </row>
    <row r="469" spans="1:21" ht="18.75" customHeight="1" x14ac:dyDescent="0.3">
      <c r="A469" s="147">
        <v>11</v>
      </c>
      <c r="B469" s="122"/>
      <c r="C469" s="139" t="s">
        <v>286</v>
      </c>
      <c r="D469" s="142" t="s">
        <v>24</v>
      </c>
      <c r="E469" s="142" t="s">
        <v>25</v>
      </c>
      <c r="F469" s="142" t="s">
        <v>137</v>
      </c>
      <c r="G469" s="142" t="s">
        <v>235</v>
      </c>
      <c r="H469" s="142" t="s">
        <v>230</v>
      </c>
      <c r="I469" s="142" t="s">
        <v>243</v>
      </c>
      <c r="J469" s="73" t="s">
        <v>29</v>
      </c>
      <c r="K469" s="147">
        <v>122</v>
      </c>
      <c r="L469" s="52" t="s">
        <v>35</v>
      </c>
      <c r="M469" s="13"/>
      <c r="N469" s="29">
        <v>488.72949999999997</v>
      </c>
      <c r="O469" s="29">
        <v>483.47359999999998</v>
      </c>
      <c r="P469" s="29">
        <v>600.30830000000003</v>
      </c>
      <c r="Q469" s="13"/>
      <c r="R469" s="105">
        <f>SUM(N469:Q469)</f>
        <v>1572.5113999999999</v>
      </c>
      <c r="S469" s="147" t="s">
        <v>304</v>
      </c>
    </row>
    <row r="470" spans="1:21" ht="18.75" customHeight="1" x14ac:dyDescent="0.3">
      <c r="A470" s="148"/>
      <c r="B470" s="124"/>
      <c r="C470" s="140"/>
      <c r="D470" s="143"/>
      <c r="E470" s="143"/>
      <c r="F470" s="143"/>
      <c r="G470" s="143"/>
      <c r="H470" s="143"/>
      <c r="I470" s="143"/>
      <c r="J470" s="73" t="s">
        <v>29</v>
      </c>
      <c r="K470" s="148"/>
      <c r="L470" s="52" t="s">
        <v>38</v>
      </c>
      <c r="M470" s="13"/>
      <c r="N470" s="29">
        <v>14.077400000000001</v>
      </c>
      <c r="O470" s="29">
        <v>1.0735999999999999</v>
      </c>
      <c r="P470" s="29">
        <v>2.9697</v>
      </c>
      <c r="Q470" s="13"/>
      <c r="R470" s="105">
        <f t="shared" ref="R470:R472" si="60">SUM(N470:Q470)</f>
        <v>18.120699999999999</v>
      </c>
      <c r="S470" s="148"/>
    </row>
    <row r="471" spans="1:21" ht="18.75" customHeight="1" x14ac:dyDescent="0.3">
      <c r="A471" s="148"/>
      <c r="B471" s="124"/>
      <c r="C471" s="140"/>
      <c r="D471" s="143"/>
      <c r="E471" s="143"/>
      <c r="F471" s="143"/>
      <c r="G471" s="143"/>
      <c r="H471" s="143"/>
      <c r="I471" s="143"/>
      <c r="J471" s="73" t="s">
        <v>27</v>
      </c>
      <c r="K471" s="148"/>
      <c r="L471" s="52" t="s">
        <v>39</v>
      </c>
      <c r="M471" s="13"/>
      <c r="N471" s="29">
        <v>0</v>
      </c>
      <c r="O471" s="29">
        <v>0.03</v>
      </c>
      <c r="P471" s="29">
        <v>1.83E-2</v>
      </c>
      <c r="Q471" s="13"/>
      <c r="R471" s="104">
        <f t="shared" si="60"/>
        <v>4.8299999999999996E-2</v>
      </c>
      <c r="S471" s="148"/>
    </row>
    <row r="472" spans="1:21" ht="18.75" customHeight="1" x14ac:dyDescent="0.3">
      <c r="A472" s="148"/>
      <c r="B472" s="124"/>
      <c r="C472" s="140"/>
      <c r="D472" s="143"/>
      <c r="E472" s="143"/>
      <c r="F472" s="143"/>
      <c r="G472" s="143"/>
      <c r="H472" s="143"/>
      <c r="I472" s="143"/>
      <c r="J472" s="73" t="s">
        <v>29</v>
      </c>
      <c r="K472" s="149"/>
      <c r="L472" s="52" t="s">
        <v>40</v>
      </c>
      <c r="M472" s="13"/>
      <c r="N472" s="29">
        <v>140.21079999999998</v>
      </c>
      <c r="O472" s="29">
        <v>161.3126</v>
      </c>
      <c r="P472" s="29">
        <v>176.86150000000001</v>
      </c>
      <c r="Q472" s="13"/>
      <c r="R472" s="105">
        <f t="shared" si="60"/>
        <v>478.38490000000002</v>
      </c>
      <c r="S472" s="148"/>
    </row>
    <row r="473" spans="1:21" x14ac:dyDescent="0.3">
      <c r="A473" s="148"/>
      <c r="B473" s="124"/>
      <c r="C473" s="141"/>
      <c r="D473" s="143"/>
      <c r="E473" s="143"/>
      <c r="F473" s="143"/>
      <c r="G473" s="143"/>
      <c r="H473" s="143"/>
      <c r="I473" s="143"/>
      <c r="J473" s="24"/>
      <c r="K473" s="60"/>
      <c r="L473" s="9"/>
      <c r="M473" s="38">
        <f t="shared" ref="M473:R473" si="61">SUM(M469:M472)</f>
        <v>0</v>
      </c>
      <c r="N473" s="38">
        <f t="shared" si="61"/>
        <v>643.01769999999999</v>
      </c>
      <c r="O473" s="38">
        <f t="shared" si="61"/>
        <v>645.88979999999992</v>
      </c>
      <c r="P473" s="38">
        <f t="shared" si="61"/>
        <v>780.15779999999995</v>
      </c>
      <c r="Q473" s="38">
        <f t="shared" si="61"/>
        <v>0</v>
      </c>
      <c r="R473" s="38">
        <f t="shared" si="61"/>
        <v>2069.0652999999998</v>
      </c>
      <c r="S473" s="148"/>
    </row>
    <row r="474" spans="1:21" ht="18.75" customHeight="1" x14ac:dyDescent="0.3">
      <c r="A474" s="148"/>
      <c r="B474" s="124"/>
      <c r="C474" s="139" t="s">
        <v>138</v>
      </c>
      <c r="D474" s="143"/>
      <c r="E474" s="143"/>
      <c r="F474" s="143"/>
      <c r="G474" s="143"/>
      <c r="H474" s="143"/>
      <c r="I474" s="143"/>
      <c r="J474" s="73" t="s">
        <v>29</v>
      </c>
      <c r="K474" s="147">
        <v>459</v>
      </c>
      <c r="L474" s="52" t="s">
        <v>35</v>
      </c>
      <c r="M474" s="54"/>
      <c r="N474" s="29">
        <v>168.50129999999999</v>
      </c>
      <c r="O474" s="29">
        <v>173.10160000000002</v>
      </c>
      <c r="P474" s="29">
        <v>180.21469999999999</v>
      </c>
      <c r="Q474" s="54"/>
      <c r="R474" s="54">
        <f>SUM(M474:Q474)</f>
        <v>521.81759999999997</v>
      </c>
      <c r="S474" s="148"/>
    </row>
    <row r="475" spans="1:21" ht="18.75" customHeight="1" x14ac:dyDescent="0.3">
      <c r="A475" s="148"/>
      <c r="B475" s="124"/>
      <c r="C475" s="140"/>
      <c r="D475" s="143"/>
      <c r="E475" s="143"/>
      <c r="F475" s="143"/>
      <c r="G475" s="143"/>
      <c r="H475" s="143"/>
      <c r="I475" s="143"/>
      <c r="J475" s="73" t="s">
        <v>27</v>
      </c>
      <c r="K475" s="148"/>
      <c r="L475" s="52" t="s">
        <v>36</v>
      </c>
      <c r="M475" s="54"/>
      <c r="N475" s="29">
        <v>0</v>
      </c>
      <c r="O475" s="29">
        <v>4.3E-3</v>
      </c>
      <c r="P475" s="29">
        <v>3.5499999999999997E-2</v>
      </c>
      <c r="Q475" s="54"/>
      <c r="R475" s="54">
        <f t="shared" ref="R475:R477" si="62">SUM(M475:Q475)</f>
        <v>3.9799999999999995E-2</v>
      </c>
      <c r="S475" s="148"/>
    </row>
    <row r="476" spans="1:21" ht="18.75" customHeight="1" x14ac:dyDescent="0.3">
      <c r="A476" s="148"/>
      <c r="B476" s="124"/>
      <c r="C476" s="140"/>
      <c r="D476" s="143"/>
      <c r="E476" s="143"/>
      <c r="F476" s="143"/>
      <c r="G476" s="143"/>
      <c r="H476" s="143"/>
      <c r="I476" s="143"/>
      <c r="J476" s="73" t="s">
        <v>29</v>
      </c>
      <c r="K476" s="148"/>
      <c r="L476" s="52" t="s">
        <v>100</v>
      </c>
      <c r="M476" s="54"/>
      <c r="N476" s="29">
        <v>0</v>
      </c>
      <c r="O476" s="29">
        <v>6.3288000000000002</v>
      </c>
      <c r="P476" s="29">
        <v>18.095099999999999</v>
      </c>
      <c r="Q476" s="54"/>
      <c r="R476" s="54">
        <f t="shared" si="62"/>
        <v>24.4239</v>
      </c>
      <c r="S476" s="148"/>
    </row>
    <row r="477" spans="1:21" x14ac:dyDescent="0.3">
      <c r="A477" s="148"/>
      <c r="B477" s="124"/>
      <c r="C477" s="140"/>
      <c r="D477" s="143"/>
      <c r="E477" s="143"/>
      <c r="F477" s="143"/>
      <c r="G477" s="143"/>
      <c r="H477" s="143"/>
      <c r="I477" s="143"/>
      <c r="J477" s="73" t="s">
        <v>29</v>
      </c>
      <c r="K477" s="148"/>
      <c r="L477" s="52" t="s">
        <v>78</v>
      </c>
      <c r="M477" s="54"/>
      <c r="N477" s="29">
        <v>3.9720999999999997</v>
      </c>
      <c r="O477" s="29">
        <v>1.9957</v>
      </c>
      <c r="P477" s="29">
        <v>2.5102000000000002</v>
      </c>
      <c r="Q477" s="54"/>
      <c r="R477" s="54">
        <f t="shared" si="62"/>
        <v>8.4779999999999998</v>
      </c>
      <c r="S477" s="148"/>
    </row>
    <row r="478" spans="1:21" x14ac:dyDescent="0.3">
      <c r="A478" s="148"/>
      <c r="B478" s="124"/>
      <c r="C478" s="141"/>
      <c r="D478" s="143"/>
      <c r="E478" s="143"/>
      <c r="F478" s="143"/>
      <c r="G478" s="143"/>
      <c r="H478" s="143"/>
      <c r="I478" s="143"/>
      <c r="J478" s="24"/>
      <c r="K478" s="25"/>
      <c r="L478" s="28"/>
      <c r="M478" s="31">
        <f t="shared" ref="M478:R478" si="63">SUM(M474:M477)</f>
        <v>0</v>
      </c>
      <c r="N478" s="31">
        <f t="shared" si="63"/>
        <v>172.4734</v>
      </c>
      <c r="O478" s="31">
        <f t="shared" si="63"/>
        <v>181.43040000000002</v>
      </c>
      <c r="P478" s="31">
        <f t="shared" si="63"/>
        <v>200.85550000000001</v>
      </c>
      <c r="Q478" s="31">
        <f t="shared" si="63"/>
        <v>0</v>
      </c>
      <c r="R478" s="31">
        <f t="shared" si="63"/>
        <v>554.75929999999994</v>
      </c>
      <c r="S478" s="148"/>
    </row>
    <row r="479" spans="1:21" x14ac:dyDescent="0.3">
      <c r="A479" s="148"/>
      <c r="B479" s="124"/>
      <c r="C479" s="139" t="s">
        <v>284</v>
      </c>
      <c r="D479" s="143"/>
      <c r="E479" s="143"/>
      <c r="F479" s="143"/>
      <c r="G479" s="143"/>
      <c r="H479" s="143"/>
      <c r="I479" s="143"/>
      <c r="J479" s="73" t="s">
        <v>29</v>
      </c>
      <c r="K479" s="147">
        <v>454</v>
      </c>
      <c r="L479" s="52" t="s">
        <v>35</v>
      </c>
      <c r="M479" s="54"/>
      <c r="N479" s="29">
        <v>77.213499999999996</v>
      </c>
      <c r="O479" s="29">
        <v>99.215500000000006</v>
      </c>
      <c r="P479" s="29">
        <v>92.227500000000006</v>
      </c>
      <c r="Q479" s="54"/>
      <c r="R479" s="54">
        <f>SUM(M479:Q479)</f>
        <v>268.65649999999999</v>
      </c>
      <c r="S479" s="148"/>
    </row>
    <row r="480" spans="1:21" x14ac:dyDescent="0.3">
      <c r="A480" s="148"/>
      <c r="B480" s="124"/>
      <c r="C480" s="140"/>
      <c r="D480" s="143"/>
      <c r="E480" s="143"/>
      <c r="F480" s="143"/>
      <c r="G480" s="143"/>
      <c r="H480" s="143"/>
      <c r="I480" s="143"/>
      <c r="J480" s="73" t="s">
        <v>27</v>
      </c>
      <c r="K480" s="148"/>
      <c r="L480" s="52" t="s">
        <v>36</v>
      </c>
      <c r="M480" s="54"/>
      <c r="N480" s="29">
        <v>0</v>
      </c>
      <c r="O480" s="29">
        <v>6.0000000000000001E-3</v>
      </c>
      <c r="P480" s="29">
        <v>4.4999999999999998E-2</v>
      </c>
      <c r="Q480" s="54"/>
      <c r="R480" s="54">
        <f t="shared" ref="R480:R481" si="64">SUM(M480:Q480)</f>
        <v>5.0999999999999997E-2</v>
      </c>
      <c r="S480" s="148"/>
    </row>
    <row r="481" spans="1:19" x14ac:dyDescent="0.3">
      <c r="A481" s="148"/>
      <c r="B481" s="124"/>
      <c r="C481" s="140"/>
      <c r="D481" s="143"/>
      <c r="E481" s="143"/>
      <c r="F481" s="143"/>
      <c r="G481" s="143"/>
      <c r="H481" s="143"/>
      <c r="I481" s="143"/>
      <c r="J481" s="73" t="s">
        <v>29</v>
      </c>
      <c r="K481" s="149"/>
      <c r="L481" s="52" t="s">
        <v>43</v>
      </c>
      <c r="M481" s="54"/>
      <c r="N481" s="29">
        <v>0</v>
      </c>
      <c r="O481" s="29">
        <v>16.9575</v>
      </c>
      <c r="P481" s="29">
        <v>3.3769</v>
      </c>
      <c r="Q481" s="54"/>
      <c r="R481" s="54">
        <f t="shared" si="64"/>
        <v>20.334399999999999</v>
      </c>
      <c r="S481" s="148"/>
    </row>
    <row r="482" spans="1:19" x14ac:dyDescent="0.3">
      <c r="A482" s="148"/>
      <c r="B482" s="124"/>
      <c r="C482" s="141"/>
      <c r="D482" s="143"/>
      <c r="E482" s="143"/>
      <c r="F482" s="143"/>
      <c r="G482" s="143"/>
      <c r="H482" s="143"/>
      <c r="I482" s="143"/>
      <c r="J482" s="24"/>
      <c r="K482" s="25"/>
      <c r="L482" s="9"/>
      <c r="M482" s="31">
        <f>SUM(M479:M481)</f>
        <v>0</v>
      </c>
      <c r="N482" s="31">
        <f t="shared" ref="N482:R482" si="65">SUM(N479:N481)</f>
        <v>77.213499999999996</v>
      </c>
      <c r="O482" s="31">
        <f t="shared" si="65"/>
        <v>116.179</v>
      </c>
      <c r="P482" s="31">
        <f t="shared" si="65"/>
        <v>95.649400000000014</v>
      </c>
      <c r="Q482" s="31">
        <f t="shared" si="65"/>
        <v>0</v>
      </c>
      <c r="R482" s="31">
        <f t="shared" si="65"/>
        <v>289.0419</v>
      </c>
      <c r="S482" s="148"/>
    </row>
    <row r="483" spans="1:19" x14ac:dyDescent="0.3">
      <c r="A483" s="148"/>
      <c r="B483" s="124"/>
      <c r="C483" s="136" t="s">
        <v>139</v>
      </c>
      <c r="D483" s="143"/>
      <c r="E483" s="143"/>
      <c r="F483" s="143"/>
      <c r="G483" s="143"/>
      <c r="H483" s="143"/>
      <c r="I483" s="143"/>
      <c r="J483" s="73" t="s">
        <v>29</v>
      </c>
      <c r="K483" s="147">
        <v>496</v>
      </c>
      <c r="L483" s="52" t="s">
        <v>35</v>
      </c>
      <c r="M483" s="54"/>
      <c r="N483" s="29">
        <v>178.035</v>
      </c>
      <c r="O483" s="29">
        <v>201.04160000000002</v>
      </c>
      <c r="P483" s="29">
        <v>202.63489999999999</v>
      </c>
      <c r="Q483" s="54"/>
      <c r="R483" s="54">
        <f>SUM(M483:Q483)</f>
        <v>581.7115</v>
      </c>
      <c r="S483" s="148"/>
    </row>
    <row r="484" spans="1:19" x14ac:dyDescent="0.3">
      <c r="A484" s="148"/>
      <c r="B484" s="124"/>
      <c r="C484" s="137"/>
      <c r="D484" s="143"/>
      <c r="E484" s="143"/>
      <c r="F484" s="143"/>
      <c r="G484" s="143"/>
      <c r="H484" s="143"/>
      <c r="I484" s="143"/>
      <c r="J484" s="73" t="s">
        <v>29</v>
      </c>
      <c r="K484" s="148"/>
      <c r="L484" s="52" t="s">
        <v>38</v>
      </c>
      <c r="M484" s="54"/>
      <c r="N484" s="29">
        <v>0</v>
      </c>
      <c r="O484" s="29">
        <v>7.3365</v>
      </c>
      <c r="P484" s="29">
        <v>21.884799999999998</v>
      </c>
      <c r="Q484" s="54"/>
      <c r="R484" s="54">
        <f t="shared" ref="R484:R497" si="66">SUM(M484:Q484)</f>
        <v>29.221299999999999</v>
      </c>
      <c r="S484" s="148"/>
    </row>
    <row r="485" spans="1:19" x14ac:dyDescent="0.3">
      <c r="A485" s="148"/>
      <c r="B485" s="124"/>
      <c r="C485" s="137"/>
      <c r="D485" s="143"/>
      <c r="E485" s="143"/>
      <c r="F485" s="143"/>
      <c r="G485" s="143"/>
      <c r="H485" s="143"/>
      <c r="I485" s="143"/>
      <c r="J485" s="73" t="s">
        <v>29</v>
      </c>
      <c r="K485" s="148"/>
      <c r="L485" s="52" t="s">
        <v>116</v>
      </c>
      <c r="M485" s="54"/>
      <c r="N485" s="29">
        <v>0</v>
      </c>
      <c r="O485" s="29">
        <v>0</v>
      </c>
      <c r="P485" s="29">
        <v>0</v>
      </c>
      <c r="Q485" s="54"/>
      <c r="R485" s="54">
        <f t="shared" si="66"/>
        <v>0</v>
      </c>
      <c r="S485" s="148"/>
    </row>
    <row r="486" spans="1:19" x14ac:dyDescent="0.3">
      <c r="A486" s="148"/>
      <c r="B486" s="124"/>
      <c r="C486" s="137"/>
      <c r="D486" s="143"/>
      <c r="E486" s="143"/>
      <c r="F486" s="143"/>
      <c r="G486" s="143"/>
      <c r="H486" s="143"/>
      <c r="I486" s="143"/>
      <c r="J486" s="73" t="s">
        <v>29</v>
      </c>
      <c r="K486" s="148"/>
      <c r="L486" s="52" t="s">
        <v>74</v>
      </c>
      <c r="M486" s="54"/>
      <c r="N486" s="29">
        <v>0</v>
      </c>
      <c r="O486" s="29">
        <v>303.7</v>
      </c>
      <c r="P486" s="29">
        <v>6013.3562000000002</v>
      </c>
      <c r="Q486" s="54"/>
      <c r="R486" s="54">
        <f t="shared" si="66"/>
        <v>6317.0562</v>
      </c>
      <c r="S486" s="148"/>
    </row>
    <row r="487" spans="1:19" x14ac:dyDescent="0.3">
      <c r="A487" s="148"/>
      <c r="B487" s="124"/>
      <c r="C487" s="137"/>
      <c r="D487" s="143"/>
      <c r="E487" s="143"/>
      <c r="F487" s="143"/>
      <c r="G487" s="143"/>
      <c r="H487" s="143"/>
      <c r="I487" s="143"/>
      <c r="J487" s="73" t="s">
        <v>29</v>
      </c>
      <c r="K487" s="148"/>
      <c r="L487" s="52" t="s">
        <v>115</v>
      </c>
      <c r="M487" s="54"/>
      <c r="N487" s="29">
        <v>0</v>
      </c>
      <c r="O487" s="29">
        <v>0</v>
      </c>
      <c r="P487" s="29">
        <v>0</v>
      </c>
      <c r="Q487" s="54"/>
      <c r="R487" s="54">
        <f t="shared" si="66"/>
        <v>0</v>
      </c>
      <c r="S487" s="148"/>
    </row>
    <row r="488" spans="1:19" x14ac:dyDescent="0.3">
      <c r="A488" s="148"/>
      <c r="B488" s="124"/>
      <c r="C488" s="137"/>
      <c r="D488" s="143"/>
      <c r="E488" s="143"/>
      <c r="F488" s="143"/>
      <c r="G488" s="143"/>
      <c r="H488" s="143"/>
      <c r="I488" s="143"/>
      <c r="J488" s="73" t="s">
        <v>27</v>
      </c>
      <c r="K488" s="148"/>
      <c r="L488" s="52" t="s">
        <v>201</v>
      </c>
      <c r="M488" s="54"/>
      <c r="N488" s="29">
        <v>0</v>
      </c>
      <c r="O488" s="29">
        <v>0</v>
      </c>
      <c r="P488" s="29">
        <v>0</v>
      </c>
      <c r="Q488" s="54"/>
      <c r="R488" s="54">
        <f t="shared" si="66"/>
        <v>0</v>
      </c>
      <c r="S488" s="148"/>
    </row>
    <row r="489" spans="1:19" x14ac:dyDescent="0.3">
      <c r="A489" s="148"/>
      <c r="B489" s="124"/>
      <c r="C489" s="137"/>
      <c r="D489" s="143"/>
      <c r="E489" s="143"/>
      <c r="F489" s="143"/>
      <c r="G489" s="143"/>
      <c r="H489" s="143"/>
      <c r="I489" s="143"/>
      <c r="J489" s="73" t="s">
        <v>29</v>
      </c>
      <c r="K489" s="148"/>
      <c r="L489" s="52" t="s">
        <v>75</v>
      </c>
      <c r="M489" s="54"/>
      <c r="N489" s="29">
        <v>0</v>
      </c>
      <c r="O489" s="29">
        <v>0.2</v>
      </c>
      <c r="P489" s="29">
        <v>425</v>
      </c>
      <c r="Q489" s="54"/>
      <c r="R489" s="54">
        <f t="shared" si="66"/>
        <v>425.2</v>
      </c>
      <c r="S489" s="148"/>
    </row>
    <row r="490" spans="1:19" x14ac:dyDescent="0.3">
      <c r="A490" s="148"/>
      <c r="B490" s="124"/>
      <c r="C490" s="137"/>
      <c r="D490" s="143"/>
      <c r="E490" s="143"/>
      <c r="F490" s="143"/>
      <c r="G490" s="143"/>
      <c r="H490" s="143"/>
      <c r="I490" s="143"/>
      <c r="J490" s="73" t="s">
        <v>63</v>
      </c>
      <c r="K490" s="148"/>
      <c r="L490" s="52" t="s">
        <v>76</v>
      </c>
      <c r="M490" s="54"/>
      <c r="N490" s="29">
        <v>0</v>
      </c>
      <c r="O490" s="29">
        <v>0</v>
      </c>
      <c r="P490" s="29">
        <v>0</v>
      </c>
      <c r="Q490" s="54"/>
      <c r="R490" s="54">
        <f t="shared" si="66"/>
        <v>0</v>
      </c>
      <c r="S490" s="148"/>
    </row>
    <row r="491" spans="1:19" x14ac:dyDescent="0.3">
      <c r="A491" s="148"/>
      <c r="B491" s="124"/>
      <c r="C491" s="137"/>
      <c r="D491" s="143"/>
      <c r="E491" s="143"/>
      <c r="F491" s="143"/>
      <c r="G491" s="143"/>
      <c r="H491" s="143"/>
      <c r="I491" s="143"/>
      <c r="J491" s="73" t="s">
        <v>32</v>
      </c>
      <c r="K491" s="148"/>
      <c r="L491" s="52" t="s">
        <v>202</v>
      </c>
      <c r="M491" s="54"/>
      <c r="N491" s="29">
        <v>0</v>
      </c>
      <c r="O491" s="29">
        <v>0</v>
      </c>
      <c r="P491" s="29">
        <v>0</v>
      </c>
      <c r="Q491" s="54"/>
      <c r="R491" s="54">
        <f t="shared" si="66"/>
        <v>0</v>
      </c>
      <c r="S491" s="148"/>
    </row>
    <row r="492" spans="1:19" x14ac:dyDescent="0.3">
      <c r="A492" s="148"/>
      <c r="B492" s="124"/>
      <c r="C492" s="137"/>
      <c r="D492" s="143"/>
      <c r="E492" s="143"/>
      <c r="F492" s="143"/>
      <c r="G492" s="143"/>
      <c r="H492" s="143"/>
      <c r="I492" s="143"/>
      <c r="J492" s="73" t="s">
        <v>27</v>
      </c>
      <c r="K492" s="148"/>
      <c r="L492" s="52" t="s">
        <v>203</v>
      </c>
      <c r="M492" s="54"/>
      <c r="N492" s="29">
        <v>0</v>
      </c>
      <c r="O492" s="29">
        <v>0</v>
      </c>
      <c r="P492" s="29">
        <v>0</v>
      </c>
      <c r="Q492" s="54"/>
      <c r="R492" s="54">
        <f t="shared" si="66"/>
        <v>0</v>
      </c>
      <c r="S492" s="148"/>
    </row>
    <row r="493" spans="1:19" x14ac:dyDescent="0.3">
      <c r="A493" s="148"/>
      <c r="B493" s="124"/>
      <c r="C493" s="137"/>
      <c r="D493" s="143"/>
      <c r="E493" s="143"/>
      <c r="F493" s="143"/>
      <c r="G493" s="143"/>
      <c r="H493" s="143"/>
      <c r="I493" s="143"/>
      <c r="J493" s="73" t="s">
        <v>29</v>
      </c>
      <c r="K493" s="148"/>
      <c r="L493" s="52" t="s">
        <v>185</v>
      </c>
      <c r="M493" s="54"/>
      <c r="N493" s="29">
        <v>22.717599999999997</v>
      </c>
      <c r="O493" s="29">
        <v>129.61060000000001</v>
      </c>
      <c r="P493" s="29">
        <v>508.69650000000001</v>
      </c>
      <c r="Q493" s="54"/>
      <c r="R493" s="54">
        <f t="shared" si="66"/>
        <v>661.02470000000005</v>
      </c>
      <c r="S493" s="148"/>
    </row>
    <row r="494" spans="1:19" x14ac:dyDescent="0.3">
      <c r="A494" s="148"/>
      <c r="B494" s="124"/>
      <c r="C494" s="137"/>
      <c r="D494" s="143"/>
      <c r="E494" s="143"/>
      <c r="F494" s="143"/>
      <c r="G494" s="143"/>
      <c r="H494" s="143"/>
      <c r="I494" s="143"/>
      <c r="J494" s="73" t="s">
        <v>63</v>
      </c>
      <c r="K494" s="148"/>
      <c r="L494" s="52" t="s">
        <v>204</v>
      </c>
      <c r="M494" s="54"/>
      <c r="N494" s="29">
        <v>59.070099999999996</v>
      </c>
      <c r="O494" s="29">
        <v>60.414299999999997</v>
      </c>
      <c r="P494" s="29">
        <v>617.476</v>
      </c>
      <c r="Q494" s="54"/>
      <c r="R494" s="54">
        <f t="shared" si="66"/>
        <v>736.96039999999994</v>
      </c>
      <c r="S494" s="148"/>
    </row>
    <row r="495" spans="1:19" x14ac:dyDescent="0.3">
      <c r="A495" s="148"/>
      <c r="B495" s="124"/>
      <c r="C495" s="137"/>
      <c r="D495" s="143"/>
      <c r="E495" s="143"/>
      <c r="F495" s="143"/>
      <c r="G495" s="143"/>
      <c r="H495" s="143"/>
      <c r="I495" s="143"/>
      <c r="J495" s="73" t="s">
        <v>32</v>
      </c>
      <c r="K495" s="148"/>
      <c r="L495" s="52" t="s">
        <v>205</v>
      </c>
      <c r="M495" s="54"/>
      <c r="N495" s="29">
        <v>304.65870000000001</v>
      </c>
      <c r="O495" s="29">
        <v>634.44380000000001</v>
      </c>
      <c r="P495" s="29">
        <v>884.79600000000005</v>
      </c>
      <c r="Q495" s="54"/>
      <c r="R495" s="54">
        <f t="shared" si="66"/>
        <v>1823.8985</v>
      </c>
      <c r="S495" s="148"/>
    </row>
    <row r="496" spans="1:19" x14ac:dyDescent="0.3">
      <c r="A496" s="148"/>
      <c r="B496" s="124"/>
      <c r="C496" s="137"/>
      <c r="D496" s="143"/>
      <c r="E496" s="143"/>
      <c r="F496" s="143"/>
      <c r="G496" s="143"/>
      <c r="H496" s="143"/>
      <c r="I496" s="143"/>
      <c r="J496" s="73" t="s">
        <v>29</v>
      </c>
      <c r="K496" s="149"/>
      <c r="L496" s="52" t="s">
        <v>123</v>
      </c>
      <c r="M496" s="54"/>
      <c r="N496" s="29">
        <v>165.51</v>
      </c>
      <c r="O496" s="29">
        <v>488.84399999999999</v>
      </c>
      <c r="P496" s="29">
        <v>549.85500000000002</v>
      </c>
      <c r="Q496" s="54"/>
      <c r="R496" s="54">
        <f t="shared" si="66"/>
        <v>1204.2090000000001</v>
      </c>
      <c r="S496" s="148"/>
    </row>
    <row r="497" spans="1:19" x14ac:dyDescent="0.3">
      <c r="A497" s="148"/>
      <c r="B497" s="124"/>
      <c r="C497" s="137"/>
      <c r="D497" s="143"/>
      <c r="E497" s="143"/>
      <c r="F497" s="143"/>
      <c r="G497" s="143"/>
      <c r="H497" s="143"/>
      <c r="I497" s="143"/>
      <c r="J497" s="73" t="s">
        <v>29</v>
      </c>
      <c r="K497" s="78"/>
      <c r="L497" s="52" t="s">
        <v>71</v>
      </c>
      <c r="M497" s="54"/>
      <c r="N497" s="29">
        <v>0</v>
      </c>
      <c r="O497" s="29">
        <v>729.65099999999995</v>
      </c>
      <c r="P497" s="29">
        <v>542.54100000000005</v>
      </c>
      <c r="Q497" s="54"/>
      <c r="R497" s="54">
        <f t="shared" si="66"/>
        <v>1272.192</v>
      </c>
      <c r="S497" s="148"/>
    </row>
    <row r="498" spans="1:19" x14ac:dyDescent="0.3">
      <c r="A498" s="148"/>
      <c r="B498" s="124"/>
      <c r="C498" s="138"/>
      <c r="D498" s="143"/>
      <c r="E498" s="143"/>
      <c r="F498" s="143"/>
      <c r="G498" s="143"/>
      <c r="H498" s="143"/>
      <c r="I498" s="143"/>
      <c r="J498" s="24"/>
      <c r="K498" s="60"/>
      <c r="L498" s="9"/>
      <c r="M498" s="26">
        <f>SUM(M483:M497)</f>
        <v>0</v>
      </c>
      <c r="N498" s="26">
        <f t="shared" ref="N498:R498" si="67">SUM(N483:N497)</f>
        <v>729.9914</v>
      </c>
      <c r="O498" s="26">
        <f t="shared" si="67"/>
        <v>2555.2417999999998</v>
      </c>
      <c r="P498" s="26">
        <f t="shared" si="67"/>
        <v>9766.2403999999988</v>
      </c>
      <c r="Q498" s="26">
        <f t="shared" si="67"/>
        <v>0</v>
      </c>
      <c r="R498" s="26">
        <f t="shared" si="67"/>
        <v>13051.473600000001</v>
      </c>
      <c r="S498" s="148"/>
    </row>
    <row r="499" spans="1:19" ht="46.5" customHeight="1" x14ac:dyDescent="0.3">
      <c r="A499" s="148"/>
      <c r="B499" s="124"/>
      <c r="C499" s="136" t="s">
        <v>302</v>
      </c>
      <c r="D499" s="143"/>
      <c r="E499" s="143"/>
      <c r="F499" s="143"/>
      <c r="G499" s="143"/>
      <c r="H499" s="143"/>
      <c r="I499" s="143"/>
      <c r="J499" s="73"/>
      <c r="K499" s="96">
        <v>491</v>
      </c>
      <c r="L499" s="52"/>
      <c r="M499" s="54"/>
      <c r="N499" s="29"/>
      <c r="O499" s="29"/>
      <c r="P499" s="29"/>
      <c r="Q499" s="54"/>
      <c r="R499" s="54">
        <f>SUM(M499:Q499)</f>
        <v>0</v>
      </c>
      <c r="S499" s="148"/>
    </row>
    <row r="500" spans="1:19" x14ac:dyDescent="0.3">
      <c r="A500" s="148"/>
      <c r="B500" s="124"/>
      <c r="C500" s="138"/>
      <c r="D500" s="143"/>
      <c r="E500" s="143"/>
      <c r="F500" s="143"/>
      <c r="G500" s="143"/>
      <c r="H500" s="143"/>
      <c r="I500" s="143"/>
      <c r="J500" s="24"/>
      <c r="K500" s="60"/>
      <c r="L500" s="9"/>
      <c r="M500" s="26">
        <f t="shared" ref="M500:R500" si="68">SUM(M499:M499)</f>
        <v>0</v>
      </c>
      <c r="N500" s="26">
        <f t="shared" si="68"/>
        <v>0</v>
      </c>
      <c r="O500" s="26">
        <f t="shared" si="68"/>
        <v>0</v>
      </c>
      <c r="P500" s="26">
        <f t="shared" si="68"/>
        <v>0</v>
      </c>
      <c r="Q500" s="26">
        <f t="shared" si="68"/>
        <v>0</v>
      </c>
      <c r="R500" s="26">
        <f t="shared" si="68"/>
        <v>0</v>
      </c>
      <c r="S500" s="148"/>
    </row>
    <row r="501" spans="1:19" x14ac:dyDescent="0.3">
      <c r="A501" s="148"/>
      <c r="B501" s="124"/>
      <c r="C501" s="136" t="s">
        <v>140</v>
      </c>
      <c r="D501" s="143"/>
      <c r="E501" s="143"/>
      <c r="F501" s="143"/>
      <c r="G501" s="143"/>
      <c r="H501" s="143"/>
      <c r="I501" s="143"/>
      <c r="J501" s="73" t="s">
        <v>29</v>
      </c>
      <c r="K501" s="147">
        <v>468</v>
      </c>
      <c r="L501" s="52" t="s">
        <v>35</v>
      </c>
      <c r="M501" s="54"/>
      <c r="N501" s="29">
        <v>105.1664</v>
      </c>
      <c r="O501" s="29">
        <v>65.718999999999994</v>
      </c>
      <c r="P501" s="29">
        <v>78.024000000000001</v>
      </c>
      <c r="Q501" s="54"/>
      <c r="R501" s="54">
        <f>SUM(M501:Q501)</f>
        <v>248.90940000000001</v>
      </c>
      <c r="S501" s="148"/>
    </row>
    <row r="502" spans="1:19" x14ac:dyDescent="0.3">
      <c r="A502" s="148"/>
      <c r="B502" s="124"/>
      <c r="C502" s="137"/>
      <c r="D502" s="143"/>
      <c r="E502" s="143"/>
      <c r="F502" s="143"/>
      <c r="G502" s="143"/>
      <c r="H502" s="143"/>
      <c r="I502" s="143"/>
      <c r="J502" s="73" t="s">
        <v>27</v>
      </c>
      <c r="K502" s="148"/>
      <c r="L502" s="52" t="s">
        <v>36</v>
      </c>
      <c r="M502" s="54"/>
      <c r="N502" s="29">
        <v>0</v>
      </c>
      <c r="O502" s="29">
        <v>5.0000000000000001E-3</v>
      </c>
      <c r="P502" s="29">
        <v>4.3999999999999997E-2</v>
      </c>
      <c r="Q502" s="54"/>
      <c r="R502" s="54">
        <f t="shared" ref="R502:R504" si="69">SUM(M502:Q502)</f>
        <v>4.8999999999999995E-2</v>
      </c>
      <c r="S502" s="148"/>
    </row>
    <row r="503" spans="1:19" x14ac:dyDescent="0.3">
      <c r="A503" s="148"/>
      <c r="B503" s="124"/>
      <c r="C503" s="137"/>
      <c r="D503" s="143"/>
      <c r="E503" s="143"/>
      <c r="F503" s="143"/>
      <c r="G503" s="143"/>
      <c r="H503" s="143"/>
      <c r="I503" s="143"/>
      <c r="J503" s="73" t="s">
        <v>29</v>
      </c>
      <c r="K503" s="148"/>
      <c r="L503" s="52" t="s">
        <v>38</v>
      </c>
      <c r="M503" s="54"/>
      <c r="N503" s="29">
        <v>237.8314</v>
      </c>
      <c r="O503" s="29">
        <v>225.19029999999998</v>
      </c>
      <c r="P503" s="29">
        <v>142.37700000000001</v>
      </c>
      <c r="Q503" s="54"/>
      <c r="R503" s="54">
        <f>SUM(M503:Q503)</f>
        <v>605.39869999999996</v>
      </c>
      <c r="S503" s="148"/>
    </row>
    <row r="504" spans="1:19" x14ac:dyDescent="0.3">
      <c r="A504" s="148"/>
      <c r="B504" s="124"/>
      <c r="C504" s="137"/>
      <c r="D504" s="143"/>
      <c r="E504" s="143"/>
      <c r="F504" s="143"/>
      <c r="G504" s="143"/>
      <c r="H504" s="143"/>
      <c r="I504" s="143"/>
      <c r="J504" s="73" t="s">
        <v>29</v>
      </c>
      <c r="K504" s="149"/>
      <c r="L504" s="52" t="s">
        <v>77</v>
      </c>
      <c r="M504" s="54"/>
      <c r="N504" s="29">
        <v>5.0848000000000004</v>
      </c>
      <c r="O504" s="29">
        <v>0.97099999999999997</v>
      </c>
      <c r="P504" s="29">
        <v>19.339600000000001</v>
      </c>
      <c r="Q504" s="54"/>
      <c r="R504" s="54">
        <f t="shared" si="69"/>
        <v>25.395400000000002</v>
      </c>
      <c r="S504" s="148"/>
    </row>
    <row r="505" spans="1:19" x14ac:dyDescent="0.3">
      <c r="A505" s="148"/>
      <c r="B505" s="124"/>
      <c r="C505" s="138"/>
      <c r="D505" s="143"/>
      <c r="E505" s="143"/>
      <c r="F505" s="143"/>
      <c r="G505" s="143"/>
      <c r="H505" s="143"/>
      <c r="I505" s="143"/>
      <c r="J505" s="24"/>
      <c r="K505" s="60"/>
      <c r="L505" s="9"/>
      <c r="M505" s="26">
        <f>SUM(M501:M504)</f>
        <v>0</v>
      </c>
      <c r="N505" s="26">
        <f t="shared" ref="N505:R505" si="70">SUM(N501:N504)</f>
        <v>348.08259999999996</v>
      </c>
      <c r="O505" s="26">
        <f t="shared" si="70"/>
        <v>291.88529999999997</v>
      </c>
      <c r="P505" s="26">
        <f t="shared" si="70"/>
        <v>239.78459999999998</v>
      </c>
      <c r="Q505" s="26">
        <f t="shared" si="70"/>
        <v>0</v>
      </c>
      <c r="R505" s="26">
        <f t="shared" si="70"/>
        <v>879.75249999999994</v>
      </c>
      <c r="S505" s="148"/>
    </row>
    <row r="506" spans="1:19" x14ac:dyDescent="0.3">
      <c r="A506" s="148"/>
      <c r="B506" s="124"/>
      <c r="C506" s="136" t="s">
        <v>285</v>
      </c>
      <c r="D506" s="143"/>
      <c r="E506" s="143"/>
      <c r="F506" s="143"/>
      <c r="G506" s="143"/>
      <c r="H506" s="143"/>
      <c r="I506" s="143"/>
      <c r="J506" s="73" t="s">
        <v>29</v>
      </c>
      <c r="K506" s="147">
        <v>458</v>
      </c>
      <c r="L506" s="52" t="s">
        <v>35</v>
      </c>
      <c r="M506" s="54"/>
      <c r="N506" s="29">
        <v>224.5308</v>
      </c>
      <c r="O506" s="29">
        <v>265.14819999999997</v>
      </c>
      <c r="P506" s="29">
        <v>329.33240000000001</v>
      </c>
      <c r="Q506" s="54"/>
      <c r="R506" s="54">
        <f>SUM(M506:Q506)</f>
        <v>819.01139999999998</v>
      </c>
      <c r="S506" s="148"/>
    </row>
    <row r="507" spans="1:19" x14ac:dyDescent="0.3">
      <c r="A507" s="148"/>
      <c r="B507" s="124"/>
      <c r="C507" s="137"/>
      <c r="D507" s="143"/>
      <c r="E507" s="143"/>
      <c r="F507" s="143"/>
      <c r="G507" s="143"/>
      <c r="H507" s="143"/>
      <c r="I507" s="143"/>
      <c r="J507" s="73" t="s">
        <v>27</v>
      </c>
      <c r="K507" s="148"/>
      <c r="L507" s="52" t="s">
        <v>36</v>
      </c>
      <c r="M507" s="54"/>
      <c r="N507" s="29">
        <v>0</v>
      </c>
      <c r="O507" s="29">
        <v>3.2000000000000001E-2</v>
      </c>
      <c r="P507" s="29">
        <v>7.0999999999999994E-2</v>
      </c>
      <c r="Q507" s="54"/>
      <c r="R507" s="54">
        <f t="shared" ref="R507:R523" si="71">SUM(M507:Q507)</f>
        <v>0.10299999999999999</v>
      </c>
      <c r="S507" s="148"/>
    </row>
    <row r="508" spans="1:19" x14ac:dyDescent="0.3">
      <c r="A508" s="148"/>
      <c r="B508" s="124"/>
      <c r="C508" s="137"/>
      <c r="D508" s="143"/>
      <c r="E508" s="143"/>
      <c r="F508" s="143"/>
      <c r="G508" s="143"/>
      <c r="H508" s="143"/>
      <c r="I508" s="143"/>
      <c r="J508" s="73" t="s">
        <v>29</v>
      </c>
      <c r="K508" s="148"/>
      <c r="L508" s="52" t="s">
        <v>69</v>
      </c>
      <c r="M508" s="54"/>
      <c r="N508" s="29">
        <v>0</v>
      </c>
      <c r="O508" s="29">
        <v>21.6309</v>
      </c>
      <c r="P508" s="29">
        <v>0.69710000000000005</v>
      </c>
      <c r="Q508" s="54"/>
      <c r="R508" s="54">
        <f t="shared" si="71"/>
        <v>22.327999999999999</v>
      </c>
      <c r="S508" s="148"/>
    </row>
    <row r="509" spans="1:19" x14ac:dyDescent="0.3">
      <c r="A509" s="148"/>
      <c r="B509" s="124"/>
      <c r="C509" s="137"/>
      <c r="D509" s="143"/>
      <c r="E509" s="143"/>
      <c r="F509" s="143"/>
      <c r="G509" s="143"/>
      <c r="H509" s="143"/>
      <c r="I509" s="143"/>
      <c r="J509" s="73" t="s">
        <v>29</v>
      </c>
      <c r="K509" s="148"/>
      <c r="L509" s="52" t="s">
        <v>100</v>
      </c>
      <c r="M509" s="54"/>
      <c r="N509" s="29">
        <v>406.9384</v>
      </c>
      <c r="O509" s="29">
        <v>648.22519999999997</v>
      </c>
      <c r="P509" s="29">
        <v>990.37620000000004</v>
      </c>
      <c r="Q509" s="54"/>
      <c r="R509" s="54">
        <f t="shared" si="71"/>
        <v>2045.5398</v>
      </c>
      <c r="S509" s="148"/>
    </row>
    <row r="510" spans="1:19" x14ac:dyDescent="0.3">
      <c r="A510" s="148"/>
      <c r="B510" s="124"/>
      <c r="C510" s="137"/>
      <c r="D510" s="143"/>
      <c r="E510" s="143"/>
      <c r="F510" s="143"/>
      <c r="G510" s="143"/>
      <c r="H510" s="143"/>
      <c r="I510" s="143"/>
      <c r="J510" s="73" t="s">
        <v>29</v>
      </c>
      <c r="K510" s="148"/>
      <c r="L510" s="52" t="s">
        <v>116</v>
      </c>
      <c r="M510" s="54"/>
      <c r="N510" s="29">
        <v>1096.836</v>
      </c>
      <c r="O510" s="29">
        <v>1718.3465000000001</v>
      </c>
      <c r="P510" s="29">
        <v>2505.4776999999999</v>
      </c>
      <c r="Q510" s="54"/>
      <c r="R510" s="54">
        <f t="shared" si="71"/>
        <v>5320.6602000000003</v>
      </c>
      <c r="S510" s="148"/>
    </row>
    <row r="511" spans="1:19" x14ac:dyDescent="0.3">
      <c r="A511" s="148"/>
      <c r="B511" s="124"/>
      <c r="C511" s="137"/>
      <c r="D511" s="143"/>
      <c r="E511" s="143"/>
      <c r="F511" s="143"/>
      <c r="G511" s="143"/>
      <c r="H511" s="143"/>
      <c r="I511" s="143"/>
      <c r="J511" s="73" t="s">
        <v>29</v>
      </c>
      <c r="K511" s="148"/>
      <c r="L511" s="52" t="s">
        <v>89</v>
      </c>
      <c r="M511" s="54"/>
      <c r="N511" s="29">
        <v>49.3902</v>
      </c>
      <c r="O511" s="29">
        <v>58.7029</v>
      </c>
      <c r="P511" s="29">
        <v>59.0017</v>
      </c>
      <c r="Q511" s="54"/>
      <c r="R511" s="54">
        <f t="shared" si="71"/>
        <v>167.09479999999999</v>
      </c>
      <c r="S511" s="148"/>
    </row>
    <row r="512" spans="1:19" x14ac:dyDescent="0.3">
      <c r="A512" s="148"/>
      <c r="B512" s="124"/>
      <c r="C512" s="137"/>
      <c r="D512" s="143"/>
      <c r="E512" s="143"/>
      <c r="F512" s="143"/>
      <c r="G512" s="143"/>
      <c r="H512" s="143"/>
      <c r="I512" s="143"/>
      <c r="J512" s="73" t="s">
        <v>29</v>
      </c>
      <c r="K512" s="148"/>
      <c r="L512" s="52" t="s">
        <v>74</v>
      </c>
      <c r="M512" s="54"/>
      <c r="N512" s="29">
        <f>(7706725.8-60000-608500)/1000</f>
        <v>7038.2258000000002</v>
      </c>
      <c r="O512" s="29">
        <v>8029.9470000000001</v>
      </c>
      <c r="P512" s="29">
        <v>9192.3745999999992</v>
      </c>
      <c r="Q512" s="54"/>
      <c r="R512" s="54">
        <f t="shared" si="71"/>
        <v>24260.547399999999</v>
      </c>
      <c r="S512" s="148"/>
    </row>
    <row r="513" spans="1:19" x14ac:dyDescent="0.3">
      <c r="A513" s="148"/>
      <c r="B513" s="124"/>
      <c r="C513" s="137"/>
      <c r="D513" s="143"/>
      <c r="E513" s="143"/>
      <c r="F513" s="143"/>
      <c r="G513" s="143"/>
      <c r="H513" s="143"/>
      <c r="I513" s="143"/>
      <c r="J513" s="73" t="s">
        <v>29</v>
      </c>
      <c r="K513" s="148"/>
      <c r="L513" s="52" t="s">
        <v>91</v>
      </c>
      <c r="M513" s="54"/>
      <c r="N513" s="29">
        <v>548.3646</v>
      </c>
      <c r="O513" s="29">
        <v>712.30179999999996</v>
      </c>
      <c r="P513" s="29">
        <v>669.06399999999996</v>
      </c>
      <c r="Q513" s="54"/>
      <c r="R513" s="54">
        <f t="shared" si="71"/>
        <v>1929.7303999999999</v>
      </c>
      <c r="S513" s="148"/>
    </row>
    <row r="514" spans="1:19" x14ac:dyDescent="0.3">
      <c r="A514" s="148"/>
      <c r="B514" s="124"/>
      <c r="C514" s="137"/>
      <c r="D514" s="143"/>
      <c r="E514" s="143"/>
      <c r="F514" s="143"/>
      <c r="G514" s="143"/>
      <c r="H514" s="143"/>
      <c r="I514" s="143"/>
      <c r="J514" s="73" t="s">
        <v>29</v>
      </c>
      <c r="K514" s="148"/>
      <c r="L514" s="52" t="s">
        <v>65</v>
      </c>
      <c r="M514" s="54"/>
      <c r="N514" s="29">
        <v>0</v>
      </c>
      <c r="O514" s="29">
        <v>10.186399999999999</v>
      </c>
      <c r="P514" s="29">
        <v>0</v>
      </c>
      <c r="Q514" s="54"/>
      <c r="R514" s="54">
        <f t="shared" si="71"/>
        <v>10.186399999999999</v>
      </c>
      <c r="S514" s="148"/>
    </row>
    <row r="515" spans="1:19" x14ac:dyDescent="0.3">
      <c r="A515" s="148"/>
      <c r="B515" s="124"/>
      <c r="C515" s="137"/>
      <c r="D515" s="143"/>
      <c r="E515" s="143"/>
      <c r="F515" s="143"/>
      <c r="G515" s="143"/>
      <c r="H515" s="143"/>
      <c r="I515" s="143"/>
      <c r="J515" s="73" t="s">
        <v>29</v>
      </c>
      <c r="K515" s="148"/>
      <c r="L515" s="52" t="s">
        <v>118</v>
      </c>
      <c r="M515" s="54"/>
      <c r="N515" s="29">
        <v>7447.1397000000006</v>
      </c>
      <c r="O515" s="29">
        <v>7476.9802</v>
      </c>
      <c r="P515" s="29">
        <v>10022.032800000001</v>
      </c>
      <c r="Q515" s="54"/>
      <c r="R515" s="54">
        <f t="shared" si="71"/>
        <v>24946.152700000002</v>
      </c>
      <c r="S515" s="148"/>
    </row>
    <row r="516" spans="1:19" x14ac:dyDescent="0.3">
      <c r="A516" s="148"/>
      <c r="B516" s="124"/>
      <c r="C516" s="137"/>
      <c r="D516" s="143"/>
      <c r="E516" s="143"/>
      <c r="F516" s="143"/>
      <c r="G516" s="143"/>
      <c r="H516" s="143"/>
      <c r="I516" s="143"/>
      <c r="J516" s="73" t="s">
        <v>29</v>
      </c>
      <c r="K516" s="148"/>
      <c r="L516" s="52" t="s">
        <v>119</v>
      </c>
      <c r="M516" s="54"/>
      <c r="N516" s="29">
        <f>(7776945-151200-1511000)/1000</f>
        <v>6114.7449999999999</v>
      </c>
      <c r="O516" s="29">
        <v>12086.640300000001</v>
      </c>
      <c r="P516" s="29">
        <v>15560.433999999999</v>
      </c>
      <c r="Q516" s="54"/>
      <c r="R516" s="54">
        <f t="shared" si="71"/>
        <v>33761.819300000003</v>
      </c>
      <c r="S516" s="148"/>
    </row>
    <row r="517" spans="1:19" x14ac:dyDescent="0.3">
      <c r="A517" s="148"/>
      <c r="B517" s="124"/>
      <c r="C517" s="137"/>
      <c r="D517" s="143"/>
      <c r="E517" s="143"/>
      <c r="F517" s="143"/>
      <c r="G517" s="143"/>
      <c r="H517" s="143"/>
      <c r="I517" s="143"/>
      <c r="J517" s="73" t="s">
        <v>63</v>
      </c>
      <c r="K517" s="148"/>
      <c r="L517" s="52" t="s">
        <v>211</v>
      </c>
      <c r="M517" s="54"/>
      <c r="N517" s="29">
        <v>0</v>
      </c>
      <c r="O517" s="29">
        <v>0</v>
      </c>
      <c r="P517" s="29">
        <v>3678.9290000000001</v>
      </c>
      <c r="Q517" s="54"/>
      <c r="R517" s="54">
        <f t="shared" si="71"/>
        <v>3678.9290000000001</v>
      </c>
      <c r="S517" s="148"/>
    </row>
    <row r="518" spans="1:19" x14ac:dyDescent="0.3">
      <c r="A518" s="148"/>
      <c r="B518" s="124"/>
      <c r="C518" s="137"/>
      <c r="D518" s="143"/>
      <c r="E518" s="143"/>
      <c r="F518" s="143"/>
      <c r="G518" s="143"/>
      <c r="H518" s="143"/>
      <c r="I518" s="143"/>
      <c r="J518" s="73" t="s">
        <v>29</v>
      </c>
      <c r="K518" s="148"/>
      <c r="L518" s="52" t="s">
        <v>72</v>
      </c>
      <c r="M518" s="54"/>
      <c r="N518" s="29">
        <v>1641.4290000000001</v>
      </c>
      <c r="O518" s="29">
        <v>4221.4252000000006</v>
      </c>
      <c r="P518" s="29">
        <v>5597.7992999999997</v>
      </c>
      <c r="Q518" s="54"/>
      <c r="R518" s="54">
        <f t="shared" si="71"/>
        <v>11460.6535</v>
      </c>
      <c r="S518" s="148"/>
    </row>
    <row r="519" spans="1:19" x14ac:dyDescent="0.3">
      <c r="A519" s="148"/>
      <c r="B519" s="124"/>
      <c r="C519" s="137"/>
      <c r="D519" s="143"/>
      <c r="E519" s="143"/>
      <c r="F519" s="143"/>
      <c r="G519" s="143"/>
      <c r="H519" s="143"/>
      <c r="I519" s="143"/>
      <c r="J519" s="73" t="s">
        <v>29</v>
      </c>
      <c r="K519" s="148"/>
      <c r="L519" s="52" t="s">
        <v>155</v>
      </c>
      <c r="M519" s="54"/>
      <c r="N519" s="29">
        <v>2.1280000000000001</v>
      </c>
      <c r="O519" s="29">
        <v>173.77500000000001</v>
      </c>
      <c r="P519" s="29">
        <v>28.3903</v>
      </c>
      <c r="Q519" s="54"/>
      <c r="R519" s="54">
        <f t="shared" si="71"/>
        <v>204.29330000000002</v>
      </c>
      <c r="S519" s="148"/>
    </row>
    <row r="520" spans="1:19" x14ac:dyDescent="0.3">
      <c r="A520" s="148"/>
      <c r="B520" s="124"/>
      <c r="C520" s="137"/>
      <c r="D520" s="143"/>
      <c r="E520" s="143"/>
      <c r="F520" s="143"/>
      <c r="G520" s="143"/>
      <c r="H520" s="143"/>
      <c r="I520" s="143"/>
      <c r="J520" s="73" t="s">
        <v>29</v>
      </c>
      <c r="K520" s="148"/>
      <c r="L520" s="52" t="s">
        <v>101</v>
      </c>
      <c r="M520" s="54"/>
      <c r="N520" s="29">
        <v>0</v>
      </c>
      <c r="O520" s="29">
        <v>0</v>
      </c>
      <c r="P520" s="29">
        <v>0</v>
      </c>
      <c r="Q520" s="54"/>
      <c r="R520" s="54">
        <f t="shared" si="71"/>
        <v>0</v>
      </c>
      <c r="S520" s="148"/>
    </row>
    <row r="521" spans="1:19" x14ac:dyDescent="0.3">
      <c r="A521" s="148"/>
      <c r="B521" s="124"/>
      <c r="C521" s="137"/>
      <c r="D521" s="143"/>
      <c r="E521" s="143"/>
      <c r="F521" s="143"/>
      <c r="G521" s="143"/>
      <c r="H521" s="143"/>
      <c r="I521" s="143"/>
      <c r="J521" s="73" t="s">
        <v>29</v>
      </c>
      <c r="K521" s="148"/>
      <c r="L521" s="52" t="s">
        <v>112</v>
      </c>
      <c r="M521" s="54"/>
      <c r="N521" s="29">
        <v>391.25790000000001</v>
      </c>
      <c r="O521" s="29">
        <v>674.44299999999998</v>
      </c>
      <c r="P521" s="29">
        <v>1112.979</v>
      </c>
      <c r="Q521" s="54"/>
      <c r="R521" s="54">
        <f t="shared" si="71"/>
        <v>2178.6799000000001</v>
      </c>
      <c r="S521" s="148"/>
    </row>
    <row r="522" spans="1:19" x14ac:dyDescent="0.3">
      <c r="A522" s="148"/>
      <c r="B522" s="124"/>
      <c r="C522" s="137"/>
      <c r="D522" s="143"/>
      <c r="E522" s="143"/>
      <c r="F522" s="143"/>
      <c r="G522" s="143"/>
      <c r="H522" s="143"/>
      <c r="I522" s="143"/>
      <c r="J522" s="73" t="s">
        <v>63</v>
      </c>
      <c r="K522" s="148"/>
      <c r="L522" s="52" t="s">
        <v>113</v>
      </c>
      <c r="M522" s="54"/>
      <c r="N522" s="29">
        <v>519.70100000000002</v>
      </c>
      <c r="O522" s="29">
        <v>506.91500000000002</v>
      </c>
      <c r="P522" s="29">
        <v>509.40199999999999</v>
      </c>
      <c r="Q522" s="54"/>
      <c r="R522" s="54">
        <f t="shared" si="71"/>
        <v>1536.018</v>
      </c>
      <c r="S522" s="148"/>
    </row>
    <row r="523" spans="1:19" x14ac:dyDescent="0.3">
      <c r="A523" s="148"/>
      <c r="B523" s="124"/>
      <c r="C523" s="137"/>
      <c r="D523" s="143"/>
      <c r="E523" s="143"/>
      <c r="F523" s="143"/>
      <c r="G523" s="143"/>
      <c r="H523" s="143"/>
      <c r="I523" s="143"/>
      <c r="J523" s="73" t="s">
        <v>29</v>
      </c>
      <c r="K523" s="149"/>
      <c r="L523" s="52" t="s">
        <v>71</v>
      </c>
      <c r="M523" s="54"/>
      <c r="N523" s="29">
        <v>24.6435</v>
      </c>
      <c r="O523" s="29">
        <v>30.040600000000001</v>
      </c>
      <c r="P523" s="29">
        <v>85.154600000000002</v>
      </c>
      <c r="Q523" s="54"/>
      <c r="R523" s="54">
        <f t="shared" si="71"/>
        <v>139.83870000000002</v>
      </c>
      <c r="S523" s="148"/>
    </row>
    <row r="524" spans="1:19" x14ac:dyDescent="0.3">
      <c r="A524" s="148"/>
      <c r="B524" s="124"/>
      <c r="C524" s="138"/>
      <c r="D524" s="143"/>
      <c r="E524" s="143"/>
      <c r="F524" s="143"/>
      <c r="G524" s="143"/>
      <c r="H524" s="143"/>
      <c r="I524" s="143"/>
      <c r="J524" s="24"/>
      <c r="K524" s="60"/>
      <c r="L524" s="9"/>
      <c r="M524" s="26">
        <f t="shared" ref="M524:R524" si="72">SUM(M506:M523)</f>
        <v>0</v>
      </c>
      <c r="N524" s="26">
        <f t="shared" si="72"/>
        <v>25505.329900000001</v>
      </c>
      <c r="O524" s="26">
        <f t="shared" si="72"/>
        <v>36634.7402</v>
      </c>
      <c r="P524" s="26">
        <f t="shared" si="72"/>
        <v>50341.515700000004</v>
      </c>
      <c r="Q524" s="26">
        <f t="shared" si="72"/>
        <v>0</v>
      </c>
      <c r="R524" s="26">
        <f t="shared" si="72"/>
        <v>112481.5858</v>
      </c>
      <c r="S524" s="148"/>
    </row>
    <row r="525" spans="1:19" s="84" customFormat="1" x14ac:dyDescent="0.3">
      <c r="A525" s="148"/>
      <c r="B525" s="124"/>
      <c r="C525" s="136" t="s">
        <v>141</v>
      </c>
      <c r="D525" s="143"/>
      <c r="E525" s="143"/>
      <c r="F525" s="143"/>
      <c r="G525" s="143"/>
      <c r="H525" s="143"/>
      <c r="I525" s="143"/>
      <c r="J525" s="73" t="s">
        <v>29</v>
      </c>
      <c r="K525" s="147">
        <v>467</v>
      </c>
      <c r="L525" s="52" t="s">
        <v>35</v>
      </c>
      <c r="M525" s="54"/>
      <c r="N525" s="29">
        <v>281.00700000000001</v>
      </c>
      <c r="O525" s="29">
        <v>788.62599999999998</v>
      </c>
      <c r="P525" s="29">
        <v>1350.2535</v>
      </c>
      <c r="Q525" s="54"/>
      <c r="R525" s="54">
        <f>SUM(N525:Q525)</f>
        <v>2419.8865000000001</v>
      </c>
      <c r="S525" s="148"/>
    </row>
    <row r="526" spans="1:19" s="90" customFormat="1" x14ac:dyDescent="0.3">
      <c r="A526" s="148"/>
      <c r="B526" s="124"/>
      <c r="C526" s="137"/>
      <c r="D526" s="143"/>
      <c r="E526" s="143"/>
      <c r="F526" s="143"/>
      <c r="G526" s="143"/>
      <c r="H526" s="143"/>
      <c r="I526" s="143"/>
      <c r="J526" s="73" t="s">
        <v>29</v>
      </c>
      <c r="K526" s="148"/>
      <c r="L526" s="52" t="s">
        <v>38</v>
      </c>
      <c r="M526" s="54"/>
      <c r="N526" s="29">
        <v>0</v>
      </c>
      <c r="O526" s="29">
        <v>0</v>
      </c>
      <c r="P526" s="29">
        <v>0</v>
      </c>
      <c r="Q526" s="47"/>
      <c r="R526" s="54">
        <f t="shared" ref="R526:R555" si="73">SUM(N526:Q526)</f>
        <v>0</v>
      </c>
      <c r="S526" s="148"/>
    </row>
    <row r="527" spans="1:19" s="84" customFormat="1" x14ac:dyDescent="0.3">
      <c r="A527" s="148"/>
      <c r="B527" s="124"/>
      <c r="C527" s="137"/>
      <c r="D527" s="143"/>
      <c r="E527" s="143"/>
      <c r="F527" s="143"/>
      <c r="G527" s="143"/>
      <c r="H527" s="143"/>
      <c r="I527" s="143"/>
      <c r="J527" s="73" t="s">
        <v>63</v>
      </c>
      <c r="K527" s="148"/>
      <c r="L527" s="52" t="s">
        <v>103</v>
      </c>
      <c r="M527" s="54"/>
      <c r="N527" s="29">
        <v>0</v>
      </c>
      <c r="O527" s="29">
        <v>0</v>
      </c>
      <c r="P527" s="29">
        <v>0</v>
      </c>
      <c r="Q527" s="47"/>
      <c r="R527" s="54">
        <f t="shared" si="73"/>
        <v>0</v>
      </c>
      <c r="S527" s="148"/>
    </row>
    <row r="528" spans="1:19" x14ac:dyDescent="0.3">
      <c r="A528" s="148"/>
      <c r="B528" s="124"/>
      <c r="C528" s="137"/>
      <c r="D528" s="143"/>
      <c r="E528" s="143"/>
      <c r="F528" s="143"/>
      <c r="G528" s="143"/>
      <c r="H528" s="143"/>
      <c r="I528" s="143"/>
      <c r="J528" s="73" t="s">
        <v>63</v>
      </c>
      <c r="K528" s="148"/>
      <c r="L528" s="52" t="s">
        <v>104</v>
      </c>
      <c r="M528" s="54"/>
      <c r="N528" s="29">
        <v>0</v>
      </c>
      <c r="O528" s="29">
        <v>0</v>
      </c>
      <c r="P528" s="29">
        <v>0</v>
      </c>
      <c r="Q528" s="47"/>
      <c r="R528" s="54">
        <f t="shared" si="73"/>
        <v>0</v>
      </c>
      <c r="S528" s="148"/>
    </row>
    <row r="529" spans="1:19" x14ac:dyDescent="0.3">
      <c r="A529" s="148"/>
      <c r="B529" s="124"/>
      <c r="C529" s="137"/>
      <c r="D529" s="143"/>
      <c r="E529" s="143"/>
      <c r="F529" s="143"/>
      <c r="G529" s="143"/>
      <c r="H529" s="143"/>
      <c r="I529" s="143"/>
      <c r="J529" s="73" t="s">
        <v>27</v>
      </c>
      <c r="K529" s="148"/>
      <c r="L529" s="52" t="s">
        <v>86</v>
      </c>
      <c r="M529" s="54"/>
      <c r="N529" s="29">
        <v>0</v>
      </c>
      <c r="O529" s="29">
        <v>0</v>
      </c>
      <c r="P529" s="29">
        <v>0</v>
      </c>
      <c r="Q529" s="47"/>
      <c r="R529" s="54">
        <f t="shared" si="73"/>
        <v>0</v>
      </c>
      <c r="S529" s="148"/>
    </row>
    <row r="530" spans="1:19" x14ac:dyDescent="0.3">
      <c r="A530" s="148"/>
      <c r="B530" s="124"/>
      <c r="C530" s="137"/>
      <c r="D530" s="143"/>
      <c r="E530" s="143"/>
      <c r="F530" s="143"/>
      <c r="G530" s="143"/>
      <c r="H530" s="143"/>
      <c r="I530" s="143"/>
      <c r="J530" s="73" t="s">
        <v>29</v>
      </c>
      <c r="K530" s="148"/>
      <c r="L530" s="52" t="s">
        <v>77</v>
      </c>
      <c r="M530" s="54"/>
      <c r="N530" s="29">
        <f>(81094.8-153)/1000</f>
        <v>80.941800000000001</v>
      </c>
      <c r="O530" s="29">
        <v>801.46749999999997</v>
      </c>
      <c r="P530" s="29">
        <v>2484.6142</v>
      </c>
      <c r="Q530" s="47"/>
      <c r="R530" s="54">
        <f t="shared" si="73"/>
        <v>3367.0235000000002</v>
      </c>
      <c r="S530" s="148"/>
    </row>
    <row r="531" spans="1:19" x14ac:dyDescent="0.3">
      <c r="A531" s="148"/>
      <c r="B531" s="124"/>
      <c r="C531" s="137"/>
      <c r="D531" s="143"/>
      <c r="E531" s="143"/>
      <c r="F531" s="143"/>
      <c r="G531" s="143"/>
      <c r="H531" s="143"/>
      <c r="I531" s="143"/>
      <c r="J531" s="73" t="s">
        <v>63</v>
      </c>
      <c r="K531" s="148"/>
      <c r="L531" s="52" t="s">
        <v>105</v>
      </c>
      <c r="M531" s="54"/>
      <c r="N531" s="29">
        <f>(233043.4-106814)/1000</f>
        <v>126.2294</v>
      </c>
      <c r="O531" s="29">
        <v>393.00900000000001</v>
      </c>
      <c r="P531" s="29">
        <v>105.63500000000001</v>
      </c>
      <c r="Q531" s="47"/>
      <c r="R531" s="54">
        <f t="shared" si="73"/>
        <v>624.87339999999995</v>
      </c>
      <c r="S531" s="148"/>
    </row>
    <row r="532" spans="1:19" x14ac:dyDescent="0.3">
      <c r="A532" s="148"/>
      <c r="B532" s="124"/>
      <c r="C532" s="137"/>
      <c r="D532" s="143"/>
      <c r="E532" s="143"/>
      <c r="F532" s="143"/>
      <c r="G532" s="143"/>
      <c r="H532" s="143"/>
      <c r="I532" s="143"/>
      <c r="J532" s="73" t="s">
        <v>27</v>
      </c>
      <c r="K532" s="148"/>
      <c r="L532" s="52" t="s">
        <v>106</v>
      </c>
      <c r="M532" s="54"/>
      <c r="N532" s="29">
        <f>(136817.4-48153)/1000</f>
        <v>88.664400000000001</v>
      </c>
      <c r="O532" s="29">
        <f>(1201028.2-605964)/1000</f>
        <v>595.06419999999991</v>
      </c>
      <c r="P532" s="29">
        <v>0</v>
      </c>
      <c r="Q532" s="47"/>
      <c r="R532" s="54">
        <f t="shared" si="73"/>
        <v>683.72859999999991</v>
      </c>
      <c r="S532" s="148"/>
    </row>
    <row r="533" spans="1:19" x14ac:dyDescent="0.3">
      <c r="A533" s="148"/>
      <c r="B533" s="124"/>
      <c r="C533" s="137"/>
      <c r="D533" s="143"/>
      <c r="E533" s="143"/>
      <c r="F533" s="143"/>
      <c r="G533" s="143"/>
      <c r="H533" s="143"/>
      <c r="I533" s="143"/>
      <c r="J533" s="73" t="s">
        <v>63</v>
      </c>
      <c r="K533" s="148"/>
      <c r="L533" s="52" t="s">
        <v>208</v>
      </c>
      <c r="M533" s="54"/>
      <c r="N533" s="29">
        <v>0</v>
      </c>
      <c r="O533" s="29">
        <v>402.33800000000002</v>
      </c>
      <c r="P533" s="29">
        <v>0</v>
      </c>
      <c r="Q533" s="47"/>
      <c r="R533" s="54">
        <f t="shared" si="73"/>
        <v>402.33800000000002</v>
      </c>
      <c r="S533" s="148"/>
    </row>
    <row r="534" spans="1:19" x14ac:dyDescent="0.3">
      <c r="A534" s="148"/>
      <c r="B534" s="124"/>
      <c r="C534" s="137"/>
      <c r="D534" s="143"/>
      <c r="E534" s="143"/>
      <c r="F534" s="143"/>
      <c r="G534" s="143"/>
      <c r="H534" s="143"/>
      <c r="I534" s="143"/>
      <c r="J534" s="73" t="s">
        <v>29</v>
      </c>
      <c r="K534" s="148"/>
      <c r="L534" s="52" t="s">
        <v>30</v>
      </c>
      <c r="M534" s="54"/>
      <c r="N534" s="29">
        <v>8.8305000000000007</v>
      </c>
      <c r="O534" s="29">
        <v>446.16640000000001</v>
      </c>
      <c r="P534" s="29">
        <v>70.786299999999997</v>
      </c>
      <c r="Q534" s="47"/>
      <c r="R534" s="54">
        <f t="shared" si="73"/>
        <v>525.78319999999997</v>
      </c>
      <c r="S534" s="148"/>
    </row>
    <row r="535" spans="1:19" x14ac:dyDescent="0.3">
      <c r="A535" s="148"/>
      <c r="B535" s="124"/>
      <c r="C535" s="137"/>
      <c r="D535" s="143"/>
      <c r="E535" s="143"/>
      <c r="F535" s="143"/>
      <c r="G535" s="143"/>
      <c r="H535" s="143"/>
      <c r="I535" s="143"/>
      <c r="J535" s="73" t="s">
        <v>63</v>
      </c>
      <c r="K535" s="148"/>
      <c r="L535" s="52" t="s">
        <v>66</v>
      </c>
      <c r="M535" s="54"/>
      <c r="N535" s="29">
        <v>190.31280000000001</v>
      </c>
      <c r="O535" s="29">
        <v>0</v>
      </c>
      <c r="P535" s="29">
        <v>0</v>
      </c>
      <c r="Q535" s="47"/>
      <c r="R535" s="54">
        <f t="shared" si="73"/>
        <v>190.31280000000001</v>
      </c>
      <c r="S535" s="148"/>
    </row>
    <row r="536" spans="1:19" x14ac:dyDescent="0.3">
      <c r="A536" s="148"/>
      <c r="B536" s="124"/>
      <c r="C536" s="137"/>
      <c r="D536" s="143"/>
      <c r="E536" s="143"/>
      <c r="F536" s="143"/>
      <c r="G536" s="143"/>
      <c r="H536" s="143"/>
      <c r="I536" s="143"/>
      <c r="J536" s="73" t="s">
        <v>27</v>
      </c>
      <c r="K536" s="148"/>
      <c r="L536" s="52" t="s">
        <v>46</v>
      </c>
      <c r="M536" s="54"/>
      <c r="N536" s="29">
        <v>0</v>
      </c>
      <c r="O536" s="29">
        <v>0</v>
      </c>
      <c r="P536" s="29">
        <v>0</v>
      </c>
      <c r="Q536" s="47"/>
      <c r="R536" s="54">
        <f t="shared" si="73"/>
        <v>0</v>
      </c>
      <c r="S536" s="148"/>
    </row>
    <row r="537" spans="1:19" x14ac:dyDescent="0.3">
      <c r="A537" s="148"/>
      <c r="B537" s="124"/>
      <c r="C537" s="137"/>
      <c r="D537" s="143"/>
      <c r="E537" s="143"/>
      <c r="F537" s="143"/>
      <c r="G537" s="143"/>
      <c r="H537" s="143"/>
      <c r="I537" s="143"/>
      <c r="J537" s="73" t="s">
        <v>29</v>
      </c>
      <c r="K537" s="148"/>
      <c r="L537" s="52" t="s">
        <v>47</v>
      </c>
      <c r="M537" s="54"/>
      <c r="N537" s="29">
        <v>0</v>
      </c>
      <c r="O537" s="29">
        <v>0</v>
      </c>
      <c r="P537" s="29">
        <v>0</v>
      </c>
      <c r="Q537" s="47"/>
      <c r="R537" s="54">
        <f t="shared" si="73"/>
        <v>0</v>
      </c>
      <c r="S537" s="148"/>
    </row>
    <row r="538" spans="1:19" x14ac:dyDescent="0.3">
      <c r="A538" s="148"/>
      <c r="B538" s="124"/>
      <c r="C538" s="137"/>
      <c r="D538" s="143"/>
      <c r="E538" s="143"/>
      <c r="F538" s="143"/>
      <c r="G538" s="143"/>
      <c r="H538" s="143"/>
      <c r="I538" s="143"/>
      <c r="J538" s="73" t="s">
        <v>63</v>
      </c>
      <c r="K538" s="148"/>
      <c r="L538" s="52" t="s">
        <v>107</v>
      </c>
      <c r="M538" s="54"/>
      <c r="N538" s="29">
        <v>0</v>
      </c>
      <c r="O538" s="29">
        <v>0</v>
      </c>
      <c r="P538" s="29">
        <v>0</v>
      </c>
      <c r="Q538" s="47"/>
      <c r="R538" s="54">
        <f t="shared" si="73"/>
        <v>0</v>
      </c>
      <c r="S538" s="148"/>
    </row>
    <row r="539" spans="1:19" s="84" customFormat="1" x14ac:dyDescent="0.3">
      <c r="A539" s="148"/>
      <c r="B539" s="124"/>
      <c r="C539" s="137"/>
      <c r="D539" s="143"/>
      <c r="E539" s="143"/>
      <c r="F539" s="143"/>
      <c r="G539" s="143"/>
      <c r="H539" s="143"/>
      <c r="I539" s="143"/>
      <c r="J539" s="73" t="s">
        <v>32</v>
      </c>
      <c r="K539" s="148"/>
      <c r="L539" s="52" t="s">
        <v>151</v>
      </c>
      <c r="M539" s="54"/>
      <c r="N539" s="29">
        <v>0</v>
      </c>
      <c r="O539" s="29">
        <v>0</v>
      </c>
      <c r="P539" s="29">
        <v>0</v>
      </c>
      <c r="Q539" s="47"/>
      <c r="R539" s="54">
        <f t="shared" si="73"/>
        <v>0</v>
      </c>
      <c r="S539" s="148"/>
    </row>
    <row r="540" spans="1:19" x14ac:dyDescent="0.3">
      <c r="A540" s="148"/>
      <c r="B540" s="124"/>
      <c r="C540" s="137"/>
      <c r="D540" s="143"/>
      <c r="E540" s="143"/>
      <c r="F540" s="143"/>
      <c r="G540" s="143"/>
      <c r="H540" s="143"/>
      <c r="I540" s="143"/>
      <c r="J540" s="73" t="s">
        <v>63</v>
      </c>
      <c r="K540" s="148"/>
      <c r="L540" s="52" t="s">
        <v>209</v>
      </c>
      <c r="M540" s="54"/>
      <c r="N540" s="29">
        <v>0</v>
      </c>
      <c r="O540" s="29">
        <v>0</v>
      </c>
      <c r="P540" s="29">
        <v>0</v>
      </c>
      <c r="Q540" s="47"/>
      <c r="R540" s="54">
        <f t="shared" si="73"/>
        <v>0</v>
      </c>
      <c r="S540" s="148"/>
    </row>
    <row r="541" spans="1:19" x14ac:dyDescent="0.3">
      <c r="A541" s="148"/>
      <c r="B541" s="124"/>
      <c r="C541" s="137"/>
      <c r="D541" s="143"/>
      <c r="E541" s="143"/>
      <c r="F541" s="143"/>
      <c r="G541" s="143"/>
      <c r="H541" s="143"/>
      <c r="I541" s="143"/>
      <c r="J541" s="73" t="s">
        <v>29</v>
      </c>
      <c r="K541" s="148"/>
      <c r="L541" s="52" t="s">
        <v>67</v>
      </c>
      <c r="M541" s="54"/>
      <c r="N541" s="29">
        <v>171.9539</v>
      </c>
      <c r="O541" s="29">
        <v>8.8922999999999988</v>
      </c>
      <c r="P541" s="29">
        <v>490.86489999999998</v>
      </c>
      <c r="Q541" s="47"/>
      <c r="R541" s="54">
        <f t="shared" si="73"/>
        <v>671.71109999999999</v>
      </c>
      <c r="S541" s="148"/>
    </row>
    <row r="542" spans="1:19" x14ac:dyDescent="0.3">
      <c r="A542" s="148"/>
      <c r="B542" s="124"/>
      <c r="C542" s="137"/>
      <c r="D542" s="143"/>
      <c r="E542" s="143"/>
      <c r="F542" s="143"/>
      <c r="G542" s="143"/>
      <c r="H542" s="143"/>
      <c r="I542" s="143"/>
      <c r="J542" s="73" t="s">
        <v>63</v>
      </c>
      <c r="K542" s="148"/>
      <c r="L542" s="52" t="s">
        <v>68</v>
      </c>
      <c r="M542" s="54"/>
      <c r="N542" s="29">
        <v>100.9027</v>
      </c>
      <c r="O542" s="29">
        <v>0</v>
      </c>
      <c r="P542" s="29">
        <v>600</v>
      </c>
      <c r="Q542" s="47"/>
      <c r="R542" s="54">
        <f t="shared" si="73"/>
        <v>700.90269999999998</v>
      </c>
      <c r="S542" s="148"/>
    </row>
    <row r="543" spans="1:19" x14ac:dyDescent="0.3">
      <c r="A543" s="148"/>
      <c r="B543" s="124"/>
      <c r="C543" s="137"/>
      <c r="D543" s="143"/>
      <c r="E543" s="143"/>
      <c r="F543" s="143"/>
      <c r="G543" s="143"/>
      <c r="H543" s="143"/>
      <c r="I543" s="143"/>
      <c r="J543" s="73" t="s">
        <v>29</v>
      </c>
      <c r="K543" s="148"/>
      <c r="L543" s="52" t="s">
        <v>89</v>
      </c>
      <c r="M543" s="54"/>
      <c r="N543" s="29">
        <v>0</v>
      </c>
      <c r="O543" s="29">
        <v>0</v>
      </c>
      <c r="P543" s="29">
        <v>121.5492</v>
      </c>
      <c r="Q543" s="47"/>
      <c r="R543" s="54">
        <f t="shared" si="73"/>
        <v>121.5492</v>
      </c>
      <c r="S543" s="148"/>
    </row>
    <row r="544" spans="1:19" x14ac:dyDescent="0.3">
      <c r="A544" s="148"/>
      <c r="B544" s="124"/>
      <c r="C544" s="137"/>
      <c r="D544" s="143"/>
      <c r="E544" s="143"/>
      <c r="F544" s="143"/>
      <c r="G544" s="143"/>
      <c r="H544" s="143"/>
      <c r="I544" s="143"/>
      <c r="J544" s="73" t="s">
        <v>29</v>
      </c>
      <c r="K544" s="148"/>
      <c r="L544" s="52" t="s">
        <v>115</v>
      </c>
      <c r="M544" s="54"/>
      <c r="N544" s="29">
        <v>18.9008</v>
      </c>
      <c r="O544" s="29">
        <v>107.2448</v>
      </c>
      <c r="P544" s="29">
        <v>0.30510000000000004</v>
      </c>
      <c r="Q544" s="47"/>
      <c r="R544" s="54">
        <f t="shared" si="73"/>
        <v>126.4507</v>
      </c>
      <c r="S544" s="148"/>
    </row>
    <row r="545" spans="1:19" x14ac:dyDescent="0.3">
      <c r="A545" s="148"/>
      <c r="B545" s="124"/>
      <c r="C545" s="137"/>
      <c r="D545" s="143"/>
      <c r="E545" s="143"/>
      <c r="F545" s="143"/>
      <c r="G545" s="143"/>
      <c r="H545" s="143"/>
      <c r="I545" s="143"/>
      <c r="J545" s="73" t="s">
        <v>29</v>
      </c>
      <c r="K545" s="148"/>
      <c r="L545" s="40" t="s">
        <v>110</v>
      </c>
      <c r="M545" s="54"/>
      <c r="N545" s="29">
        <v>0</v>
      </c>
      <c r="O545" s="29">
        <v>0</v>
      </c>
      <c r="P545" s="29">
        <v>0</v>
      </c>
      <c r="Q545" s="47"/>
      <c r="R545" s="54">
        <f t="shared" si="73"/>
        <v>0</v>
      </c>
      <c r="S545" s="148"/>
    </row>
    <row r="546" spans="1:19" x14ac:dyDescent="0.3">
      <c r="A546" s="148"/>
      <c r="B546" s="124"/>
      <c r="C546" s="137"/>
      <c r="D546" s="143"/>
      <c r="E546" s="143"/>
      <c r="F546" s="143"/>
      <c r="G546" s="143"/>
      <c r="H546" s="143"/>
      <c r="I546" s="143"/>
      <c r="J546" s="73" t="s">
        <v>63</v>
      </c>
      <c r="K546" s="148"/>
      <c r="L546" s="40" t="s">
        <v>207</v>
      </c>
      <c r="M546" s="54"/>
      <c r="N546" s="29">
        <v>0</v>
      </c>
      <c r="O546" s="29">
        <v>0</v>
      </c>
      <c r="P546" s="29">
        <v>0</v>
      </c>
      <c r="Q546" s="47"/>
      <c r="R546" s="54">
        <f t="shared" si="73"/>
        <v>0</v>
      </c>
      <c r="S546" s="148"/>
    </row>
    <row r="547" spans="1:19" s="90" customFormat="1" x14ac:dyDescent="0.3">
      <c r="A547" s="148"/>
      <c r="B547" s="124"/>
      <c r="C547" s="137"/>
      <c r="D547" s="143"/>
      <c r="E547" s="143"/>
      <c r="F547" s="143"/>
      <c r="G547" s="143"/>
      <c r="H547" s="143"/>
      <c r="I547" s="143"/>
      <c r="J547" s="73" t="s">
        <v>29</v>
      </c>
      <c r="K547" s="148"/>
      <c r="L547" s="40" t="s">
        <v>165</v>
      </c>
      <c r="M547" s="59"/>
      <c r="N547" s="29">
        <v>0</v>
      </c>
      <c r="O547" s="29">
        <v>0</v>
      </c>
      <c r="P547" s="29">
        <v>0</v>
      </c>
      <c r="Q547" s="41"/>
      <c r="R547" s="54">
        <f t="shared" si="73"/>
        <v>0</v>
      </c>
      <c r="S547" s="148"/>
    </row>
    <row r="548" spans="1:19" s="90" customFormat="1" x14ac:dyDescent="0.3">
      <c r="A548" s="148"/>
      <c r="B548" s="124"/>
      <c r="C548" s="137"/>
      <c r="D548" s="143"/>
      <c r="E548" s="143"/>
      <c r="F548" s="143"/>
      <c r="G548" s="143"/>
      <c r="H548" s="143"/>
      <c r="I548" s="143"/>
      <c r="J548" s="73" t="s">
        <v>32</v>
      </c>
      <c r="K548" s="148"/>
      <c r="L548" s="40" t="s">
        <v>167</v>
      </c>
      <c r="M548" s="59"/>
      <c r="N548" s="29">
        <v>0</v>
      </c>
      <c r="O548" s="29">
        <v>0</v>
      </c>
      <c r="P548" s="29">
        <v>0</v>
      </c>
      <c r="Q548" s="41"/>
      <c r="R548" s="54">
        <f t="shared" si="73"/>
        <v>0</v>
      </c>
      <c r="S548" s="148"/>
    </row>
    <row r="549" spans="1:19" x14ac:dyDescent="0.3">
      <c r="A549" s="148"/>
      <c r="B549" s="124"/>
      <c r="C549" s="137"/>
      <c r="D549" s="143"/>
      <c r="E549" s="143"/>
      <c r="F549" s="143"/>
      <c r="G549" s="143"/>
      <c r="H549" s="143"/>
      <c r="I549" s="143"/>
      <c r="J549" s="73" t="s">
        <v>29</v>
      </c>
      <c r="K549" s="148"/>
      <c r="L549" s="52" t="s">
        <v>59</v>
      </c>
      <c r="M549" s="54"/>
      <c r="N549" s="29">
        <v>256.512</v>
      </c>
      <c r="O549" s="29">
        <v>352.411</v>
      </c>
      <c r="P549" s="29">
        <v>55.570599999999999</v>
      </c>
      <c r="Q549" s="47"/>
      <c r="R549" s="54">
        <f t="shared" si="73"/>
        <v>664.49360000000001</v>
      </c>
      <c r="S549" s="148"/>
    </row>
    <row r="550" spans="1:19" x14ac:dyDescent="0.3">
      <c r="A550" s="148"/>
      <c r="B550" s="124"/>
      <c r="C550" s="137"/>
      <c r="D550" s="143"/>
      <c r="E550" s="143"/>
      <c r="F550" s="143"/>
      <c r="G550" s="143"/>
      <c r="H550" s="143"/>
      <c r="I550" s="143"/>
      <c r="J550" s="73" t="s">
        <v>63</v>
      </c>
      <c r="K550" s="148"/>
      <c r="L550" s="52" t="s">
        <v>153</v>
      </c>
      <c r="M550" s="54"/>
      <c r="N550" s="29">
        <v>0</v>
      </c>
      <c r="O550" s="29">
        <v>0</v>
      </c>
      <c r="P550" s="29">
        <v>0</v>
      </c>
      <c r="Q550" s="47"/>
      <c r="R550" s="54">
        <f t="shared" si="73"/>
        <v>0</v>
      </c>
      <c r="S550" s="148"/>
    </row>
    <row r="551" spans="1:19" x14ac:dyDescent="0.3">
      <c r="A551" s="148"/>
      <c r="B551" s="124"/>
      <c r="C551" s="137"/>
      <c r="D551" s="143"/>
      <c r="E551" s="143"/>
      <c r="F551" s="143"/>
      <c r="G551" s="143"/>
      <c r="H551" s="143"/>
      <c r="I551" s="143"/>
      <c r="J551" s="73" t="s">
        <v>29</v>
      </c>
      <c r="K551" s="148"/>
      <c r="L551" s="52" t="s">
        <v>176</v>
      </c>
      <c r="M551" s="54"/>
      <c r="N551" s="29">
        <v>0</v>
      </c>
      <c r="O551" s="29">
        <v>0</v>
      </c>
      <c r="P551" s="29">
        <v>0</v>
      </c>
      <c r="Q551" s="47"/>
      <c r="R551" s="54">
        <f t="shared" si="73"/>
        <v>0</v>
      </c>
      <c r="S551" s="148"/>
    </row>
    <row r="552" spans="1:19" x14ac:dyDescent="0.3">
      <c r="A552" s="148"/>
      <c r="B552" s="124"/>
      <c r="C552" s="137"/>
      <c r="D552" s="143"/>
      <c r="E552" s="143"/>
      <c r="F552" s="143"/>
      <c r="G552" s="143"/>
      <c r="H552" s="143"/>
      <c r="I552" s="143"/>
      <c r="J552" s="73" t="s">
        <v>63</v>
      </c>
      <c r="K552" s="148"/>
      <c r="L552" s="52" t="s">
        <v>85</v>
      </c>
      <c r="M552" s="54"/>
      <c r="N552" s="29">
        <v>0</v>
      </c>
      <c r="O552" s="29">
        <v>0</v>
      </c>
      <c r="P552" s="29">
        <v>0</v>
      </c>
      <c r="Q552" s="47"/>
      <c r="R552" s="54">
        <f t="shared" si="73"/>
        <v>0</v>
      </c>
      <c r="S552" s="148"/>
    </row>
    <row r="553" spans="1:19" x14ac:dyDescent="0.3">
      <c r="A553" s="148"/>
      <c r="B553" s="124"/>
      <c r="C553" s="137"/>
      <c r="D553" s="143"/>
      <c r="E553" s="143"/>
      <c r="F553" s="143"/>
      <c r="G553" s="143"/>
      <c r="H553" s="143"/>
      <c r="I553" s="143"/>
      <c r="J553" s="73" t="s">
        <v>29</v>
      </c>
      <c r="K553" s="148"/>
      <c r="L553" s="52" t="s">
        <v>71</v>
      </c>
      <c r="M553" s="54"/>
      <c r="N553" s="29">
        <v>0</v>
      </c>
      <c r="O553" s="29">
        <v>15.116</v>
      </c>
      <c r="P553" s="29">
        <v>56.2423</v>
      </c>
      <c r="Q553" s="47"/>
      <c r="R553" s="54">
        <f t="shared" si="73"/>
        <v>71.3583</v>
      </c>
      <c r="S553" s="148"/>
    </row>
    <row r="554" spans="1:19" x14ac:dyDescent="0.3">
      <c r="A554" s="148"/>
      <c r="B554" s="124"/>
      <c r="C554" s="137"/>
      <c r="D554" s="143"/>
      <c r="E554" s="143"/>
      <c r="F554" s="143"/>
      <c r="G554" s="143"/>
      <c r="H554" s="143"/>
      <c r="I554" s="143"/>
      <c r="J554" s="73" t="s">
        <v>29</v>
      </c>
      <c r="K554" s="148"/>
      <c r="L554" s="52" t="s">
        <v>212</v>
      </c>
      <c r="M554" s="54"/>
      <c r="N554" s="29">
        <v>0</v>
      </c>
      <c r="O554" s="29">
        <v>0</v>
      </c>
      <c r="P554" s="29">
        <v>78.529600000000002</v>
      </c>
      <c r="Q554" s="47"/>
      <c r="R554" s="54">
        <f t="shared" si="73"/>
        <v>78.529600000000002</v>
      </c>
      <c r="S554" s="148"/>
    </row>
    <row r="555" spans="1:19" x14ac:dyDescent="0.3">
      <c r="A555" s="148"/>
      <c r="B555" s="124"/>
      <c r="C555" s="137"/>
      <c r="D555" s="143"/>
      <c r="E555" s="143"/>
      <c r="F555" s="143"/>
      <c r="G555" s="143"/>
      <c r="H555" s="143"/>
      <c r="I555" s="143"/>
      <c r="J555" s="73" t="s">
        <v>29</v>
      </c>
      <c r="K555" s="148"/>
      <c r="L555" s="52" t="s">
        <v>210</v>
      </c>
      <c r="M555" s="54"/>
      <c r="N555" s="29">
        <v>0</v>
      </c>
      <c r="O555" s="29">
        <v>77.532800000000009</v>
      </c>
      <c r="P555" s="29">
        <v>0</v>
      </c>
      <c r="Q555" s="47"/>
      <c r="R555" s="54">
        <f t="shared" si="73"/>
        <v>77.532800000000009</v>
      </c>
      <c r="S555" s="148"/>
    </row>
    <row r="556" spans="1:19" x14ac:dyDescent="0.3">
      <c r="A556" s="148"/>
      <c r="B556" s="124"/>
      <c r="C556" s="138"/>
      <c r="D556" s="143"/>
      <c r="E556" s="143"/>
      <c r="F556" s="143"/>
      <c r="G556" s="143"/>
      <c r="H556" s="143"/>
      <c r="I556" s="143"/>
      <c r="J556" s="24"/>
      <c r="K556" s="62"/>
      <c r="L556" s="9"/>
      <c r="M556" s="26">
        <f t="shared" ref="M556:R556" si="74">SUM(M525:M555)</f>
        <v>0</v>
      </c>
      <c r="N556" s="26">
        <f t="shared" si="74"/>
        <v>1324.2552999999998</v>
      </c>
      <c r="O556" s="26">
        <f t="shared" si="74"/>
        <v>3987.8679999999999</v>
      </c>
      <c r="P556" s="26">
        <f t="shared" si="74"/>
        <v>5414.3507</v>
      </c>
      <c r="Q556" s="26">
        <f t="shared" si="74"/>
        <v>0</v>
      </c>
      <c r="R556" s="26">
        <f t="shared" si="74"/>
        <v>10726.474</v>
      </c>
      <c r="S556" s="148"/>
    </row>
    <row r="557" spans="1:19" s="84" customFormat="1" x14ac:dyDescent="0.3">
      <c r="A557" s="148"/>
      <c r="B557" s="124"/>
      <c r="C557" s="136" t="s">
        <v>142</v>
      </c>
      <c r="D557" s="143"/>
      <c r="E557" s="143"/>
      <c r="F557" s="143"/>
      <c r="G557" s="143"/>
      <c r="H557" s="143"/>
      <c r="I557" s="143"/>
      <c r="J557" s="73" t="s">
        <v>29</v>
      </c>
      <c r="K557" s="147">
        <v>455</v>
      </c>
      <c r="L557" s="52" t="s">
        <v>35</v>
      </c>
      <c r="M557" s="54"/>
      <c r="N557" s="29">
        <v>56.548999999999999</v>
      </c>
      <c r="O557" s="29">
        <v>54.275400000000005</v>
      </c>
      <c r="P557" s="29">
        <v>65.033900000000003</v>
      </c>
      <c r="Q557" s="47"/>
      <c r="R557" s="54">
        <f>SUM(N557:Q557)</f>
        <v>175.85829999999999</v>
      </c>
      <c r="S557" s="148"/>
    </row>
    <row r="558" spans="1:19" s="84" customFormat="1" x14ac:dyDescent="0.3">
      <c r="A558" s="148"/>
      <c r="B558" s="124"/>
      <c r="C558" s="137"/>
      <c r="D558" s="143"/>
      <c r="E558" s="143"/>
      <c r="F558" s="143"/>
      <c r="G558" s="143"/>
      <c r="H558" s="143"/>
      <c r="I558" s="143"/>
      <c r="J558" s="73" t="s">
        <v>27</v>
      </c>
      <c r="K558" s="148"/>
      <c r="L558" s="52" t="s">
        <v>55</v>
      </c>
      <c r="M558" s="54"/>
      <c r="N558" s="29">
        <v>0</v>
      </c>
      <c r="O558" s="29">
        <v>0</v>
      </c>
      <c r="P558" s="29">
        <v>0</v>
      </c>
      <c r="Q558" s="47"/>
      <c r="R558" s="54">
        <f t="shared" ref="R558:R564" si="75">SUM(N558:Q558)</f>
        <v>0</v>
      </c>
      <c r="S558" s="148"/>
    </row>
    <row r="559" spans="1:19" x14ac:dyDescent="0.3">
      <c r="A559" s="148"/>
      <c r="B559" s="124"/>
      <c r="C559" s="137"/>
      <c r="D559" s="143"/>
      <c r="E559" s="143"/>
      <c r="F559" s="143"/>
      <c r="G559" s="143"/>
      <c r="H559" s="143"/>
      <c r="I559" s="143"/>
      <c r="J559" s="73" t="s">
        <v>29</v>
      </c>
      <c r="K559" s="148"/>
      <c r="L559" s="52" t="s">
        <v>38</v>
      </c>
      <c r="M559" s="54"/>
      <c r="N559" s="29">
        <v>0</v>
      </c>
      <c r="O559" s="29">
        <v>0</v>
      </c>
      <c r="P559" s="29">
        <v>0</v>
      </c>
      <c r="Q559" s="54"/>
      <c r="R559" s="54">
        <f t="shared" si="75"/>
        <v>0</v>
      </c>
      <c r="S559" s="148"/>
    </row>
    <row r="560" spans="1:19" x14ac:dyDescent="0.3">
      <c r="A560" s="148"/>
      <c r="B560" s="124"/>
      <c r="C560" s="137"/>
      <c r="D560" s="143"/>
      <c r="E560" s="143"/>
      <c r="F560" s="143"/>
      <c r="G560" s="143"/>
      <c r="H560" s="143"/>
      <c r="I560" s="143"/>
      <c r="J560" s="73" t="s">
        <v>27</v>
      </c>
      <c r="K560" s="148"/>
      <c r="L560" s="52" t="s">
        <v>51</v>
      </c>
      <c r="M560" s="54"/>
      <c r="N560" s="29">
        <v>0</v>
      </c>
      <c r="O560" s="29">
        <v>0.31069999999999998</v>
      </c>
      <c r="P560" s="29">
        <v>0.1714</v>
      </c>
      <c r="Q560" s="54"/>
      <c r="R560" s="54">
        <f t="shared" si="75"/>
        <v>0.48209999999999997</v>
      </c>
      <c r="S560" s="148"/>
    </row>
    <row r="561" spans="1:19" x14ac:dyDescent="0.3">
      <c r="A561" s="148"/>
      <c r="B561" s="124"/>
      <c r="C561" s="137"/>
      <c r="D561" s="143"/>
      <c r="E561" s="143"/>
      <c r="F561" s="143"/>
      <c r="G561" s="143"/>
      <c r="H561" s="143"/>
      <c r="I561" s="143"/>
      <c r="J561" s="73" t="s">
        <v>29</v>
      </c>
      <c r="K561" s="148"/>
      <c r="L561" s="52" t="s">
        <v>52</v>
      </c>
      <c r="M561" s="54"/>
      <c r="N561" s="29">
        <v>249.1885</v>
      </c>
      <c r="O561" s="29">
        <v>288.46640000000002</v>
      </c>
      <c r="P561" s="29">
        <v>275.74</v>
      </c>
      <c r="Q561" s="54"/>
      <c r="R561" s="54">
        <f t="shared" si="75"/>
        <v>813.39490000000001</v>
      </c>
      <c r="S561" s="148"/>
    </row>
    <row r="562" spans="1:19" x14ac:dyDescent="0.3">
      <c r="A562" s="148"/>
      <c r="B562" s="124"/>
      <c r="C562" s="137"/>
      <c r="D562" s="143"/>
      <c r="E562" s="143"/>
      <c r="F562" s="143"/>
      <c r="G562" s="143"/>
      <c r="H562" s="143"/>
      <c r="I562" s="143"/>
      <c r="J562" s="73" t="s">
        <v>29</v>
      </c>
      <c r="K562" s="148"/>
      <c r="L562" s="52" t="s">
        <v>43</v>
      </c>
      <c r="M562" s="54"/>
      <c r="N562" s="29">
        <v>11.0215</v>
      </c>
      <c r="O562" s="29">
        <v>9.3943999999999992</v>
      </c>
      <c r="P562" s="29">
        <v>8.4418000000000006</v>
      </c>
      <c r="Q562" s="54"/>
      <c r="R562" s="54">
        <f t="shared" si="75"/>
        <v>28.857700000000001</v>
      </c>
      <c r="S562" s="148"/>
    </row>
    <row r="563" spans="1:19" x14ac:dyDescent="0.3">
      <c r="A563" s="148"/>
      <c r="B563" s="124"/>
      <c r="C563" s="137"/>
      <c r="D563" s="143"/>
      <c r="E563" s="143"/>
      <c r="F563" s="143"/>
      <c r="G563" s="143"/>
      <c r="H563" s="143"/>
      <c r="I563" s="143"/>
      <c r="J563" s="73" t="s">
        <v>29</v>
      </c>
      <c r="K563" s="148"/>
      <c r="L563" s="52" t="s">
        <v>73</v>
      </c>
      <c r="M563" s="54"/>
      <c r="N563" s="29">
        <v>3.9655999999999998</v>
      </c>
      <c r="O563" s="29">
        <v>0.99790000000000001</v>
      </c>
      <c r="P563" s="29">
        <v>0</v>
      </c>
      <c r="Q563" s="54"/>
      <c r="R563" s="54">
        <f t="shared" si="75"/>
        <v>4.9634999999999998</v>
      </c>
      <c r="S563" s="148"/>
    </row>
    <row r="564" spans="1:19" x14ac:dyDescent="0.3">
      <c r="A564" s="148"/>
      <c r="B564" s="124"/>
      <c r="C564" s="137"/>
      <c r="D564" s="143"/>
      <c r="E564" s="143"/>
      <c r="F564" s="143"/>
      <c r="G564" s="143"/>
      <c r="H564" s="143"/>
      <c r="I564" s="143"/>
      <c r="J564" s="73" t="s">
        <v>29</v>
      </c>
      <c r="K564" s="149"/>
      <c r="L564" s="52" t="s">
        <v>31</v>
      </c>
      <c r="M564" s="54"/>
      <c r="N564" s="29">
        <v>0</v>
      </c>
      <c r="O564" s="29">
        <v>0</v>
      </c>
      <c r="P564" s="29">
        <v>4.1639999999999997</v>
      </c>
      <c r="Q564" s="54"/>
      <c r="R564" s="54">
        <f t="shared" si="75"/>
        <v>4.1639999999999997</v>
      </c>
      <c r="S564" s="148"/>
    </row>
    <row r="565" spans="1:19" x14ac:dyDescent="0.3">
      <c r="A565" s="148"/>
      <c r="B565" s="124"/>
      <c r="C565" s="138"/>
      <c r="D565" s="143"/>
      <c r="E565" s="143"/>
      <c r="F565" s="143"/>
      <c r="G565" s="143"/>
      <c r="H565" s="143"/>
      <c r="I565" s="143"/>
      <c r="J565" s="24"/>
      <c r="K565" s="60"/>
      <c r="L565" s="9"/>
      <c r="M565" s="26">
        <f t="shared" ref="M565:R565" si="76">SUM(M557:M564)</f>
        <v>0</v>
      </c>
      <c r="N565" s="26">
        <f t="shared" si="76"/>
        <v>320.72460000000001</v>
      </c>
      <c r="O565" s="26">
        <f t="shared" si="76"/>
        <v>353.44480000000004</v>
      </c>
      <c r="P565" s="26">
        <f t="shared" si="76"/>
        <v>353.55110000000002</v>
      </c>
      <c r="Q565" s="26">
        <f t="shared" si="76"/>
        <v>0</v>
      </c>
      <c r="R565" s="26">
        <f t="shared" si="76"/>
        <v>1027.7205000000001</v>
      </c>
      <c r="S565" s="148"/>
    </row>
    <row r="566" spans="1:19" s="84" customFormat="1" ht="43.5" customHeight="1" x14ac:dyDescent="0.3">
      <c r="A566" s="148"/>
      <c r="B566" s="124"/>
      <c r="C566" s="136" t="s">
        <v>302</v>
      </c>
      <c r="D566" s="143"/>
      <c r="E566" s="143"/>
      <c r="F566" s="143"/>
      <c r="G566" s="143"/>
      <c r="H566" s="143"/>
      <c r="I566" s="143"/>
      <c r="J566" s="73"/>
      <c r="K566" s="96">
        <v>451</v>
      </c>
      <c r="L566" s="52"/>
      <c r="M566" s="54"/>
      <c r="N566" s="29"/>
      <c r="O566" s="29"/>
      <c r="P566" s="29"/>
      <c r="Q566" s="54"/>
      <c r="R566" s="54">
        <f>SUM(N566:Q566)</f>
        <v>0</v>
      </c>
      <c r="S566" s="148"/>
    </row>
    <row r="567" spans="1:19" x14ac:dyDescent="0.3">
      <c r="A567" s="148"/>
      <c r="B567" s="124"/>
      <c r="C567" s="138"/>
      <c r="D567" s="143"/>
      <c r="E567" s="143"/>
      <c r="F567" s="143"/>
      <c r="G567" s="143"/>
      <c r="H567" s="143"/>
      <c r="I567" s="143"/>
      <c r="J567" s="22"/>
      <c r="K567" s="61"/>
      <c r="L567" s="23"/>
      <c r="M567" s="31">
        <f t="shared" ref="M567:R567" si="77">SUM(M566:M566)</f>
        <v>0</v>
      </c>
      <c r="N567" s="31">
        <f t="shared" si="77"/>
        <v>0</v>
      </c>
      <c r="O567" s="31">
        <f t="shared" si="77"/>
        <v>0</v>
      </c>
      <c r="P567" s="31">
        <f t="shared" si="77"/>
        <v>0</v>
      </c>
      <c r="Q567" s="31">
        <f t="shared" si="77"/>
        <v>0</v>
      </c>
      <c r="R567" s="31">
        <f t="shared" si="77"/>
        <v>0</v>
      </c>
      <c r="S567" s="148"/>
    </row>
    <row r="568" spans="1:19" s="84" customFormat="1" x14ac:dyDescent="0.3">
      <c r="A568" s="148"/>
      <c r="B568" s="124"/>
      <c r="C568" s="136" t="s">
        <v>143</v>
      </c>
      <c r="D568" s="143"/>
      <c r="E568" s="143"/>
      <c r="F568" s="143"/>
      <c r="G568" s="143"/>
      <c r="H568" s="143"/>
      <c r="I568" s="143"/>
      <c r="J568" s="73" t="s">
        <v>29</v>
      </c>
      <c r="K568" s="147">
        <v>456</v>
      </c>
      <c r="L568" s="52" t="s">
        <v>35</v>
      </c>
      <c r="M568" s="54"/>
      <c r="N568" s="35">
        <v>106.36930000000001</v>
      </c>
      <c r="O568" s="35">
        <v>133.53529999999998</v>
      </c>
      <c r="P568" s="35">
        <v>208.41810000000001</v>
      </c>
      <c r="Q568" s="54"/>
      <c r="R568" s="54">
        <f>SUM(N568:Q568)</f>
        <v>448.3227</v>
      </c>
      <c r="S568" s="148"/>
    </row>
    <row r="569" spans="1:19" x14ac:dyDescent="0.3">
      <c r="A569" s="148"/>
      <c r="B569" s="124"/>
      <c r="C569" s="137"/>
      <c r="D569" s="143"/>
      <c r="E569" s="143"/>
      <c r="F569" s="143"/>
      <c r="G569" s="143"/>
      <c r="H569" s="143"/>
      <c r="I569" s="143"/>
      <c r="J569" s="73" t="s">
        <v>29</v>
      </c>
      <c r="K569" s="148"/>
      <c r="L569" s="52" t="s">
        <v>45</v>
      </c>
      <c r="M569" s="54"/>
      <c r="N569" s="35">
        <v>96.065399999999997</v>
      </c>
      <c r="O569" s="35">
        <v>88.498899999999992</v>
      </c>
      <c r="P569" s="35">
        <v>98.32</v>
      </c>
      <c r="Q569" s="54"/>
      <c r="R569" s="54">
        <f t="shared" ref="R569:R571" si="78">SUM(N569:Q569)</f>
        <v>282.8843</v>
      </c>
      <c r="S569" s="148"/>
    </row>
    <row r="570" spans="1:19" x14ac:dyDescent="0.3">
      <c r="A570" s="148"/>
      <c r="B570" s="124"/>
      <c r="C570" s="137"/>
      <c r="D570" s="143"/>
      <c r="E570" s="143"/>
      <c r="F570" s="143"/>
      <c r="G570" s="143"/>
      <c r="H570" s="143"/>
      <c r="I570" s="143"/>
      <c r="J570" s="73" t="s">
        <v>29</v>
      </c>
      <c r="K570" s="148"/>
      <c r="L570" s="52" t="s">
        <v>38</v>
      </c>
      <c r="M570" s="54"/>
      <c r="N570" s="35">
        <v>21.728000000000002</v>
      </c>
      <c r="O570" s="35">
        <v>35.7562</v>
      </c>
      <c r="P570" s="35">
        <v>7.1150000000000002</v>
      </c>
      <c r="Q570" s="54"/>
      <c r="R570" s="54">
        <f t="shared" si="78"/>
        <v>64.599199999999996</v>
      </c>
      <c r="S570" s="148"/>
    </row>
    <row r="571" spans="1:19" x14ac:dyDescent="0.3">
      <c r="A571" s="148"/>
      <c r="B571" s="124"/>
      <c r="C571" s="137"/>
      <c r="D571" s="143"/>
      <c r="E571" s="143"/>
      <c r="F571" s="143"/>
      <c r="G571" s="143"/>
      <c r="H571" s="143"/>
      <c r="I571" s="143"/>
      <c r="J571" s="73" t="s">
        <v>29</v>
      </c>
      <c r="K571" s="149"/>
      <c r="L571" s="52" t="s">
        <v>52</v>
      </c>
      <c r="M571" s="54"/>
      <c r="N571" s="35">
        <v>0</v>
      </c>
      <c r="O571" s="35">
        <v>16.620999999999999</v>
      </c>
      <c r="P571" s="35">
        <v>6.0891000000000002</v>
      </c>
      <c r="Q571" s="54"/>
      <c r="R571" s="54">
        <f t="shared" si="78"/>
        <v>22.710099999999997</v>
      </c>
      <c r="S571" s="148"/>
    </row>
    <row r="572" spans="1:19" x14ac:dyDescent="0.3">
      <c r="A572" s="148"/>
      <c r="B572" s="124"/>
      <c r="C572" s="138"/>
      <c r="D572" s="143"/>
      <c r="E572" s="143"/>
      <c r="F572" s="143"/>
      <c r="G572" s="143"/>
      <c r="H572" s="143"/>
      <c r="I572" s="143"/>
      <c r="J572" s="24"/>
      <c r="K572" s="60"/>
      <c r="L572" s="9"/>
      <c r="M572" s="26">
        <f>SUM(M568:M571)</f>
        <v>0</v>
      </c>
      <c r="N572" s="26">
        <f>SUM(N568:N571)</f>
        <v>224.16270000000003</v>
      </c>
      <c r="O572" s="26">
        <f>SUM(O568:O571)</f>
        <v>274.41139999999996</v>
      </c>
      <c r="P572" s="26">
        <f t="shared" ref="P572:R572" si="79">SUM(P568:P571)</f>
        <v>319.94220000000001</v>
      </c>
      <c r="Q572" s="26">
        <f t="shared" si="79"/>
        <v>0</v>
      </c>
      <c r="R572" s="26">
        <f t="shared" si="79"/>
        <v>818.5163</v>
      </c>
      <c r="S572" s="148"/>
    </row>
    <row r="573" spans="1:19" x14ac:dyDescent="0.3">
      <c r="A573" s="148"/>
      <c r="B573" s="124"/>
      <c r="C573" s="98"/>
      <c r="D573" s="143"/>
      <c r="E573" s="143"/>
      <c r="F573" s="143"/>
      <c r="G573" s="143"/>
      <c r="H573" s="143"/>
      <c r="I573" s="143"/>
      <c r="J573" s="100" t="s">
        <v>27</v>
      </c>
      <c r="K573" s="147">
        <v>465</v>
      </c>
      <c r="L573" s="106" t="s">
        <v>36</v>
      </c>
      <c r="M573" s="102"/>
      <c r="N573" s="95">
        <v>0</v>
      </c>
      <c r="O573" s="95">
        <v>5.0000000000000001E-3</v>
      </c>
      <c r="P573" s="95">
        <v>0</v>
      </c>
      <c r="Q573" s="102"/>
      <c r="R573" s="54">
        <f>SUM(N573:Q573)</f>
        <v>5.0000000000000001E-3</v>
      </c>
      <c r="S573" s="148"/>
    </row>
    <row r="574" spans="1:19" s="84" customFormat="1" x14ac:dyDescent="0.3">
      <c r="A574" s="148"/>
      <c r="B574" s="124"/>
      <c r="C574" s="136" t="s">
        <v>144</v>
      </c>
      <c r="D574" s="143"/>
      <c r="E574" s="143"/>
      <c r="F574" s="143"/>
      <c r="G574" s="143"/>
      <c r="H574" s="143"/>
      <c r="I574" s="143"/>
      <c r="J574" s="73" t="s">
        <v>29</v>
      </c>
      <c r="K574" s="148"/>
      <c r="L574" s="52" t="s">
        <v>35</v>
      </c>
      <c r="M574" s="54"/>
      <c r="N574" s="35">
        <v>44.860699999999994</v>
      </c>
      <c r="O574" s="35">
        <v>48.848599999999998</v>
      </c>
      <c r="P574" s="35">
        <v>55.393799999999999</v>
      </c>
      <c r="Q574" s="54"/>
      <c r="R574" s="54">
        <f>SUM(N574:Q574)</f>
        <v>149.10309999999998</v>
      </c>
      <c r="S574" s="148"/>
    </row>
    <row r="575" spans="1:19" s="84" customFormat="1" x14ac:dyDescent="0.3">
      <c r="A575" s="148"/>
      <c r="B575" s="124"/>
      <c r="C575" s="137"/>
      <c r="D575" s="143"/>
      <c r="E575" s="143"/>
      <c r="F575" s="143"/>
      <c r="G575" s="143"/>
      <c r="H575" s="143"/>
      <c r="I575" s="143"/>
      <c r="J575" s="73" t="s">
        <v>29</v>
      </c>
      <c r="K575" s="148"/>
      <c r="L575" s="52" t="s">
        <v>77</v>
      </c>
      <c r="M575" s="54"/>
      <c r="N575" s="35">
        <v>0</v>
      </c>
      <c r="O575" s="35">
        <v>13.99</v>
      </c>
      <c r="P575" s="35">
        <v>0</v>
      </c>
      <c r="Q575" s="54"/>
      <c r="R575" s="54">
        <f t="shared" ref="R575:R580" si="80">SUM(N575:Q575)</f>
        <v>13.99</v>
      </c>
      <c r="S575" s="148"/>
    </row>
    <row r="576" spans="1:19" s="84" customFormat="1" x14ac:dyDescent="0.3">
      <c r="A576" s="148"/>
      <c r="B576" s="124"/>
      <c r="C576" s="137"/>
      <c r="D576" s="143"/>
      <c r="E576" s="143"/>
      <c r="F576" s="143"/>
      <c r="G576" s="143"/>
      <c r="H576" s="143"/>
      <c r="I576" s="143"/>
      <c r="J576" s="73" t="s">
        <v>27</v>
      </c>
      <c r="K576" s="148"/>
      <c r="L576" s="52" t="s">
        <v>39</v>
      </c>
      <c r="M576" s="54"/>
      <c r="N576" s="35">
        <v>0</v>
      </c>
      <c r="O576" s="35">
        <v>0</v>
      </c>
      <c r="P576" s="35">
        <v>0</v>
      </c>
      <c r="Q576" s="54"/>
      <c r="R576" s="54">
        <f t="shared" si="80"/>
        <v>0</v>
      </c>
      <c r="S576" s="148"/>
    </row>
    <row r="577" spans="1:21" s="84" customFormat="1" ht="18.75" customHeight="1" x14ac:dyDescent="0.3">
      <c r="A577" s="148"/>
      <c r="B577" s="124"/>
      <c r="C577" s="137"/>
      <c r="D577" s="143"/>
      <c r="E577" s="143"/>
      <c r="F577" s="143"/>
      <c r="G577" s="143"/>
      <c r="H577" s="143"/>
      <c r="I577" s="143"/>
      <c r="J577" s="73" t="s">
        <v>29</v>
      </c>
      <c r="K577" s="148"/>
      <c r="L577" s="52" t="s">
        <v>40</v>
      </c>
      <c r="M577" s="54"/>
      <c r="N577" s="35">
        <v>0</v>
      </c>
      <c r="O577" s="35">
        <v>0</v>
      </c>
      <c r="P577" s="35">
        <v>0</v>
      </c>
      <c r="Q577" s="54"/>
      <c r="R577" s="54">
        <f t="shared" si="80"/>
        <v>0</v>
      </c>
      <c r="S577" s="148"/>
    </row>
    <row r="578" spans="1:21" s="84" customFormat="1" x14ac:dyDescent="0.3">
      <c r="A578" s="148"/>
      <c r="B578" s="124"/>
      <c r="C578" s="137"/>
      <c r="D578" s="143"/>
      <c r="E578" s="143"/>
      <c r="F578" s="143"/>
      <c r="G578" s="143"/>
      <c r="H578" s="143"/>
      <c r="I578" s="143"/>
      <c r="J578" s="73" t="s">
        <v>29</v>
      </c>
      <c r="K578" s="148"/>
      <c r="L578" s="52" t="s">
        <v>52</v>
      </c>
      <c r="M578" s="54"/>
      <c r="N578" s="35">
        <v>107.5029</v>
      </c>
      <c r="O578" s="35">
        <v>153.84710000000001</v>
      </c>
      <c r="P578" s="35">
        <v>151.1927</v>
      </c>
      <c r="Q578" s="54"/>
      <c r="R578" s="54">
        <f t="shared" si="80"/>
        <v>412.54270000000002</v>
      </c>
      <c r="S578" s="148"/>
    </row>
    <row r="579" spans="1:21" s="84" customFormat="1" x14ac:dyDescent="0.3">
      <c r="A579" s="148"/>
      <c r="B579" s="124"/>
      <c r="C579" s="137"/>
      <c r="D579" s="143"/>
      <c r="E579" s="143"/>
      <c r="F579" s="143"/>
      <c r="G579" s="143"/>
      <c r="H579" s="143"/>
      <c r="I579" s="143"/>
      <c r="J579" s="73" t="s">
        <v>29</v>
      </c>
      <c r="K579" s="148"/>
      <c r="L579" s="52" t="s">
        <v>43</v>
      </c>
      <c r="M579" s="54"/>
      <c r="N579" s="35">
        <v>8.1706000000000003</v>
      </c>
      <c r="O579" s="35">
        <v>8.8242000000000012</v>
      </c>
      <c r="P579" s="35">
        <v>9.4366000000000003</v>
      </c>
      <c r="Q579" s="54"/>
      <c r="R579" s="54">
        <f t="shared" si="80"/>
        <v>26.431400000000004</v>
      </c>
      <c r="S579" s="148"/>
    </row>
    <row r="580" spans="1:21" x14ac:dyDescent="0.3">
      <c r="A580" s="148"/>
      <c r="B580" s="124"/>
      <c r="C580" s="137"/>
      <c r="D580" s="143"/>
      <c r="E580" s="143"/>
      <c r="F580" s="143"/>
      <c r="G580" s="143"/>
      <c r="H580" s="143"/>
      <c r="I580" s="143"/>
      <c r="J580" s="73" t="s">
        <v>29</v>
      </c>
      <c r="K580" s="149"/>
      <c r="L580" s="52" t="s">
        <v>31</v>
      </c>
      <c r="M580" s="54"/>
      <c r="N580" s="35">
        <v>6.2258000000000004</v>
      </c>
      <c r="O580" s="35">
        <v>0</v>
      </c>
      <c r="P580" s="35">
        <v>0</v>
      </c>
      <c r="Q580" s="54"/>
      <c r="R580" s="54">
        <f t="shared" si="80"/>
        <v>6.2258000000000004</v>
      </c>
      <c r="S580" s="148"/>
    </row>
    <row r="581" spans="1:21" x14ac:dyDescent="0.3">
      <c r="A581" s="148"/>
      <c r="B581" s="124"/>
      <c r="C581" s="138"/>
      <c r="D581" s="143"/>
      <c r="E581" s="143"/>
      <c r="F581" s="143"/>
      <c r="G581" s="143"/>
      <c r="H581" s="143"/>
      <c r="I581" s="143"/>
      <c r="J581" s="24"/>
      <c r="K581" s="60"/>
      <c r="L581" s="9"/>
      <c r="M581" s="26">
        <f t="shared" ref="M581" si="81">SUM(M574:M580)</f>
        <v>0</v>
      </c>
      <c r="N581" s="26">
        <f>SUM(N573:N580)</f>
        <v>166.76</v>
      </c>
      <c r="O581" s="26">
        <f t="shared" ref="O581" si="82">SUM(O573:O580)</f>
        <v>225.51490000000001</v>
      </c>
      <c r="P581" s="26">
        <f>SUM(P573:P580)</f>
        <v>216.0231</v>
      </c>
      <c r="Q581" s="26">
        <f>SUM(Q573:Q580)</f>
        <v>0</v>
      </c>
      <c r="R581" s="26">
        <f>SUM(R573:R580)</f>
        <v>608.29800000000012</v>
      </c>
      <c r="S581" s="148"/>
    </row>
    <row r="582" spans="1:21" x14ac:dyDescent="0.3">
      <c r="A582" s="48"/>
      <c r="B582" s="48"/>
      <c r="C582" s="64">
        <v>10</v>
      </c>
      <c r="D582" s="55"/>
      <c r="E582" s="55"/>
      <c r="F582" s="55"/>
      <c r="G582" s="48"/>
      <c r="H582" s="48"/>
      <c r="I582" s="48"/>
      <c r="J582" s="49"/>
      <c r="K582" s="48"/>
      <c r="L582" s="50"/>
      <c r="M582" s="51">
        <f t="shared" ref="M582:R582" si="83">M581+M572+M567+M565+M556+M524+M505+M500+M498+M482+M478+M473</f>
        <v>0</v>
      </c>
      <c r="N582" s="51">
        <f t="shared" si="83"/>
        <v>29512.011100000003</v>
      </c>
      <c r="O582" s="51">
        <f t="shared" si="83"/>
        <v>45266.605599999995</v>
      </c>
      <c r="P582" s="51">
        <f t="shared" si="83"/>
        <v>67728.070500000002</v>
      </c>
      <c r="Q582" s="51">
        <f t="shared" si="83"/>
        <v>0</v>
      </c>
      <c r="R582" s="51">
        <f t="shared" si="83"/>
        <v>142506.68720000001</v>
      </c>
      <c r="S582" s="49"/>
    </row>
    <row r="583" spans="1:21" x14ac:dyDescent="0.3">
      <c r="A583" s="147">
        <v>12</v>
      </c>
      <c r="B583" s="122"/>
      <c r="C583" s="130" t="s">
        <v>181</v>
      </c>
      <c r="D583" s="142" t="s">
        <v>24</v>
      </c>
      <c r="E583" s="142" t="s">
        <v>25</v>
      </c>
      <c r="F583" s="142" t="s">
        <v>182</v>
      </c>
      <c r="G583" s="142" t="s">
        <v>231</v>
      </c>
      <c r="H583" s="142" t="s">
        <v>243</v>
      </c>
      <c r="I583" s="142" t="s">
        <v>233</v>
      </c>
      <c r="J583" s="73" t="s">
        <v>27</v>
      </c>
      <c r="K583" s="147">
        <v>255</v>
      </c>
      <c r="L583" s="52" t="s">
        <v>36</v>
      </c>
      <c r="M583" s="29">
        <v>0.78389239999999993</v>
      </c>
      <c r="N583" s="29">
        <v>0</v>
      </c>
      <c r="O583" s="29">
        <v>0</v>
      </c>
      <c r="P583" s="94">
        <v>0</v>
      </c>
      <c r="Q583" s="95"/>
      <c r="R583" s="95">
        <f t="shared" ref="R583:R612" si="84">SUM(M583:Q583)</f>
        <v>0.78389239999999993</v>
      </c>
      <c r="S583" s="147" t="s">
        <v>26</v>
      </c>
      <c r="T583" s="87"/>
      <c r="U583" s="85"/>
    </row>
    <row r="584" spans="1:21" x14ac:dyDescent="0.3">
      <c r="A584" s="148"/>
      <c r="B584" s="124"/>
      <c r="C584" s="131"/>
      <c r="D584" s="143"/>
      <c r="E584" s="143"/>
      <c r="F584" s="143"/>
      <c r="G584" s="143"/>
      <c r="H584" s="143"/>
      <c r="I584" s="143"/>
      <c r="J584" s="73" t="s">
        <v>29</v>
      </c>
      <c r="K584" s="148"/>
      <c r="L584" s="52" t="s">
        <v>35</v>
      </c>
      <c r="M584" s="29">
        <v>204.31264439999998</v>
      </c>
      <c r="N584" s="29">
        <v>243.61385010000001</v>
      </c>
      <c r="O584" s="29">
        <v>293.08540455000002</v>
      </c>
      <c r="P584" s="94">
        <v>349.8879</v>
      </c>
      <c r="Q584" s="95">
        <v>80.9495</v>
      </c>
      <c r="R584" s="95">
        <f t="shared" si="84"/>
        <v>1171.8492990499999</v>
      </c>
      <c r="S584" s="148"/>
      <c r="T584" s="87"/>
      <c r="U584" s="85"/>
    </row>
    <row r="585" spans="1:21" x14ac:dyDescent="0.3">
      <c r="A585" s="148"/>
      <c r="B585" s="124"/>
      <c r="C585" s="131"/>
      <c r="D585" s="143"/>
      <c r="E585" s="143"/>
      <c r="F585" s="143"/>
      <c r="G585" s="143"/>
      <c r="H585" s="143"/>
      <c r="I585" s="143"/>
      <c r="J585" s="73" t="s">
        <v>29</v>
      </c>
      <c r="K585" s="148"/>
      <c r="L585" s="52" t="s">
        <v>45</v>
      </c>
      <c r="M585" s="29">
        <v>0</v>
      </c>
      <c r="N585" s="29">
        <v>886.53099999999995</v>
      </c>
      <c r="O585" s="29">
        <v>2051.21</v>
      </c>
      <c r="P585" s="94">
        <v>5177.1414999999997</v>
      </c>
      <c r="Q585" s="95"/>
      <c r="R585" s="95">
        <f t="shared" si="84"/>
        <v>8114.8824999999997</v>
      </c>
      <c r="S585" s="148"/>
      <c r="T585" s="87"/>
      <c r="U585" s="85"/>
    </row>
    <row r="586" spans="1:21" x14ac:dyDescent="0.3">
      <c r="A586" s="148"/>
      <c r="B586" s="124"/>
      <c r="C586" s="131"/>
      <c r="D586" s="143"/>
      <c r="E586" s="143"/>
      <c r="F586" s="143"/>
      <c r="G586" s="143"/>
      <c r="H586" s="143"/>
      <c r="I586" s="143"/>
      <c r="J586" s="73" t="s">
        <v>27</v>
      </c>
      <c r="K586" s="148"/>
      <c r="L586" s="52" t="s">
        <v>183</v>
      </c>
      <c r="M586" s="29">
        <v>844.31463699999995</v>
      </c>
      <c r="N586" s="29">
        <v>0</v>
      </c>
      <c r="O586" s="29">
        <v>0</v>
      </c>
      <c r="P586" s="94">
        <v>0</v>
      </c>
      <c r="Q586" s="95"/>
      <c r="R586" s="95">
        <f t="shared" si="84"/>
        <v>844.31463699999995</v>
      </c>
      <c r="S586" s="148"/>
      <c r="T586" s="87"/>
      <c r="U586" s="85"/>
    </row>
    <row r="587" spans="1:21" x14ac:dyDescent="0.3">
      <c r="A587" s="148"/>
      <c r="B587" s="124"/>
      <c r="C587" s="131"/>
      <c r="D587" s="143"/>
      <c r="E587" s="143"/>
      <c r="F587" s="143"/>
      <c r="G587" s="143"/>
      <c r="H587" s="143"/>
      <c r="I587" s="143"/>
      <c r="J587" s="73" t="s">
        <v>29</v>
      </c>
      <c r="K587" s="148"/>
      <c r="L587" s="52" t="s">
        <v>38</v>
      </c>
      <c r="M587" s="29">
        <v>0</v>
      </c>
      <c r="N587" s="29">
        <v>15.5733312</v>
      </c>
      <c r="O587" s="29">
        <v>0</v>
      </c>
      <c r="P587" s="94">
        <v>0</v>
      </c>
      <c r="Q587" s="95"/>
      <c r="R587" s="95">
        <f t="shared" si="84"/>
        <v>15.5733312</v>
      </c>
      <c r="S587" s="148"/>
      <c r="T587" s="87"/>
      <c r="U587" s="85"/>
    </row>
    <row r="588" spans="1:21" x14ac:dyDescent="0.3">
      <c r="A588" s="148"/>
      <c r="B588" s="124"/>
      <c r="C588" s="131"/>
      <c r="D588" s="143"/>
      <c r="E588" s="143"/>
      <c r="F588" s="143"/>
      <c r="G588" s="143"/>
      <c r="H588" s="143"/>
      <c r="I588" s="143"/>
      <c r="J588" s="73" t="s">
        <v>27</v>
      </c>
      <c r="K588" s="148"/>
      <c r="L588" s="52" t="s">
        <v>51</v>
      </c>
      <c r="M588" s="29">
        <v>428.15994699999999</v>
      </c>
      <c r="N588" s="29">
        <v>0</v>
      </c>
      <c r="O588" s="29">
        <v>0</v>
      </c>
      <c r="P588" s="94">
        <v>0</v>
      </c>
      <c r="Q588" s="95"/>
      <c r="R588" s="95">
        <f t="shared" si="84"/>
        <v>428.15994699999999</v>
      </c>
      <c r="S588" s="148"/>
      <c r="T588" s="87"/>
      <c r="U588" s="85"/>
    </row>
    <row r="589" spans="1:21" x14ac:dyDescent="0.3">
      <c r="A589" s="148"/>
      <c r="B589" s="124"/>
      <c r="C589" s="131"/>
      <c r="D589" s="143"/>
      <c r="E589" s="143"/>
      <c r="F589" s="143"/>
      <c r="G589" s="143"/>
      <c r="H589" s="143"/>
      <c r="I589" s="143"/>
      <c r="J589" s="73" t="s">
        <v>27</v>
      </c>
      <c r="K589" s="148"/>
      <c r="L589" s="52" t="s">
        <v>28</v>
      </c>
      <c r="M589" s="29">
        <v>343.33499800000004</v>
      </c>
      <c r="N589" s="29">
        <v>0</v>
      </c>
      <c r="O589" s="29">
        <v>0</v>
      </c>
      <c r="P589" s="94">
        <v>0</v>
      </c>
      <c r="Q589" s="95"/>
      <c r="R589" s="95">
        <f t="shared" si="84"/>
        <v>343.33499800000004</v>
      </c>
      <c r="S589" s="148"/>
      <c r="T589" s="87"/>
      <c r="U589" s="85"/>
    </row>
    <row r="590" spans="1:21" x14ac:dyDescent="0.3">
      <c r="A590" s="148"/>
      <c r="B590" s="124"/>
      <c r="C590" s="131"/>
      <c r="D590" s="143"/>
      <c r="E590" s="143"/>
      <c r="F590" s="143"/>
      <c r="G590" s="143"/>
      <c r="H590" s="143"/>
      <c r="I590" s="143"/>
      <c r="J590" s="73" t="s">
        <v>29</v>
      </c>
      <c r="K590" s="148"/>
      <c r="L590" s="52" t="s">
        <v>30</v>
      </c>
      <c r="M590" s="29">
        <v>0</v>
      </c>
      <c r="N590" s="29">
        <v>1566.6020000000001</v>
      </c>
      <c r="O590" s="29">
        <v>3120.5889999999999</v>
      </c>
      <c r="P590" s="94">
        <v>1835.6579999999999</v>
      </c>
      <c r="Q590" s="95">
        <v>2692.1235999999999</v>
      </c>
      <c r="R590" s="95">
        <f t="shared" si="84"/>
        <v>9214.972600000001</v>
      </c>
      <c r="S590" s="148"/>
      <c r="T590" s="87"/>
      <c r="U590" s="85"/>
    </row>
    <row r="591" spans="1:21" x14ac:dyDescent="0.3">
      <c r="A591" s="148"/>
      <c r="B591" s="124"/>
      <c r="C591" s="131"/>
      <c r="D591" s="143"/>
      <c r="E591" s="143"/>
      <c r="F591" s="143"/>
      <c r="G591" s="143"/>
      <c r="H591" s="143"/>
      <c r="I591" s="143"/>
      <c r="J591" s="73" t="s">
        <v>27</v>
      </c>
      <c r="K591" s="148"/>
      <c r="L591" s="52" t="s">
        <v>184</v>
      </c>
      <c r="M591" s="29">
        <v>1450.6999150000001</v>
      </c>
      <c r="N591" s="29">
        <v>0</v>
      </c>
      <c r="O591" s="29">
        <v>0</v>
      </c>
      <c r="P591" s="94">
        <v>0</v>
      </c>
      <c r="Q591" s="95"/>
      <c r="R591" s="95">
        <f t="shared" si="84"/>
        <v>1450.6999150000001</v>
      </c>
      <c r="S591" s="148"/>
      <c r="T591" s="87"/>
      <c r="U591" s="85"/>
    </row>
    <row r="592" spans="1:21" x14ac:dyDescent="0.3">
      <c r="A592" s="148"/>
      <c r="B592" s="124"/>
      <c r="C592" s="131"/>
      <c r="D592" s="143"/>
      <c r="E592" s="143"/>
      <c r="F592" s="143"/>
      <c r="G592" s="143"/>
      <c r="H592" s="143"/>
      <c r="I592" s="143"/>
      <c r="J592" s="73" t="s">
        <v>29</v>
      </c>
      <c r="K592" s="148"/>
      <c r="L592" s="52" t="s">
        <v>80</v>
      </c>
      <c r="M592" s="29">
        <v>394.88364399999995</v>
      </c>
      <c r="N592" s="29">
        <v>308.18299999999999</v>
      </c>
      <c r="O592" s="29">
        <v>682.48699999999997</v>
      </c>
      <c r="P592" s="94">
        <v>761.02099999999996</v>
      </c>
      <c r="Q592" s="95">
        <v>10.1998</v>
      </c>
      <c r="R592" s="95">
        <f t="shared" si="84"/>
        <v>2156.7744440000001</v>
      </c>
      <c r="S592" s="148"/>
      <c r="T592" s="87"/>
      <c r="U592" s="85"/>
    </row>
    <row r="593" spans="1:21" x14ac:dyDescent="0.3">
      <c r="A593" s="148"/>
      <c r="B593" s="124"/>
      <c r="C593" s="131"/>
      <c r="D593" s="143"/>
      <c r="E593" s="143"/>
      <c r="F593" s="143"/>
      <c r="G593" s="143"/>
      <c r="H593" s="143"/>
      <c r="I593" s="143"/>
      <c r="J593" s="73" t="s">
        <v>29</v>
      </c>
      <c r="K593" s="148"/>
      <c r="L593" s="52" t="s">
        <v>74</v>
      </c>
      <c r="M593" s="29">
        <v>1.05616</v>
      </c>
      <c r="N593" s="29">
        <v>0</v>
      </c>
      <c r="O593" s="29">
        <v>0</v>
      </c>
      <c r="P593" s="94">
        <v>0</v>
      </c>
      <c r="Q593" s="95"/>
      <c r="R593" s="95">
        <f t="shared" si="84"/>
        <v>1.05616</v>
      </c>
      <c r="S593" s="148"/>
      <c r="T593" s="87"/>
      <c r="U593" s="85"/>
    </row>
    <row r="594" spans="1:21" x14ac:dyDescent="0.3">
      <c r="A594" s="148"/>
      <c r="B594" s="124"/>
      <c r="C594" s="131"/>
      <c r="D594" s="143"/>
      <c r="E594" s="143"/>
      <c r="F594" s="143"/>
      <c r="G594" s="143"/>
      <c r="H594" s="143"/>
      <c r="I594" s="143"/>
      <c r="J594" s="73" t="s">
        <v>29</v>
      </c>
      <c r="K594" s="148"/>
      <c r="L594" s="52" t="s">
        <v>185</v>
      </c>
      <c r="M594" s="29">
        <v>3.2020621</v>
      </c>
      <c r="N594" s="29">
        <v>11.525894299999999</v>
      </c>
      <c r="O594" s="29">
        <v>109.23437274000001</v>
      </c>
      <c r="P594" s="94">
        <v>34.805533280000006</v>
      </c>
      <c r="Q594" s="95"/>
      <c r="R594" s="95">
        <f t="shared" si="84"/>
        <v>158.76786242000003</v>
      </c>
      <c r="S594" s="148"/>
      <c r="T594" s="87"/>
      <c r="U594" s="85"/>
    </row>
    <row r="595" spans="1:21" x14ac:dyDescent="0.3">
      <c r="A595" s="148"/>
      <c r="B595" s="124"/>
      <c r="C595" s="131"/>
      <c r="D595" s="143"/>
      <c r="E595" s="143"/>
      <c r="F595" s="143"/>
      <c r="G595" s="143"/>
      <c r="H595" s="143"/>
      <c r="I595" s="143"/>
      <c r="J595" s="73" t="s">
        <v>29</v>
      </c>
      <c r="K595" s="148"/>
      <c r="L595" s="52" t="s">
        <v>72</v>
      </c>
      <c r="M595" s="29">
        <v>42.853718499999999</v>
      </c>
      <c r="N595" s="29">
        <v>45</v>
      </c>
      <c r="O595" s="29">
        <v>42.053151400000004</v>
      </c>
      <c r="P595" s="94">
        <v>47.666699999999999</v>
      </c>
      <c r="Q595" s="95"/>
      <c r="R595" s="95">
        <f t="shared" si="84"/>
        <v>177.5735699</v>
      </c>
      <c r="S595" s="148"/>
      <c r="T595" s="87"/>
      <c r="U595" s="85"/>
    </row>
    <row r="596" spans="1:21" x14ac:dyDescent="0.3">
      <c r="A596" s="148"/>
      <c r="B596" s="124"/>
      <c r="C596" s="131"/>
      <c r="D596" s="143"/>
      <c r="E596" s="143"/>
      <c r="F596" s="143"/>
      <c r="G596" s="143"/>
      <c r="H596" s="143"/>
      <c r="I596" s="143"/>
      <c r="J596" s="73" t="s">
        <v>29</v>
      </c>
      <c r="K596" s="148"/>
      <c r="L596" s="52" t="s">
        <v>84</v>
      </c>
      <c r="M596" s="29">
        <v>0</v>
      </c>
      <c r="N596" s="29">
        <v>7.298</v>
      </c>
      <c r="O596" s="29">
        <v>7.6628999999999996</v>
      </c>
      <c r="P596" s="94">
        <v>7.53</v>
      </c>
      <c r="Q596" s="95"/>
      <c r="R596" s="95">
        <f t="shared" si="84"/>
        <v>22.4909</v>
      </c>
      <c r="S596" s="148"/>
      <c r="T596" s="87"/>
      <c r="U596" s="85"/>
    </row>
    <row r="597" spans="1:21" x14ac:dyDescent="0.3">
      <c r="A597" s="148"/>
      <c r="B597" s="124"/>
      <c r="C597" s="131"/>
      <c r="D597" s="143"/>
      <c r="E597" s="143"/>
      <c r="F597" s="143"/>
      <c r="G597" s="143"/>
      <c r="H597" s="143"/>
      <c r="I597" s="143"/>
      <c r="J597" s="73" t="s">
        <v>27</v>
      </c>
      <c r="K597" s="148"/>
      <c r="L597" s="52" t="s">
        <v>186</v>
      </c>
      <c r="M597" s="29">
        <v>250.49995009999998</v>
      </c>
      <c r="N597" s="29">
        <v>0</v>
      </c>
      <c r="O597" s="29">
        <v>0</v>
      </c>
      <c r="P597" s="94">
        <v>0</v>
      </c>
      <c r="Q597" s="95"/>
      <c r="R597" s="95">
        <f t="shared" si="84"/>
        <v>250.49995009999998</v>
      </c>
      <c r="S597" s="148"/>
      <c r="T597" s="87"/>
      <c r="U597" s="85"/>
    </row>
    <row r="598" spans="1:21" x14ac:dyDescent="0.3">
      <c r="A598" s="148"/>
      <c r="B598" s="124"/>
      <c r="C598" s="131"/>
      <c r="D598" s="143"/>
      <c r="E598" s="143"/>
      <c r="F598" s="143"/>
      <c r="G598" s="143"/>
      <c r="H598" s="143"/>
      <c r="I598" s="143"/>
      <c r="J598" s="73" t="s">
        <v>29</v>
      </c>
      <c r="K598" s="148"/>
      <c r="L598" s="52" t="s">
        <v>187</v>
      </c>
      <c r="M598" s="29">
        <v>0</v>
      </c>
      <c r="N598" s="29">
        <v>914.41399999999999</v>
      </c>
      <c r="O598" s="29">
        <v>3565.9592000000002</v>
      </c>
      <c r="P598" s="94">
        <v>924.95899999999995</v>
      </c>
      <c r="Q598" s="95">
        <v>919.89919999999995</v>
      </c>
      <c r="R598" s="95">
        <f t="shared" si="84"/>
        <v>6325.2313999999997</v>
      </c>
      <c r="S598" s="148"/>
      <c r="T598" s="87"/>
      <c r="U598" s="85"/>
    </row>
    <row r="599" spans="1:21" x14ac:dyDescent="0.3">
      <c r="A599" s="148"/>
      <c r="B599" s="124"/>
      <c r="C599" s="131"/>
      <c r="D599" s="143"/>
      <c r="E599" s="143"/>
      <c r="F599" s="143"/>
      <c r="G599" s="143"/>
      <c r="H599" s="143"/>
      <c r="I599" s="143"/>
      <c r="J599" s="73" t="s">
        <v>27</v>
      </c>
      <c r="K599" s="148"/>
      <c r="L599" s="52" t="s">
        <v>188</v>
      </c>
      <c r="M599" s="29">
        <v>870.85666679999997</v>
      </c>
      <c r="N599" s="29">
        <v>0</v>
      </c>
      <c r="O599" s="29">
        <v>0</v>
      </c>
      <c r="P599" s="94">
        <v>0</v>
      </c>
      <c r="Q599" s="95"/>
      <c r="R599" s="95">
        <f t="shared" si="84"/>
        <v>870.85666679999997</v>
      </c>
      <c r="S599" s="148"/>
      <c r="T599" s="87"/>
      <c r="U599" s="85"/>
    </row>
    <row r="600" spans="1:21" x14ac:dyDescent="0.3">
      <c r="A600" s="148"/>
      <c r="B600" s="124"/>
      <c r="C600" s="131"/>
      <c r="D600" s="143"/>
      <c r="E600" s="143"/>
      <c r="F600" s="143"/>
      <c r="G600" s="143"/>
      <c r="H600" s="143"/>
      <c r="I600" s="143"/>
      <c r="J600" s="73" t="s">
        <v>27</v>
      </c>
      <c r="K600" s="148"/>
      <c r="L600" s="52" t="s">
        <v>92</v>
      </c>
      <c r="M600" s="29">
        <v>0</v>
      </c>
      <c r="N600" s="29">
        <v>0</v>
      </c>
      <c r="O600" s="29">
        <v>0</v>
      </c>
      <c r="P600" s="94">
        <v>0</v>
      </c>
      <c r="Q600" s="95"/>
      <c r="R600" s="95">
        <f t="shared" si="84"/>
        <v>0</v>
      </c>
      <c r="S600" s="148"/>
      <c r="T600" s="87"/>
      <c r="U600" s="85"/>
    </row>
    <row r="601" spans="1:21" x14ac:dyDescent="0.3">
      <c r="A601" s="148"/>
      <c r="B601" s="124"/>
      <c r="C601" s="131"/>
      <c r="D601" s="143"/>
      <c r="E601" s="143"/>
      <c r="F601" s="143"/>
      <c r="G601" s="143"/>
      <c r="H601" s="143"/>
      <c r="I601" s="143"/>
      <c r="J601" s="73" t="s">
        <v>29</v>
      </c>
      <c r="K601" s="148"/>
      <c r="L601" s="52" t="s">
        <v>189</v>
      </c>
      <c r="M601" s="29">
        <v>0</v>
      </c>
      <c r="N601" s="29">
        <v>10761.081</v>
      </c>
      <c r="O601" s="29">
        <v>9088.0730000000003</v>
      </c>
      <c r="P601" s="94">
        <v>8148.1710000000003</v>
      </c>
      <c r="Q601" s="95"/>
      <c r="R601" s="95">
        <f t="shared" si="84"/>
        <v>27997.325000000004</v>
      </c>
      <c r="S601" s="148"/>
      <c r="T601" s="87"/>
      <c r="U601" s="85"/>
    </row>
    <row r="602" spans="1:21" x14ac:dyDescent="0.3">
      <c r="A602" s="148"/>
      <c r="B602" s="124"/>
      <c r="C602" s="131"/>
      <c r="D602" s="143"/>
      <c r="E602" s="143"/>
      <c r="F602" s="143"/>
      <c r="G602" s="143"/>
      <c r="H602" s="143"/>
      <c r="I602" s="143"/>
      <c r="J602" s="73" t="s">
        <v>29</v>
      </c>
      <c r="K602" s="148"/>
      <c r="L602" s="52" t="s">
        <v>122</v>
      </c>
      <c r="M602" s="29">
        <v>0</v>
      </c>
      <c r="N602" s="29">
        <v>18.185179999999999</v>
      </c>
      <c r="O602" s="29">
        <v>0</v>
      </c>
      <c r="P602" s="94">
        <v>0</v>
      </c>
      <c r="Q602" s="95"/>
      <c r="R602" s="95">
        <f t="shared" si="84"/>
        <v>18.185179999999999</v>
      </c>
      <c r="S602" s="148"/>
      <c r="T602" s="87"/>
      <c r="U602" s="85"/>
    </row>
    <row r="603" spans="1:21" x14ac:dyDescent="0.3">
      <c r="A603" s="148"/>
      <c r="B603" s="124"/>
      <c r="C603" s="131"/>
      <c r="D603" s="143"/>
      <c r="E603" s="143"/>
      <c r="F603" s="143"/>
      <c r="G603" s="143"/>
      <c r="H603" s="143"/>
      <c r="I603" s="143"/>
      <c r="J603" s="73" t="s">
        <v>27</v>
      </c>
      <c r="K603" s="148"/>
      <c r="L603" s="52" t="s">
        <v>190</v>
      </c>
      <c r="M603" s="29">
        <v>1589.6024580000001</v>
      </c>
      <c r="N603" s="29">
        <v>0</v>
      </c>
      <c r="O603" s="29">
        <v>0</v>
      </c>
      <c r="P603" s="94">
        <v>0</v>
      </c>
      <c r="Q603" s="95"/>
      <c r="R603" s="95">
        <f t="shared" si="84"/>
        <v>1589.6024580000001</v>
      </c>
      <c r="S603" s="148"/>
      <c r="T603" s="87"/>
      <c r="U603" s="85"/>
    </row>
    <row r="604" spans="1:21" x14ac:dyDescent="0.3">
      <c r="A604" s="148"/>
      <c r="B604" s="124"/>
      <c r="C604" s="131"/>
      <c r="D604" s="143"/>
      <c r="E604" s="143"/>
      <c r="F604" s="143"/>
      <c r="G604" s="143"/>
      <c r="H604" s="143"/>
      <c r="I604" s="143"/>
      <c r="J604" s="73" t="s">
        <v>29</v>
      </c>
      <c r="K604" s="148"/>
      <c r="L604" s="52" t="s">
        <v>191</v>
      </c>
      <c r="M604" s="29">
        <v>390.79599999999999</v>
      </c>
      <c r="N604" s="29">
        <v>9863.7520000000004</v>
      </c>
      <c r="O604" s="29">
        <v>7206.94</v>
      </c>
      <c r="P604" s="94">
        <v>7711.4249800000007</v>
      </c>
      <c r="Q604" s="95"/>
      <c r="R604" s="95">
        <f t="shared" si="84"/>
        <v>25172.912980000001</v>
      </c>
      <c r="S604" s="148"/>
      <c r="T604" s="87"/>
      <c r="U604" s="85"/>
    </row>
    <row r="605" spans="1:21" x14ac:dyDescent="0.3">
      <c r="A605" s="148"/>
      <c r="B605" s="124"/>
      <c r="C605" s="131"/>
      <c r="D605" s="143"/>
      <c r="E605" s="143"/>
      <c r="F605" s="143"/>
      <c r="G605" s="143"/>
      <c r="H605" s="143"/>
      <c r="I605" s="143"/>
      <c r="J605" s="73" t="s">
        <v>27</v>
      </c>
      <c r="K605" s="148"/>
      <c r="L605" s="52" t="s">
        <v>192</v>
      </c>
      <c r="M605" s="29">
        <v>6536.8926732</v>
      </c>
      <c r="N605" s="29">
        <v>0</v>
      </c>
      <c r="O605" s="29">
        <v>0</v>
      </c>
      <c r="P605" s="94">
        <v>0</v>
      </c>
      <c r="Q605" s="95"/>
      <c r="R605" s="95">
        <f t="shared" si="84"/>
        <v>6536.8926732</v>
      </c>
      <c r="S605" s="148"/>
      <c r="T605" s="87"/>
      <c r="U605" s="85"/>
    </row>
    <row r="606" spans="1:21" x14ac:dyDescent="0.3">
      <c r="A606" s="148"/>
      <c r="B606" s="124"/>
      <c r="C606" s="131"/>
      <c r="D606" s="143"/>
      <c r="E606" s="143"/>
      <c r="F606" s="143"/>
      <c r="G606" s="143"/>
      <c r="H606" s="143"/>
      <c r="I606" s="143"/>
      <c r="J606" s="73" t="s">
        <v>29</v>
      </c>
      <c r="K606" s="148"/>
      <c r="L606" s="52" t="s">
        <v>193</v>
      </c>
      <c r="M606" s="29">
        <v>0</v>
      </c>
      <c r="N606" s="29">
        <v>7003.2129999999997</v>
      </c>
      <c r="O606" s="29">
        <v>6090.9129999999996</v>
      </c>
      <c r="P606" s="94">
        <v>12545.058999999999</v>
      </c>
      <c r="Q606" s="95">
        <v>2410.4</v>
      </c>
      <c r="R606" s="95">
        <f t="shared" si="84"/>
        <v>28049.584999999999</v>
      </c>
      <c r="S606" s="148"/>
      <c r="T606" s="87"/>
      <c r="U606" s="85"/>
    </row>
    <row r="607" spans="1:21" x14ac:dyDescent="0.3">
      <c r="A607" s="148"/>
      <c r="B607" s="124"/>
      <c r="C607" s="131"/>
      <c r="D607" s="143"/>
      <c r="E607" s="143"/>
      <c r="F607" s="143"/>
      <c r="G607" s="143"/>
      <c r="H607" s="143"/>
      <c r="I607" s="143"/>
      <c r="J607" s="73" t="s">
        <v>27</v>
      </c>
      <c r="K607" s="148"/>
      <c r="L607" s="52" t="s">
        <v>194</v>
      </c>
      <c r="M607" s="29">
        <v>0</v>
      </c>
      <c r="N607" s="29">
        <v>1070.497644</v>
      </c>
      <c r="O607" s="29">
        <v>0</v>
      </c>
      <c r="P607" s="29">
        <v>0</v>
      </c>
      <c r="Q607" s="54"/>
      <c r="R607" s="54">
        <f t="shared" si="84"/>
        <v>1070.497644</v>
      </c>
      <c r="S607" s="148"/>
      <c r="T607" s="87"/>
      <c r="U607" s="85"/>
    </row>
    <row r="608" spans="1:21" x14ac:dyDescent="0.3">
      <c r="A608" s="148"/>
      <c r="B608" s="124"/>
      <c r="C608" s="131"/>
      <c r="D608" s="143"/>
      <c r="E608" s="143"/>
      <c r="F608" s="143"/>
      <c r="G608" s="143"/>
      <c r="H608" s="143"/>
      <c r="I608" s="143"/>
      <c r="J608" s="73" t="s">
        <v>29</v>
      </c>
      <c r="K608" s="148"/>
      <c r="L608" s="52" t="s">
        <v>195</v>
      </c>
      <c r="M608" s="29">
        <v>0</v>
      </c>
      <c r="N608" s="29">
        <v>482.351</v>
      </c>
      <c r="O608" s="29">
        <v>1440.0509999999999</v>
      </c>
      <c r="P608" s="29">
        <v>1540.855</v>
      </c>
      <c r="Q608" s="54"/>
      <c r="R608" s="54">
        <f t="shared" si="84"/>
        <v>3463.2570000000001</v>
      </c>
      <c r="S608" s="148"/>
      <c r="T608" s="87"/>
      <c r="U608" s="85"/>
    </row>
    <row r="609" spans="1:21" x14ac:dyDescent="0.3">
      <c r="A609" s="148"/>
      <c r="B609" s="124"/>
      <c r="C609" s="131"/>
      <c r="D609" s="143"/>
      <c r="E609" s="143"/>
      <c r="F609" s="143"/>
      <c r="G609" s="143"/>
      <c r="H609" s="143"/>
      <c r="I609" s="143"/>
      <c r="J609" s="73" t="s">
        <v>27</v>
      </c>
      <c r="K609" s="148"/>
      <c r="L609" s="52" t="s">
        <v>196</v>
      </c>
      <c r="M609" s="29">
        <v>392.15266499999996</v>
      </c>
      <c r="N609" s="29">
        <v>0</v>
      </c>
      <c r="O609" s="29">
        <v>0</v>
      </c>
      <c r="P609" s="29">
        <v>0</v>
      </c>
      <c r="Q609" s="54"/>
      <c r="R609" s="54">
        <f t="shared" si="84"/>
        <v>392.15266499999996</v>
      </c>
      <c r="S609" s="148"/>
      <c r="T609" s="87"/>
      <c r="U609" s="85"/>
    </row>
    <row r="610" spans="1:21" x14ac:dyDescent="0.3">
      <c r="A610" s="148"/>
      <c r="B610" s="124"/>
      <c r="C610" s="131"/>
      <c r="D610" s="143"/>
      <c r="E610" s="143"/>
      <c r="F610" s="143"/>
      <c r="G610" s="143"/>
      <c r="H610" s="143"/>
      <c r="I610" s="143"/>
      <c r="J610" s="73" t="s">
        <v>27</v>
      </c>
      <c r="K610" s="148"/>
      <c r="L610" s="52" t="s">
        <v>197</v>
      </c>
      <c r="M610" s="29">
        <v>559.48749999999995</v>
      </c>
      <c r="N610" s="29">
        <v>170.82900000000001</v>
      </c>
      <c r="O610" s="29">
        <v>0</v>
      </c>
      <c r="P610" s="29">
        <v>0</v>
      </c>
      <c r="Q610" s="54"/>
      <c r="R610" s="54">
        <f t="shared" si="84"/>
        <v>730.31649999999991</v>
      </c>
      <c r="S610" s="148"/>
      <c r="T610" s="87"/>
      <c r="U610" s="85"/>
    </row>
    <row r="611" spans="1:21" x14ac:dyDescent="0.3">
      <c r="A611" s="148"/>
      <c r="B611" s="124"/>
      <c r="C611" s="131"/>
      <c r="D611" s="143"/>
      <c r="E611" s="143"/>
      <c r="F611" s="143"/>
      <c r="G611" s="143"/>
      <c r="H611" s="143"/>
      <c r="I611" s="143"/>
      <c r="J611" s="73" t="s">
        <v>27</v>
      </c>
      <c r="K611" s="148"/>
      <c r="L611" s="52" t="s">
        <v>198</v>
      </c>
      <c r="M611" s="29">
        <v>0</v>
      </c>
      <c r="N611" s="29">
        <v>1500</v>
      </c>
      <c r="O611" s="29">
        <v>2640</v>
      </c>
      <c r="P611" s="29">
        <v>400</v>
      </c>
      <c r="Q611" s="54"/>
      <c r="R611" s="54">
        <f t="shared" si="84"/>
        <v>4540</v>
      </c>
      <c r="S611" s="148"/>
      <c r="T611" s="87"/>
      <c r="U611" s="85"/>
    </row>
    <row r="612" spans="1:21" x14ac:dyDescent="0.3">
      <c r="A612" s="149"/>
      <c r="B612" s="123"/>
      <c r="C612" s="132"/>
      <c r="D612" s="153"/>
      <c r="E612" s="153"/>
      <c r="F612" s="153"/>
      <c r="G612" s="153"/>
      <c r="H612" s="153"/>
      <c r="I612" s="153"/>
      <c r="J612" s="73" t="s">
        <v>27</v>
      </c>
      <c r="K612" s="149"/>
      <c r="L612" s="52" t="s">
        <v>199</v>
      </c>
      <c r="M612" s="29">
        <v>0</v>
      </c>
      <c r="N612" s="29">
        <v>10000</v>
      </c>
      <c r="O612" s="29">
        <v>4000</v>
      </c>
      <c r="P612" s="29">
        <v>2884</v>
      </c>
      <c r="Q612" s="54"/>
      <c r="R612" s="54">
        <f t="shared" si="84"/>
        <v>16884</v>
      </c>
      <c r="S612" s="149"/>
      <c r="T612" s="87"/>
      <c r="U612" s="85"/>
    </row>
    <row r="613" spans="1:21" x14ac:dyDescent="0.3">
      <c r="A613" s="48"/>
      <c r="B613" s="48"/>
      <c r="C613" s="48">
        <v>1</v>
      </c>
      <c r="D613" s="48"/>
      <c r="E613" s="48"/>
      <c r="F613" s="48"/>
      <c r="G613" s="48"/>
      <c r="H613" s="48"/>
      <c r="I613" s="48"/>
      <c r="J613" s="49"/>
      <c r="K613" s="48"/>
      <c r="L613" s="50"/>
      <c r="M613" s="51">
        <f t="shared" ref="M613:R613" si="85">SUM(M583:M612)</f>
        <v>14303.889531499999</v>
      </c>
      <c r="N613" s="51">
        <f t="shared" si="85"/>
        <v>44868.649899600001</v>
      </c>
      <c r="O613" s="51">
        <f t="shared" si="85"/>
        <v>40338.258028690005</v>
      </c>
      <c r="P613" s="51">
        <f t="shared" si="85"/>
        <v>42368.179613280001</v>
      </c>
      <c r="Q613" s="51">
        <f t="shared" si="85"/>
        <v>6113.5720999999994</v>
      </c>
      <c r="R613" s="51">
        <f t="shared" si="85"/>
        <v>147992.54917307</v>
      </c>
      <c r="S613" s="51"/>
      <c r="T613" s="87"/>
      <c r="U613" s="85"/>
    </row>
    <row r="614" spans="1:21" s="92" customFormat="1" ht="75" x14ac:dyDescent="0.3">
      <c r="A614" s="77">
        <v>13</v>
      </c>
      <c r="B614" s="122"/>
      <c r="C614" s="18" t="s">
        <v>60</v>
      </c>
      <c r="D614" s="80" t="s">
        <v>61</v>
      </c>
      <c r="E614" s="80" t="s">
        <v>25</v>
      </c>
      <c r="F614" s="80" t="s">
        <v>62</v>
      </c>
      <c r="G614" s="80" t="s">
        <v>242</v>
      </c>
      <c r="H614" s="80" t="s">
        <v>277</v>
      </c>
      <c r="I614" s="80" t="s">
        <v>234</v>
      </c>
      <c r="J614" s="53"/>
      <c r="K614" s="53"/>
      <c r="L614" s="53"/>
      <c r="M614" s="53"/>
      <c r="N614" s="53"/>
      <c r="O614" s="53"/>
      <c r="P614" s="53"/>
      <c r="Q614" s="53"/>
      <c r="R614" s="53"/>
      <c r="S614" s="73" t="s">
        <v>26</v>
      </c>
      <c r="T614" s="91"/>
      <c r="U614" s="91"/>
    </row>
    <row r="615" spans="1:21" s="92" customFormat="1" x14ac:dyDescent="0.3">
      <c r="A615" s="48"/>
      <c r="B615" s="48"/>
      <c r="C615" s="48">
        <v>1</v>
      </c>
      <c r="D615" s="48"/>
      <c r="E615" s="48"/>
      <c r="F615" s="48"/>
      <c r="G615" s="48"/>
      <c r="H615" s="48"/>
      <c r="I615" s="48"/>
      <c r="J615" s="49"/>
      <c r="K615" s="48"/>
      <c r="L615" s="50"/>
      <c r="M615" s="51">
        <f>M614</f>
        <v>0</v>
      </c>
      <c r="N615" s="51">
        <f t="shared" ref="N615:R615" si="86">N614</f>
        <v>0</v>
      </c>
      <c r="O615" s="51">
        <f t="shared" si="86"/>
        <v>0</v>
      </c>
      <c r="P615" s="51">
        <f t="shared" si="86"/>
        <v>0</v>
      </c>
      <c r="Q615" s="51">
        <f t="shared" si="86"/>
        <v>0</v>
      </c>
      <c r="R615" s="51">
        <f t="shared" si="86"/>
        <v>0</v>
      </c>
      <c r="S615" s="48"/>
      <c r="T615" s="91"/>
      <c r="U615" s="91"/>
    </row>
    <row r="616" spans="1:21" s="92" customFormat="1" ht="131.25" x14ac:dyDescent="0.3">
      <c r="A616" s="99">
        <v>14</v>
      </c>
      <c r="B616" s="99"/>
      <c r="C616" s="103" t="s">
        <v>150</v>
      </c>
      <c r="D616" s="99"/>
      <c r="E616" s="97" t="s">
        <v>25</v>
      </c>
      <c r="F616" s="103" t="s">
        <v>299</v>
      </c>
      <c r="G616" s="99"/>
      <c r="H616" s="103" t="s">
        <v>301</v>
      </c>
      <c r="I616" s="103" t="s">
        <v>301</v>
      </c>
      <c r="J616" s="100"/>
      <c r="K616" s="99"/>
      <c r="L616" s="101"/>
      <c r="M616" s="102"/>
      <c r="N616" s="102"/>
      <c r="O616" s="102"/>
      <c r="P616" s="102"/>
      <c r="Q616" s="102"/>
      <c r="R616" s="102"/>
      <c r="S616" s="99"/>
      <c r="T616" s="91"/>
      <c r="U616" s="91"/>
    </row>
    <row r="617" spans="1:21" s="92" customFormat="1" x14ac:dyDescent="0.3">
      <c r="A617" s="48"/>
      <c r="B617" s="48"/>
      <c r="C617" s="48">
        <v>1</v>
      </c>
      <c r="D617" s="48"/>
      <c r="E617" s="48"/>
      <c r="F617" s="48"/>
      <c r="G617" s="48"/>
      <c r="H617" s="48"/>
      <c r="I617" s="48"/>
      <c r="J617" s="49"/>
      <c r="K617" s="48"/>
      <c r="L617" s="50"/>
      <c r="M617" s="51"/>
      <c r="N617" s="51"/>
      <c r="O617" s="51"/>
      <c r="P617" s="51"/>
      <c r="Q617" s="51"/>
      <c r="R617" s="51"/>
      <c r="S617" s="48"/>
      <c r="T617" s="91"/>
      <c r="U617" s="91"/>
    </row>
    <row r="618" spans="1:21" s="92" customFormat="1" ht="131.25" x14ac:dyDescent="0.3">
      <c r="A618" s="99">
        <v>15</v>
      </c>
      <c r="B618" s="99"/>
      <c r="C618" s="103" t="s">
        <v>297</v>
      </c>
      <c r="D618" s="99"/>
      <c r="E618" s="97" t="s">
        <v>25</v>
      </c>
      <c r="F618" s="103" t="s">
        <v>303</v>
      </c>
      <c r="G618" s="99"/>
      <c r="H618" s="103" t="s">
        <v>301</v>
      </c>
      <c r="I618" s="103" t="s">
        <v>301</v>
      </c>
      <c r="J618" s="100"/>
      <c r="K618" s="99"/>
      <c r="L618" s="101"/>
      <c r="M618" s="102"/>
      <c r="N618" s="102"/>
      <c r="O618" s="102"/>
      <c r="P618" s="102"/>
      <c r="Q618" s="102"/>
      <c r="R618" s="102"/>
      <c r="S618" s="99"/>
      <c r="T618" s="91"/>
      <c r="U618" s="91"/>
    </row>
    <row r="619" spans="1:21" s="92" customFormat="1" x14ac:dyDescent="0.3">
      <c r="A619" s="48"/>
      <c r="B619" s="48"/>
      <c r="C619" s="48">
        <v>1</v>
      </c>
      <c r="D619" s="48"/>
      <c r="E619" s="48"/>
      <c r="F619" s="48"/>
      <c r="G619" s="48"/>
      <c r="H619" s="48"/>
      <c r="I619" s="48"/>
      <c r="J619" s="49"/>
      <c r="K619" s="48"/>
      <c r="L619" s="50"/>
      <c r="M619" s="51"/>
      <c r="N619" s="51"/>
      <c r="O619" s="51"/>
      <c r="P619" s="51"/>
      <c r="Q619" s="51"/>
      <c r="R619" s="51"/>
      <c r="S619" s="48"/>
      <c r="T619" s="91"/>
      <c r="U619" s="91"/>
    </row>
    <row r="620" spans="1:21" s="92" customFormat="1" ht="131.25" x14ac:dyDescent="0.3">
      <c r="A620" s="99">
        <v>16</v>
      </c>
      <c r="B620" s="99"/>
      <c r="C620" s="103" t="s">
        <v>298</v>
      </c>
      <c r="D620" s="99"/>
      <c r="E620" s="97" t="s">
        <v>25</v>
      </c>
      <c r="F620" s="103" t="s">
        <v>300</v>
      </c>
      <c r="G620" s="99"/>
      <c r="H620" s="103" t="s">
        <v>301</v>
      </c>
      <c r="I620" s="103" t="s">
        <v>301</v>
      </c>
      <c r="J620" s="100"/>
      <c r="K620" s="99"/>
      <c r="L620" s="101"/>
      <c r="M620" s="102"/>
      <c r="N620" s="102"/>
      <c r="O620" s="102"/>
      <c r="P620" s="102"/>
      <c r="Q620" s="102"/>
      <c r="R620" s="102"/>
      <c r="S620" s="99"/>
      <c r="T620" s="91"/>
      <c r="U620" s="91"/>
    </row>
    <row r="621" spans="1:21" s="92" customFormat="1" x14ac:dyDescent="0.3">
      <c r="A621" s="48"/>
      <c r="B621" s="48"/>
      <c r="C621" s="48">
        <v>1</v>
      </c>
      <c r="D621" s="48"/>
      <c r="E621" s="48"/>
      <c r="F621" s="48"/>
      <c r="G621" s="48"/>
      <c r="H621" s="48"/>
      <c r="I621" s="48"/>
      <c r="J621" s="49"/>
      <c r="K621" s="48"/>
      <c r="L621" s="50"/>
      <c r="M621" s="51"/>
      <c r="N621" s="51"/>
      <c r="O621" s="51"/>
      <c r="P621" s="51"/>
      <c r="Q621" s="51"/>
      <c r="R621" s="51"/>
      <c r="S621" s="48"/>
      <c r="T621" s="91"/>
      <c r="U621" s="91"/>
    </row>
    <row r="622" spans="1:21" s="4" customFormat="1" x14ac:dyDescent="0.3">
      <c r="A622" s="14">
        <v>16</v>
      </c>
      <c r="B622" s="14"/>
      <c r="C622" s="65">
        <f>C615+C613+C582+C467+C358+C220+C213+C210+C190+C38+C35+C360+C365+C617+C619+C621</f>
        <v>67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5">
        <f t="shared" ref="M622:R622" si="87">M35+M38+M190+M210+M220+M358+M467+M582+M613+M615+M213</f>
        <v>24828.147631499996</v>
      </c>
      <c r="N622" s="15">
        <f t="shared" si="87"/>
        <v>120204.8295417</v>
      </c>
      <c r="O622" s="15">
        <f t="shared" si="87"/>
        <v>151845.16086269001</v>
      </c>
      <c r="P622" s="15">
        <f t="shared" si="87"/>
        <v>172482.02351264999</v>
      </c>
      <c r="Q622" s="15">
        <f t="shared" si="87"/>
        <v>36883.005799999999</v>
      </c>
      <c r="R622" s="15">
        <f t="shared" si="87"/>
        <v>506243.16734854004</v>
      </c>
      <c r="S622" s="16"/>
      <c r="T622" s="93"/>
      <c r="U622" s="93"/>
    </row>
  </sheetData>
  <mergeCells count="181">
    <mergeCell ref="A361:A364"/>
    <mergeCell ref="E361:E364"/>
    <mergeCell ref="F361:F364"/>
    <mergeCell ref="G361:G364"/>
    <mergeCell ref="H361:H364"/>
    <mergeCell ref="I361:I364"/>
    <mergeCell ref="B10:C11"/>
    <mergeCell ref="A36:A37"/>
    <mergeCell ref="A191:A209"/>
    <mergeCell ref="F191:F209"/>
    <mergeCell ref="K214:K217"/>
    <mergeCell ref="C375:C381"/>
    <mergeCell ref="C39:C46"/>
    <mergeCell ref="C60:C95"/>
    <mergeCell ref="C138:C142"/>
    <mergeCell ref="K138:K141"/>
    <mergeCell ref="C143:C157"/>
    <mergeCell ref="K143:K155"/>
    <mergeCell ref="C158:C183"/>
    <mergeCell ref="K158:K182"/>
    <mergeCell ref="C184:C185"/>
    <mergeCell ref="C186:C187"/>
    <mergeCell ref="C188:C189"/>
    <mergeCell ref="K218:K219"/>
    <mergeCell ref="A221:S221"/>
    <mergeCell ref="F39:F189"/>
    <mergeCell ref="C214:C217"/>
    <mergeCell ref="E39:E189"/>
    <mergeCell ref="D39:D189"/>
    <mergeCell ref="A222:A357"/>
    <mergeCell ref="S36:S37"/>
    <mergeCell ref="I583:I612"/>
    <mergeCell ref="H583:H612"/>
    <mergeCell ref="S39:S189"/>
    <mergeCell ref="G39:G189"/>
    <mergeCell ref="I39:I189"/>
    <mergeCell ref="K39:K45"/>
    <mergeCell ref="G583:G612"/>
    <mergeCell ref="G191:G209"/>
    <mergeCell ref="H191:H209"/>
    <mergeCell ref="I191:I209"/>
    <mergeCell ref="J191:J209"/>
    <mergeCell ref="H214:H219"/>
    <mergeCell ref="I214:I219"/>
    <mergeCell ref="S583:S612"/>
    <mergeCell ref="S214:S219"/>
    <mergeCell ref="S366:S464"/>
    <mergeCell ref="F222:F357"/>
    <mergeCell ref="S469:S581"/>
    <mergeCell ref="C222:C233"/>
    <mergeCell ref="C234:C239"/>
    <mergeCell ref="S222:S357"/>
    <mergeCell ref="K292:K313"/>
    <mergeCell ref="K222:K232"/>
    <mergeCell ref="K287:K290"/>
    <mergeCell ref="G366:G466"/>
    <mergeCell ref="C350:C357"/>
    <mergeCell ref="C316:C349"/>
    <mergeCell ref="C287:C291"/>
    <mergeCell ref="C292:C315"/>
    <mergeCell ref="K573:K580"/>
    <mergeCell ref="D214:D219"/>
    <mergeCell ref="E214:E219"/>
    <mergeCell ref="F214:F219"/>
    <mergeCell ref="G214:G219"/>
    <mergeCell ref="C240:C248"/>
    <mergeCell ref="C249:C261"/>
    <mergeCell ref="K249:K260"/>
    <mergeCell ref="G222:G357"/>
    <mergeCell ref="E222:E357"/>
    <mergeCell ref="K240:K246"/>
    <mergeCell ref="K262:K285"/>
    <mergeCell ref="D222:D357"/>
    <mergeCell ref="K316:K348"/>
    <mergeCell ref="K350:K356"/>
    <mergeCell ref="H222:H357"/>
    <mergeCell ref="I222:I357"/>
    <mergeCell ref="C262:C286"/>
    <mergeCell ref="K234:K238"/>
    <mergeCell ref="C557:C565"/>
    <mergeCell ref="C479:C482"/>
    <mergeCell ref="M1:S1"/>
    <mergeCell ref="M2:S2"/>
    <mergeCell ref="M3:S3"/>
    <mergeCell ref="M4:S4"/>
    <mergeCell ref="A7:S7"/>
    <mergeCell ref="A8:S8"/>
    <mergeCell ref="J10:R10"/>
    <mergeCell ref="S10:S11"/>
    <mergeCell ref="A13:S13"/>
    <mergeCell ref="A10:A11"/>
    <mergeCell ref="D10:D11"/>
    <mergeCell ref="E10:E11"/>
    <mergeCell ref="F10:F11"/>
    <mergeCell ref="G10:I10"/>
    <mergeCell ref="D191:D209"/>
    <mergeCell ref="E191:E209"/>
    <mergeCell ref="S191:S209"/>
    <mergeCell ref="S14:S34"/>
    <mergeCell ref="C47:C59"/>
    <mergeCell ref="K47:K58"/>
    <mergeCell ref="K191:K209"/>
    <mergeCell ref="C14:C34"/>
    <mergeCell ref="D14:D34"/>
    <mergeCell ref="E14:E34"/>
    <mergeCell ref="F14:F34"/>
    <mergeCell ref="G14:G34"/>
    <mergeCell ref="H14:H34"/>
    <mergeCell ref="K36:K37"/>
    <mergeCell ref="F36:F37"/>
    <mergeCell ref="E36:E37"/>
    <mergeCell ref="D36:D37"/>
    <mergeCell ref="C36:C37"/>
    <mergeCell ref="L191:L209"/>
    <mergeCell ref="H39:H189"/>
    <mergeCell ref="G36:G37"/>
    <mergeCell ref="H36:H37"/>
    <mergeCell ref="I36:I37"/>
    <mergeCell ref="A14:A34"/>
    <mergeCell ref="I14:I34"/>
    <mergeCell ref="K14:K34"/>
    <mergeCell ref="C96:C137"/>
    <mergeCell ref="C218:C219"/>
    <mergeCell ref="A214:A219"/>
    <mergeCell ref="A211:S211"/>
    <mergeCell ref="A583:A612"/>
    <mergeCell ref="A468:S468"/>
    <mergeCell ref="A469:A581"/>
    <mergeCell ref="K525:K555"/>
    <mergeCell ref="C525:C556"/>
    <mergeCell ref="K557:K564"/>
    <mergeCell ref="C506:C524"/>
    <mergeCell ref="K506:K523"/>
    <mergeCell ref="I469:I581"/>
    <mergeCell ref="H469:H581"/>
    <mergeCell ref="G469:G581"/>
    <mergeCell ref="K568:K571"/>
    <mergeCell ref="K96:K132"/>
    <mergeCell ref="K583:K612"/>
    <mergeCell ref="E366:E466"/>
    <mergeCell ref="C389:C398"/>
    <mergeCell ref="A39:A189"/>
    <mergeCell ref="A366:A466"/>
    <mergeCell ref="C435:C439"/>
    <mergeCell ref="C440:C466"/>
    <mergeCell ref="K435:K438"/>
    <mergeCell ref="K469:K472"/>
    <mergeCell ref="C499:C500"/>
    <mergeCell ref="K382:K387"/>
    <mergeCell ref="K366:K373"/>
    <mergeCell ref="K389:K397"/>
    <mergeCell ref="K474:K477"/>
    <mergeCell ref="C469:C473"/>
    <mergeCell ref="K413:K433"/>
    <mergeCell ref="H366:H466"/>
    <mergeCell ref="K483:K496"/>
    <mergeCell ref="E469:E581"/>
    <mergeCell ref="K479:K481"/>
    <mergeCell ref="K501:K504"/>
    <mergeCell ref="K399:K411"/>
    <mergeCell ref="I366:I466"/>
    <mergeCell ref="K375:K379"/>
    <mergeCell ref="C382:C388"/>
    <mergeCell ref="K440:K465"/>
    <mergeCell ref="C583:C612"/>
    <mergeCell ref="D366:D466"/>
    <mergeCell ref="C399:C412"/>
    <mergeCell ref="C474:C478"/>
    <mergeCell ref="F469:F581"/>
    <mergeCell ref="D469:D581"/>
    <mergeCell ref="C413:C434"/>
    <mergeCell ref="F366:F466"/>
    <mergeCell ref="C568:C572"/>
    <mergeCell ref="C574:C581"/>
    <mergeCell ref="C501:C505"/>
    <mergeCell ref="C483:C498"/>
    <mergeCell ref="C366:C374"/>
    <mergeCell ref="C566:C567"/>
    <mergeCell ref="F583:F612"/>
    <mergeCell ref="E583:E612"/>
    <mergeCell ref="D583:D612"/>
  </mergeCells>
  <pageMargins left="0.11811023622047245" right="0.11811023622047245" top="0.35433070866141736" bottom="0.35433070866141736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 на 2026 год</vt:lpstr>
      <vt:lpstr>'Проект Перечня на 2026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2026-09-09T11:20:47Z</dcterms:modified>
</cp:coreProperties>
</file>